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MSIG Building\"/>
    </mc:Choice>
  </mc:AlternateContent>
  <xr:revisionPtr revIDLastSave="0" documentId="13_ncr:1_{F11CD1D8-7CC0-4BD2-8582-E8573AF131D4}" xr6:coauthVersionLast="36" xr6:coauthVersionMax="36" xr10:uidLastSave="{00000000-0000-0000-0000-000000000000}"/>
  <bookViews>
    <workbookView xWindow="-110" yWindow="-110" windowWidth="23250" windowHeight="12450" activeTab="1" xr2:uid="{00000000-000D-0000-FFFF-FFFF00000000}"/>
  </bookViews>
  <sheets>
    <sheet name="Summary" sheetId="8" r:id="rId1"/>
    <sheet name="IRR Approved" sheetId="1" r:id="rId2"/>
    <sheet name="PARAMETER" sheetId="5" r:id="rId3"/>
    <sheet name="revenue MSIG" sheetId="9" r:id="rId4"/>
    <sheet name="Sheet2" sheetId="10" r:id="rId5"/>
  </sheets>
  <externalReferences>
    <externalReference r:id="rId6"/>
  </externalReferences>
  <definedNames>
    <definedName name="_xlnm._FilterDatabase" localSheetId="3" hidden="1">'revenue MSIG'!$A$1:$Y$73</definedName>
    <definedName name="jk">#REF!</definedName>
    <definedName name="_xlnm.Print_Area" localSheetId="1">'IRR Approved'!$A$1:$L$68</definedName>
    <definedName name="_xlnm.Print_Area" localSheetId="0">Summary!$B$2:$N$33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7" i="1" l="1"/>
  <c r="G45" i="1"/>
  <c r="G24" i="1" l="1"/>
  <c r="X71" i="9"/>
  <c r="W71" i="9"/>
  <c r="V71" i="9"/>
  <c r="U71" i="9"/>
  <c r="T71" i="9"/>
  <c r="S71" i="9"/>
  <c r="R71" i="9"/>
  <c r="Q71" i="9"/>
  <c r="P71" i="9"/>
  <c r="O71" i="9"/>
  <c r="X68" i="9"/>
  <c r="W68" i="9"/>
  <c r="V68" i="9"/>
  <c r="U68" i="9"/>
  <c r="T68" i="9"/>
  <c r="S68" i="9"/>
  <c r="R68" i="9"/>
  <c r="Q68" i="9"/>
  <c r="P68" i="9"/>
  <c r="O68" i="9"/>
  <c r="X67" i="9"/>
  <c r="W67" i="9"/>
  <c r="V67" i="9"/>
  <c r="U67" i="9"/>
  <c r="T67" i="9"/>
  <c r="S67" i="9"/>
  <c r="R67" i="9"/>
  <c r="Q67" i="9"/>
  <c r="P67" i="9"/>
  <c r="O67" i="9"/>
  <c r="X66" i="9"/>
  <c r="W66" i="9"/>
  <c r="V66" i="9"/>
  <c r="U66" i="9"/>
  <c r="T66" i="9"/>
  <c r="S66" i="9"/>
  <c r="R66" i="9"/>
  <c r="Q66" i="9"/>
  <c r="P66" i="9"/>
  <c r="O66" i="9"/>
  <c r="X65" i="9"/>
  <c r="W65" i="9"/>
  <c r="V65" i="9"/>
  <c r="U65" i="9"/>
  <c r="T65" i="9"/>
  <c r="S65" i="9"/>
  <c r="R65" i="9"/>
  <c r="Q65" i="9"/>
  <c r="P65" i="9"/>
  <c r="O65" i="9"/>
  <c r="X63" i="9"/>
  <c r="W63" i="9"/>
  <c r="V63" i="9"/>
  <c r="U63" i="9"/>
  <c r="T63" i="9"/>
  <c r="S63" i="9"/>
  <c r="R63" i="9"/>
  <c r="Q63" i="9"/>
  <c r="P63" i="9"/>
  <c r="O63" i="9"/>
  <c r="X62" i="9"/>
  <c r="W62" i="9"/>
  <c r="V62" i="9"/>
  <c r="U62" i="9"/>
  <c r="T62" i="9"/>
  <c r="S62" i="9"/>
  <c r="R62" i="9"/>
  <c r="Q62" i="9"/>
  <c r="P62" i="9"/>
  <c r="O62" i="9"/>
  <c r="X61" i="9"/>
  <c r="W61" i="9"/>
  <c r="V61" i="9"/>
  <c r="U61" i="9"/>
  <c r="T61" i="9"/>
  <c r="S61" i="9"/>
  <c r="R61" i="9"/>
  <c r="Q61" i="9"/>
  <c r="P61" i="9"/>
  <c r="O61" i="9"/>
  <c r="X60" i="9"/>
  <c r="W60" i="9"/>
  <c r="V60" i="9"/>
  <c r="U60" i="9"/>
  <c r="T60" i="9"/>
  <c r="S60" i="9"/>
  <c r="R60" i="9"/>
  <c r="Q60" i="9"/>
  <c r="P60" i="9"/>
  <c r="O60" i="9"/>
  <c r="X59" i="9"/>
  <c r="W59" i="9"/>
  <c r="V59" i="9"/>
  <c r="U59" i="9"/>
  <c r="T59" i="9"/>
  <c r="S59" i="9"/>
  <c r="R59" i="9"/>
  <c r="Q59" i="9"/>
  <c r="P59" i="9"/>
  <c r="O59" i="9"/>
  <c r="X58" i="9"/>
  <c r="W58" i="9"/>
  <c r="V58" i="9"/>
  <c r="U58" i="9"/>
  <c r="T58" i="9"/>
  <c r="S58" i="9"/>
  <c r="R58" i="9"/>
  <c r="Q58" i="9"/>
  <c r="P58" i="9"/>
  <c r="O58" i="9"/>
  <c r="X57" i="9"/>
  <c r="W57" i="9"/>
  <c r="V57" i="9"/>
  <c r="U57" i="9"/>
  <c r="T57" i="9"/>
  <c r="S57" i="9"/>
  <c r="R57" i="9"/>
  <c r="Q57" i="9"/>
  <c r="P57" i="9"/>
  <c r="O57" i="9"/>
  <c r="X56" i="9"/>
  <c r="W56" i="9"/>
  <c r="V56" i="9"/>
  <c r="U56" i="9"/>
  <c r="T56" i="9"/>
  <c r="S56" i="9"/>
  <c r="R56" i="9"/>
  <c r="Q56" i="9"/>
  <c r="P56" i="9"/>
  <c r="O56" i="9"/>
  <c r="X55" i="9"/>
  <c r="W55" i="9"/>
  <c r="V55" i="9"/>
  <c r="U55" i="9"/>
  <c r="T55" i="9"/>
  <c r="S55" i="9"/>
  <c r="R55" i="9"/>
  <c r="Q55" i="9"/>
  <c r="P55" i="9"/>
  <c r="O55" i="9"/>
  <c r="X54" i="9"/>
  <c r="W54" i="9"/>
  <c r="V54" i="9"/>
  <c r="U54" i="9"/>
  <c r="T54" i="9"/>
  <c r="S54" i="9"/>
  <c r="R54" i="9"/>
  <c r="Q54" i="9"/>
  <c r="P54" i="9"/>
  <c r="O54" i="9"/>
  <c r="X53" i="9"/>
  <c r="W53" i="9"/>
  <c r="V53" i="9"/>
  <c r="U53" i="9"/>
  <c r="T53" i="9"/>
  <c r="S53" i="9"/>
  <c r="R53" i="9"/>
  <c r="Q53" i="9"/>
  <c r="P53" i="9"/>
  <c r="O53" i="9"/>
  <c r="X52" i="9"/>
  <c r="W52" i="9"/>
  <c r="V52" i="9"/>
  <c r="U52" i="9"/>
  <c r="T52" i="9"/>
  <c r="S52" i="9"/>
  <c r="R52" i="9"/>
  <c r="Q52" i="9"/>
  <c r="P52" i="9"/>
  <c r="O52" i="9"/>
  <c r="X51" i="9"/>
  <c r="W51" i="9"/>
  <c r="V51" i="9"/>
  <c r="U51" i="9"/>
  <c r="T51" i="9"/>
  <c r="Y51" i="9" s="1"/>
  <c r="S51" i="9"/>
  <c r="R51" i="9"/>
  <c r="Q51" i="9"/>
  <c r="P51" i="9"/>
  <c r="O51" i="9"/>
  <c r="X50" i="9"/>
  <c r="W50" i="9"/>
  <c r="V50" i="9"/>
  <c r="U50" i="9"/>
  <c r="T50" i="9"/>
  <c r="S50" i="9"/>
  <c r="R50" i="9"/>
  <c r="Q50" i="9"/>
  <c r="P50" i="9"/>
  <c r="O50" i="9"/>
  <c r="X49" i="9"/>
  <c r="W49" i="9"/>
  <c r="V49" i="9"/>
  <c r="U49" i="9"/>
  <c r="T49" i="9"/>
  <c r="S49" i="9"/>
  <c r="R49" i="9"/>
  <c r="Q49" i="9"/>
  <c r="P49" i="9"/>
  <c r="O49" i="9"/>
  <c r="X48" i="9"/>
  <c r="W48" i="9"/>
  <c r="V48" i="9"/>
  <c r="U48" i="9"/>
  <c r="T48" i="9"/>
  <c r="S48" i="9"/>
  <c r="R48" i="9"/>
  <c r="Q48" i="9"/>
  <c r="P48" i="9"/>
  <c r="O48" i="9"/>
  <c r="X47" i="9"/>
  <c r="W47" i="9"/>
  <c r="V47" i="9"/>
  <c r="U47" i="9"/>
  <c r="T47" i="9"/>
  <c r="S47" i="9"/>
  <c r="R47" i="9"/>
  <c r="Q47" i="9"/>
  <c r="P47" i="9"/>
  <c r="O47" i="9"/>
  <c r="X46" i="9"/>
  <c r="W46" i="9"/>
  <c r="V46" i="9"/>
  <c r="U46" i="9"/>
  <c r="T46" i="9"/>
  <c r="S46" i="9"/>
  <c r="R46" i="9"/>
  <c r="Q46" i="9"/>
  <c r="P46" i="9"/>
  <c r="O46" i="9"/>
  <c r="X45" i="9"/>
  <c r="W45" i="9"/>
  <c r="V45" i="9"/>
  <c r="U45" i="9"/>
  <c r="T45" i="9"/>
  <c r="S45" i="9"/>
  <c r="R45" i="9"/>
  <c r="Q45" i="9"/>
  <c r="P45" i="9"/>
  <c r="O45" i="9"/>
  <c r="X44" i="9"/>
  <c r="W44" i="9"/>
  <c r="V44" i="9"/>
  <c r="U44" i="9"/>
  <c r="T44" i="9"/>
  <c r="S44" i="9"/>
  <c r="R44" i="9"/>
  <c r="Q44" i="9"/>
  <c r="P44" i="9"/>
  <c r="O44" i="9"/>
  <c r="X43" i="9"/>
  <c r="W43" i="9"/>
  <c r="V43" i="9"/>
  <c r="U43" i="9"/>
  <c r="T43" i="9"/>
  <c r="S43" i="9"/>
  <c r="R43" i="9"/>
  <c r="Q43" i="9"/>
  <c r="P43" i="9"/>
  <c r="O43" i="9"/>
  <c r="X42" i="9"/>
  <c r="W42" i="9"/>
  <c r="V42" i="9"/>
  <c r="U42" i="9"/>
  <c r="T42" i="9"/>
  <c r="S42" i="9"/>
  <c r="R42" i="9"/>
  <c r="Q42" i="9"/>
  <c r="P42" i="9"/>
  <c r="O42" i="9"/>
  <c r="X41" i="9"/>
  <c r="W41" i="9"/>
  <c r="V41" i="9"/>
  <c r="U41" i="9"/>
  <c r="T41" i="9"/>
  <c r="S41" i="9"/>
  <c r="R41" i="9"/>
  <c r="Q41" i="9"/>
  <c r="P41" i="9"/>
  <c r="O41" i="9"/>
  <c r="X39" i="9"/>
  <c r="W39" i="9"/>
  <c r="V39" i="9"/>
  <c r="U39" i="9"/>
  <c r="T39" i="9"/>
  <c r="S39" i="9"/>
  <c r="R39" i="9"/>
  <c r="Q39" i="9"/>
  <c r="P39" i="9"/>
  <c r="O39" i="9"/>
  <c r="X38" i="9"/>
  <c r="W38" i="9"/>
  <c r="V38" i="9"/>
  <c r="U38" i="9"/>
  <c r="T38" i="9"/>
  <c r="S38" i="9"/>
  <c r="R38" i="9"/>
  <c r="Q38" i="9"/>
  <c r="P38" i="9"/>
  <c r="O38" i="9"/>
  <c r="X34" i="9"/>
  <c r="W34" i="9"/>
  <c r="V34" i="9"/>
  <c r="U34" i="9"/>
  <c r="T34" i="9"/>
  <c r="S34" i="9"/>
  <c r="R34" i="9"/>
  <c r="Q34" i="9"/>
  <c r="P34" i="9"/>
  <c r="O34" i="9"/>
  <c r="X33" i="9"/>
  <c r="W33" i="9"/>
  <c r="V33" i="9"/>
  <c r="U33" i="9"/>
  <c r="T33" i="9"/>
  <c r="S33" i="9"/>
  <c r="R33" i="9"/>
  <c r="Q33" i="9"/>
  <c r="P33" i="9"/>
  <c r="O33" i="9"/>
  <c r="X32" i="9"/>
  <c r="W32" i="9"/>
  <c r="V32" i="9"/>
  <c r="U32" i="9"/>
  <c r="T32" i="9"/>
  <c r="S32" i="9"/>
  <c r="R32" i="9"/>
  <c r="Q32" i="9"/>
  <c r="P32" i="9"/>
  <c r="O32" i="9"/>
  <c r="X30" i="9"/>
  <c r="W30" i="9"/>
  <c r="V30" i="9"/>
  <c r="U30" i="9"/>
  <c r="T30" i="9"/>
  <c r="S30" i="9"/>
  <c r="R30" i="9"/>
  <c r="Q30" i="9"/>
  <c r="P30" i="9"/>
  <c r="O30" i="9"/>
  <c r="X28" i="9"/>
  <c r="W28" i="9"/>
  <c r="V28" i="9"/>
  <c r="U28" i="9"/>
  <c r="T28" i="9"/>
  <c r="S28" i="9"/>
  <c r="R28" i="9"/>
  <c r="Q28" i="9"/>
  <c r="P28" i="9"/>
  <c r="O28" i="9"/>
  <c r="X27" i="9"/>
  <c r="W27" i="9"/>
  <c r="V27" i="9"/>
  <c r="U27" i="9"/>
  <c r="T27" i="9"/>
  <c r="S27" i="9"/>
  <c r="R27" i="9"/>
  <c r="Q27" i="9"/>
  <c r="P27" i="9"/>
  <c r="O27" i="9"/>
  <c r="X26" i="9"/>
  <c r="W26" i="9"/>
  <c r="V26" i="9"/>
  <c r="U26" i="9"/>
  <c r="T26" i="9"/>
  <c r="S26" i="9"/>
  <c r="R26" i="9"/>
  <c r="Q26" i="9"/>
  <c r="P26" i="9"/>
  <c r="O26" i="9"/>
  <c r="X25" i="9"/>
  <c r="W25" i="9"/>
  <c r="V25" i="9"/>
  <c r="U25" i="9"/>
  <c r="T25" i="9"/>
  <c r="S25" i="9"/>
  <c r="R25" i="9"/>
  <c r="Q25" i="9"/>
  <c r="P25" i="9"/>
  <c r="O25" i="9"/>
  <c r="X24" i="9"/>
  <c r="W24" i="9"/>
  <c r="V24" i="9"/>
  <c r="U24" i="9"/>
  <c r="T24" i="9"/>
  <c r="S24" i="9"/>
  <c r="R24" i="9"/>
  <c r="Q24" i="9"/>
  <c r="P24" i="9"/>
  <c r="O24" i="9"/>
  <c r="X23" i="9"/>
  <c r="W23" i="9"/>
  <c r="V23" i="9"/>
  <c r="U23" i="9"/>
  <c r="T23" i="9"/>
  <c r="S23" i="9"/>
  <c r="R23" i="9"/>
  <c r="Q23" i="9"/>
  <c r="P23" i="9"/>
  <c r="O23" i="9"/>
  <c r="X21" i="9"/>
  <c r="W21" i="9"/>
  <c r="V21" i="9"/>
  <c r="U21" i="9"/>
  <c r="T21" i="9"/>
  <c r="S21" i="9"/>
  <c r="R21" i="9"/>
  <c r="Q21" i="9"/>
  <c r="P21" i="9"/>
  <c r="O21" i="9"/>
  <c r="X20" i="9"/>
  <c r="W20" i="9"/>
  <c r="V20" i="9"/>
  <c r="U20" i="9"/>
  <c r="T20" i="9"/>
  <c r="S20" i="9"/>
  <c r="R20" i="9"/>
  <c r="Q20" i="9"/>
  <c r="P20" i="9"/>
  <c r="O20" i="9"/>
  <c r="X19" i="9"/>
  <c r="W19" i="9"/>
  <c r="V19" i="9"/>
  <c r="U19" i="9"/>
  <c r="T19" i="9"/>
  <c r="S19" i="9"/>
  <c r="R19" i="9"/>
  <c r="Q19" i="9"/>
  <c r="P19" i="9"/>
  <c r="O19" i="9"/>
  <c r="X18" i="9"/>
  <c r="W18" i="9"/>
  <c r="V18" i="9"/>
  <c r="U18" i="9"/>
  <c r="T18" i="9"/>
  <c r="S18" i="9"/>
  <c r="R18" i="9"/>
  <c r="Q18" i="9"/>
  <c r="P18" i="9"/>
  <c r="O18" i="9"/>
  <c r="X17" i="9"/>
  <c r="W17" i="9"/>
  <c r="V17" i="9"/>
  <c r="U17" i="9"/>
  <c r="T17" i="9"/>
  <c r="S17" i="9"/>
  <c r="R17" i="9"/>
  <c r="Q17" i="9"/>
  <c r="P17" i="9"/>
  <c r="O17" i="9"/>
  <c r="X15" i="9"/>
  <c r="W15" i="9"/>
  <c r="V15" i="9"/>
  <c r="U15" i="9"/>
  <c r="T15" i="9"/>
  <c r="S15" i="9"/>
  <c r="R15" i="9"/>
  <c r="Q15" i="9"/>
  <c r="P15" i="9"/>
  <c r="O15" i="9"/>
  <c r="X14" i="9"/>
  <c r="W14" i="9"/>
  <c r="V14" i="9"/>
  <c r="U14" i="9"/>
  <c r="T14" i="9"/>
  <c r="S14" i="9"/>
  <c r="R14" i="9"/>
  <c r="Q14" i="9"/>
  <c r="P14" i="9"/>
  <c r="O14" i="9"/>
  <c r="X11" i="9"/>
  <c r="W11" i="9"/>
  <c r="V11" i="9"/>
  <c r="U11" i="9"/>
  <c r="T11" i="9"/>
  <c r="S11" i="9"/>
  <c r="R11" i="9"/>
  <c r="Q11" i="9"/>
  <c r="P11" i="9"/>
  <c r="O11" i="9"/>
  <c r="X8" i="9"/>
  <c r="W8" i="9"/>
  <c r="V8" i="9"/>
  <c r="U8" i="9"/>
  <c r="T8" i="9"/>
  <c r="S8" i="9"/>
  <c r="R8" i="9"/>
  <c r="R73" i="9" s="1"/>
  <c r="Q8" i="9"/>
  <c r="P8" i="9"/>
  <c r="O8" i="9"/>
  <c r="X6" i="9"/>
  <c r="W6" i="9"/>
  <c r="V6" i="9"/>
  <c r="U6" i="9"/>
  <c r="T6" i="9"/>
  <c r="T74" i="9" s="1"/>
  <c r="S6" i="9"/>
  <c r="R6" i="9"/>
  <c r="Q6" i="9"/>
  <c r="P6" i="9"/>
  <c r="O6" i="9"/>
  <c r="X5" i="9"/>
  <c r="W5" i="9"/>
  <c r="V5" i="9"/>
  <c r="V74" i="9" s="1"/>
  <c r="U5" i="9"/>
  <c r="T5" i="9"/>
  <c r="S5" i="9"/>
  <c r="R5" i="9"/>
  <c r="Q5" i="9"/>
  <c r="P5" i="9"/>
  <c r="O5" i="9"/>
  <c r="X2" i="9"/>
  <c r="X74" i="9" s="1"/>
  <c r="W2" i="9"/>
  <c r="V2" i="9"/>
  <c r="U2" i="9"/>
  <c r="T2" i="9"/>
  <c r="S2" i="9"/>
  <c r="R2" i="9"/>
  <c r="Q2" i="9"/>
  <c r="P2" i="9"/>
  <c r="P74" i="9" s="1"/>
  <c r="O2" i="9"/>
  <c r="W74" i="9"/>
  <c r="U74" i="9"/>
  <c r="S74" i="9"/>
  <c r="R74" i="9"/>
  <c r="Q74" i="9"/>
  <c r="O74" i="9"/>
  <c r="W73" i="9"/>
  <c r="U73" i="9"/>
  <c r="T73" i="9"/>
  <c r="S73" i="9"/>
  <c r="Q73" i="9"/>
  <c r="O73" i="9"/>
  <c r="I72" i="9"/>
  <c r="H72" i="9"/>
  <c r="N71" i="9"/>
  <c r="M71" i="9"/>
  <c r="N68" i="9"/>
  <c r="M68" i="9"/>
  <c r="N67" i="9"/>
  <c r="M67" i="9"/>
  <c r="I67" i="9"/>
  <c r="N66" i="9"/>
  <c r="M66" i="9"/>
  <c r="N65" i="9"/>
  <c r="M65" i="9"/>
  <c r="N63" i="9"/>
  <c r="M63" i="9"/>
  <c r="N62" i="9"/>
  <c r="M62" i="9"/>
  <c r="N61" i="9"/>
  <c r="M61" i="9"/>
  <c r="N60" i="9"/>
  <c r="M60" i="9"/>
  <c r="N59" i="9"/>
  <c r="M59" i="9"/>
  <c r="N58" i="9"/>
  <c r="M58" i="9"/>
  <c r="N57" i="9"/>
  <c r="M57" i="9"/>
  <c r="N56" i="9"/>
  <c r="M56" i="9"/>
  <c r="N55" i="9"/>
  <c r="M55" i="9"/>
  <c r="N54" i="9"/>
  <c r="M54" i="9"/>
  <c r="N53" i="9"/>
  <c r="M53" i="9"/>
  <c r="N52" i="9"/>
  <c r="M52" i="9"/>
  <c r="N51" i="9"/>
  <c r="M51" i="9"/>
  <c r="N50" i="9"/>
  <c r="M50" i="9"/>
  <c r="N49" i="9"/>
  <c r="M49" i="9"/>
  <c r="N48" i="9"/>
  <c r="M48" i="9"/>
  <c r="N47" i="9"/>
  <c r="M47" i="9"/>
  <c r="N46" i="9"/>
  <c r="M46" i="9"/>
  <c r="N45" i="9"/>
  <c r="M45" i="9"/>
  <c r="N44" i="9"/>
  <c r="M44" i="9"/>
  <c r="N43" i="9"/>
  <c r="M43" i="9"/>
  <c r="N42" i="9"/>
  <c r="M42" i="9"/>
  <c r="N41" i="9"/>
  <c r="M41" i="9"/>
  <c r="N39" i="9"/>
  <c r="M39" i="9"/>
  <c r="N38" i="9"/>
  <c r="M38" i="9"/>
  <c r="N34" i="9"/>
  <c r="M34" i="9"/>
  <c r="N33" i="9"/>
  <c r="Y33" i="9" s="1"/>
  <c r="M33" i="9"/>
  <c r="N32" i="9"/>
  <c r="M32" i="9"/>
  <c r="N30" i="9"/>
  <c r="M30" i="9"/>
  <c r="N28" i="9"/>
  <c r="M28" i="9"/>
  <c r="N27" i="9"/>
  <c r="M27" i="9"/>
  <c r="N26" i="9"/>
  <c r="M26" i="9"/>
  <c r="N25" i="9"/>
  <c r="M25" i="9"/>
  <c r="N24" i="9"/>
  <c r="M24" i="9"/>
  <c r="N23" i="9"/>
  <c r="M23" i="9"/>
  <c r="N21" i="9"/>
  <c r="M21" i="9"/>
  <c r="N20" i="9"/>
  <c r="M20" i="9"/>
  <c r="N19" i="9"/>
  <c r="M19" i="9"/>
  <c r="N18" i="9"/>
  <c r="M18" i="9"/>
  <c r="N17" i="9"/>
  <c r="M17" i="9"/>
  <c r="N15" i="9"/>
  <c r="M15" i="9"/>
  <c r="N14" i="9"/>
  <c r="M14" i="9"/>
  <c r="N11" i="9"/>
  <c r="M11" i="9"/>
  <c r="N8" i="9"/>
  <c r="M8" i="9"/>
  <c r="N6" i="9"/>
  <c r="M6" i="9"/>
  <c r="N5" i="9"/>
  <c r="M5" i="9"/>
  <c r="N2" i="9"/>
  <c r="M2" i="9"/>
  <c r="Y27" i="9" l="1"/>
  <c r="Y49" i="9"/>
  <c r="Y71" i="9"/>
  <c r="Y28" i="9"/>
  <c r="Y50" i="9"/>
  <c r="Y19" i="9"/>
  <c r="Y42" i="9"/>
  <c r="Y53" i="9"/>
  <c r="V73" i="9"/>
  <c r="Y43" i="9"/>
  <c r="Y20" i="9"/>
  <c r="Y30" i="9"/>
  <c r="Y62" i="9"/>
  <c r="P73" i="9"/>
  <c r="X73" i="9"/>
  <c r="Y8" i="9"/>
  <c r="Y6" i="9"/>
  <c r="Y25" i="9"/>
  <c r="Y17" i="9"/>
  <c r="Y14" i="9"/>
  <c r="Y24" i="9"/>
  <c r="Y66" i="9"/>
  <c r="Y46" i="9"/>
  <c r="Y58" i="9"/>
  <c r="Y47" i="9"/>
  <c r="Y54" i="9"/>
  <c r="Y32" i="9"/>
  <c r="Y39" i="9"/>
  <c r="Y59" i="9"/>
  <c r="Y63" i="9"/>
  <c r="Y5" i="9"/>
  <c r="Y11" i="9"/>
  <c r="Y52" i="9"/>
  <c r="Y56" i="9"/>
  <c r="Y68" i="9"/>
  <c r="Y23" i="9"/>
  <c r="Y61" i="9"/>
  <c r="Y15" i="9"/>
  <c r="Y41" i="9"/>
  <c r="Y44" i="9"/>
  <c r="Y48" i="9"/>
  <c r="Y55" i="9"/>
  <c r="M73" i="9"/>
  <c r="Y67" i="9"/>
  <c r="N74" i="9"/>
  <c r="Y34" i="9"/>
  <c r="Y45" i="9"/>
  <c r="Y18" i="9"/>
  <c r="Y21" i="9"/>
  <c r="Y26" i="9"/>
  <c r="Y38" i="9"/>
  <c r="Y57" i="9"/>
  <c r="Y60" i="9"/>
  <c r="Y65" i="9"/>
  <c r="N73" i="9"/>
  <c r="Y2" i="9"/>
  <c r="M74" i="9"/>
  <c r="Y73" i="9" l="1"/>
  <c r="Y74" i="9"/>
  <c r="G67" i="1" l="1"/>
  <c r="L44" i="1"/>
  <c r="F44" i="1"/>
  <c r="F45" i="1" s="1"/>
  <c r="F46" i="1" s="1"/>
  <c r="G37" i="1"/>
  <c r="G57" i="1"/>
  <c r="G56" i="1"/>
  <c r="G30" i="1" l="1"/>
  <c r="H24" i="1"/>
  <c r="I24" i="1" s="1"/>
  <c r="J24" i="1" s="1"/>
  <c r="K24" i="1" s="1"/>
  <c r="I23" i="1"/>
  <c r="J23" i="1" s="1"/>
  <c r="H23" i="1"/>
  <c r="H30" i="1" l="1"/>
  <c r="I30" i="1" s="1"/>
  <c r="J30" i="1" s="1"/>
  <c r="K30" i="1" s="1"/>
  <c r="K23" i="1"/>
  <c r="H22" i="1"/>
  <c r="H31" i="1" s="1"/>
  <c r="F13" i="1"/>
  <c r="H17" i="1"/>
  <c r="I17" i="1" s="1"/>
  <c r="J17" i="1" s="1"/>
  <c r="K17" i="1" s="1"/>
  <c r="I22" i="1" l="1"/>
  <c r="L66" i="1"/>
  <c r="J22" i="1" l="1"/>
  <c r="I31" i="1"/>
  <c r="L25" i="1"/>
  <c r="M8" i="8"/>
  <c r="L1" i="1"/>
  <c r="K22" i="1" l="1"/>
  <c r="K31" i="1" s="1"/>
  <c r="J31" i="1"/>
  <c r="L24" i="1"/>
  <c r="L23" i="1"/>
  <c r="L14" i="1"/>
  <c r="M12" i="8" s="1"/>
  <c r="L13" i="1"/>
  <c r="M11" i="8" s="1"/>
  <c r="C50" i="5"/>
  <c r="D41" i="5"/>
  <c r="F23" i="5"/>
  <c r="H22" i="5"/>
  <c r="F22" i="5"/>
  <c r="G21" i="5"/>
  <c r="J21" i="5" s="1"/>
  <c r="F20" i="5"/>
  <c r="J20" i="5" s="1"/>
  <c r="F19" i="5"/>
  <c r="D19" i="5"/>
  <c r="J19" i="5" l="1"/>
  <c r="L22" i="1"/>
  <c r="L26" i="1" s="1"/>
  <c r="M6" i="8" l="1"/>
  <c r="O6" i="8" s="1"/>
  <c r="B4" i="5" l="1"/>
  <c r="H56" i="1"/>
  <c r="K60" i="1"/>
  <c r="J59" i="1"/>
  <c r="I58" i="1"/>
  <c r="C2" i="5" l="1"/>
  <c r="D2" i="5" s="1"/>
  <c r="C12" i="5" l="1"/>
  <c r="C11" i="5" s="1"/>
  <c r="C10" i="5" s="1"/>
  <c r="I56" i="1"/>
  <c r="H57" i="1"/>
  <c r="J56" i="1" l="1"/>
  <c r="B5" i="5"/>
  <c r="K56" i="1" l="1"/>
  <c r="D12" i="5" l="1"/>
  <c r="D11" i="5" s="1"/>
  <c r="D10" i="5" l="1"/>
  <c r="E12" i="5" l="1"/>
  <c r="E10" i="5" s="1"/>
  <c r="G31" i="1"/>
  <c r="F12" i="5" l="1"/>
  <c r="F10" i="5" s="1"/>
  <c r="E11" i="5"/>
  <c r="G12" i="5" l="1"/>
  <c r="G10" i="5" s="1"/>
  <c r="F11" i="5"/>
  <c r="G11" i="5" l="1"/>
  <c r="H12" i="5"/>
  <c r="H67" i="1"/>
  <c r="H37" i="1" s="1"/>
  <c r="K59" i="1"/>
  <c r="L65" i="1"/>
  <c r="J58" i="1"/>
  <c r="L64" i="1" l="1"/>
  <c r="K58" i="1"/>
  <c r="H11" i="5"/>
  <c r="H10" i="5"/>
  <c r="L63" i="1" l="1"/>
  <c r="L61" i="1"/>
  <c r="L58" i="1"/>
  <c r="L62" i="1"/>
  <c r="L59" i="1"/>
  <c r="L60" i="1"/>
  <c r="I12" i="5"/>
  <c r="I11" i="5" s="1"/>
  <c r="I10" i="5" l="1"/>
  <c r="C5" i="5"/>
  <c r="I23" i="5" l="1"/>
  <c r="J23" i="5" s="1"/>
  <c r="I22" i="5"/>
  <c r="J22" i="5" s="1"/>
  <c r="J24" i="5" s="1"/>
  <c r="K24" i="5" s="1"/>
  <c r="I20" i="5"/>
  <c r="J12" i="5"/>
  <c r="J11" i="5" s="1"/>
  <c r="L31" i="1" l="1"/>
  <c r="J10" i="5"/>
  <c r="M10" i="8"/>
  <c r="D5" i="5"/>
  <c r="E2" i="5"/>
  <c r="E5" i="5" s="1"/>
  <c r="L30" i="1"/>
  <c r="K12" i="5" l="1"/>
  <c r="F2" i="5"/>
  <c r="F5" i="5" s="1"/>
  <c r="I26" i="1"/>
  <c r="J26" i="1"/>
  <c r="K26" i="1"/>
  <c r="H26" i="1"/>
  <c r="K32" i="1" l="1"/>
  <c r="K29" i="1"/>
  <c r="J32" i="1"/>
  <c r="J29" i="1"/>
  <c r="I32" i="1"/>
  <c r="I29" i="1"/>
  <c r="H32" i="1"/>
  <c r="H29" i="1"/>
  <c r="K10" i="5"/>
  <c r="K11" i="5"/>
  <c r="G2" i="5"/>
  <c r="G5" i="5" s="1"/>
  <c r="G39" i="1" s="1"/>
  <c r="L39" i="1" l="1"/>
  <c r="H2" i="5"/>
  <c r="I2" i="5" l="1"/>
  <c r="H5" i="5"/>
  <c r="J2" i="5" l="1"/>
  <c r="J5" i="5" s="1"/>
  <c r="I5" i="5"/>
  <c r="K2" i="5" l="1"/>
  <c r="K5" i="5" s="1"/>
  <c r="G26" i="1"/>
  <c r="M26" i="1" l="1"/>
  <c r="G29" i="1"/>
  <c r="L29" i="1" s="1"/>
  <c r="M13" i="8" s="1"/>
  <c r="I57" i="1"/>
  <c r="I67" i="1" l="1"/>
  <c r="I37" i="1" s="1"/>
  <c r="J57" i="1"/>
  <c r="K57" i="1" l="1"/>
  <c r="J67" i="1"/>
  <c r="J37" i="1" s="1"/>
  <c r="K33" i="1"/>
  <c r="K34" i="1" s="1"/>
  <c r="K35" i="1" s="1"/>
  <c r="J33" i="1"/>
  <c r="J34" i="1" s="1"/>
  <c r="J35" i="1" s="1"/>
  <c r="G32" i="1"/>
  <c r="I33" i="1"/>
  <c r="I34" i="1" s="1"/>
  <c r="I35" i="1" s="1"/>
  <c r="H33" i="1"/>
  <c r="H34" i="1" s="1"/>
  <c r="H38" i="1" s="1"/>
  <c r="H40" i="1" s="1"/>
  <c r="L32" i="1" l="1"/>
  <c r="M14" i="8" s="1"/>
  <c r="K67" i="1"/>
  <c r="K37" i="1" s="1"/>
  <c r="I38" i="1"/>
  <c r="G33" i="1"/>
  <c r="L33" i="1" l="1"/>
  <c r="L34" i="1" s="1"/>
  <c r="L35" i="1" s="1"/>
  <c r="F52" i="1" s="1"/>
  <c r="M17" i="8" s="1"/>
  <c r="G34" i="1"/>
  <c r="G38" i="1" s="1"/>
  <c r="H41" i="1"/>
  <c r="H35" i="1"/>
  <c r="J38" i="1"/>
  <c r="I40" i="1"/>
  <c r="H42" i="1" l="1"/>
  <c r="H45" i="1" s="1"/>
  <c r="M33" i="1"/>
  <c r="M34" i="1"/>
  <c r="G40" i="1"/>
  <c r="G41" i="1" s="1"/>
  <c r="I41" i="1"/>
  <c r="I42" i="1" s="1"/>
  <c r="I45" i="1" s="1"/>
  <c r="J40" i="1"/>
  <c r="J41" i="1" l="1"/>
  <c r="J42" i="1" s="1"/>
  <c r="G42" i="1"/>
  <c r="J45" i="1" l="1"/>
  <c r="L57" i="1"/>
  <c r="L67" i="1" s="1"/>
  <c r="K38" i="1"/>
  <c r="G46" i="1" l="1"/>
  <c r="K40" i="1"/>
  <c r="L40" i="1" l="1"/>
  <c r="H46" i="1"/>
  <c r="K41" i="1"/>
  <c r="L41" i="1" s="1"/>
  <c r="L37" i="1"/>
  <c r="L38" i="1" s="1"/>
  <c r="L42" i="1" l="1"/>
  <c r="K42" i="1"/>
  <c r="K45" i="1" s="1"/>
  <c r="M38" i="1"/>
  <c r="I46" i="1"/>
  <c r="H47" i="1"/>
  <c r="L45" i="1" l="1"/>
  <c r="F50" i="1"/>
  <c r="M40" i="1"/>
  <c r="I47" i="1"/>
  <c r="J46" i="1"/>
  <c r="M42" i="1"/>
  <c r="J47" i="1" l="1"/>
  <c r="K46" i="1"/>
  <c r="K47" i="1" l="1"/>
  <c r="M15" i="8"/>
  <c r="F51" i="1"/>
  <c r="M16" i="8" s="1"/>
  <c r="F53" i="1" l="1"/>
  <c r="M18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8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Alphaliyanri Lasria</author>
  </authors>
  <commentList>
    <comment ref="I67" authorId="0" shapeId="0" xr:uid="{3039A9FF-2061-4166-8CC4-F27A0987D4B7}">
      <text>
        <r>
          <rPr>
            <b/>
            <sz val="9"/>
            <color indexed="81"/>
            <rFont val="Tahoma"/>
            <family val="2"/>
          </rPr>
          <t>Alphaliyanri Lasria:</t>
        </r>
        <r>
          <rPr>
            <sz val="9"/>
            <color indexed="81"/>
            <rFont val="Tahoma"/>
            <family val="2"/>
          </rPr>
          <t xml:space="preserve">
was Rp. 47.000.000</t>
        </r>
      </text>
    </comment>
  </commentList>
</comments>
</file>

<file path=xl/sharedStrings.xml><?xml version="1.0" encoding="utf-8"?>
<sst xmlns="http://schemas.openxmlformats.org/spreadsheetml/2006/main" count="578" uniqueCount="355">
  <si>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</si>
  <si>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</si>
  <si>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</si>
  <si>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</si>
  <si>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</si>
  <si>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</si>
  <si>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</si>
  <si>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</si>
  <si>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</si>
  <si>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</si>
  <si>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</si>
  <si>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</si>
  <si>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</si>
  <si>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</si>
  <si>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</si>
  <si>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</si>
  <si>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</si>
  <si>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</si>
  <si>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</si>
  <si>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</si>
  <si>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</si>
  <si>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</si>
  <si>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</si>
  <si>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</si>
  <si>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</si>
  <si>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</si>
  <si>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</si>
  <si>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</si>
  <si>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</si>
  <si>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</si>
  <si>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</si>
  <si>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</si>
  <si>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</si>
  <si>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</si>
  <si>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</si>
  <si>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</si>
  <si>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</si>
  <si>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Y1</t>
  </si>
  <si>
    <t>Y2</t>
  </si>
  <si>
    <t>Y3</t>
  </si>
  <si>
    <t>Y4</t>
  </si>
  <si>
    <t>Y5</t>
  </si>
  <si>
    <t>Interest Rate</t>
  </si>
  <si>
    <t>Lease to BM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</si>
  <si>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</si>
  <si>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</si>
  <si>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</si>
  <si>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</si>
  <si>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</si>
  <si>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</si>
  <si>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</si>
  <si>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</si>
  <si>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</si>
  <si>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</si>
  <si>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</si>
  <si>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</si>
  <si>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</si>
  <si>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</si>
  <si>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</si>
  <si>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</si>
  <si>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</si>
  <si>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</si>
  <si>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</si>
  <si>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</si>
  <si>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</si>
  <si>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</si>
  <si>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</si>
  <si>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</si>
  <si>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</si>
  <si>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</si>
  <si>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</si>
  <si>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</si>
  <si>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</si>
  <si>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</si>
  <si>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</si>
  <si>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</si>
  <si>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</si>
  <si>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</si>
  <si>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</si>
  <si>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</si>
  <si>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</si>
  <si>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</si>
  <si>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</si>
  <si>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</si>
  <si>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</si>
  <si>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</si>
  <si>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</si>
  <si>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</si>
  <si>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</si>
  <si>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</si>
  <si>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</si>
  <si>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</si>
  <si>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</si>
  <si>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</si>
  <si>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</si>
  <si>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</si>
  <si>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</si>
  <si>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</si>
  <si>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</si>
  <si>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</si>
  <si>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</si>
  <si>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</si>
  <si>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</si>
  <si>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</si>
  <si>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</si>
  <si>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</si>
  <si>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</si>
  <si>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</si>
  <si>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</si>
  <si>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</si>
  <si>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</si>
  <si>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</si>
  <si>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</si>
  <si>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</si>
  <si>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</si>
  <si>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</si>
  <si>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</si>
  <si>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</si>
  <si>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</si>
  <si>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</si>
  <si>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</si>
  <si>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</si>
  <si>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</si>
  <si>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</si>
  <si>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</si>
  <si>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</si>
  <si>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</si>
  <si>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</si>
  <si>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</si>
  <si>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</si>
  <si>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</si>
  <si>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</si>
  <si>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</si>
  <si>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</si>
  <si>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</si>
  <si>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</si>
  <si>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</si>
  <si>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</si>
  <si>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BTS migrasi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</si>
  <si>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</si>
  <si>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</si>
  <si>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</si>
  <si>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</si>
  <si>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</si>
  <si>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</si>
  <si>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</si>
  <si>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Renewal</t>
  </si>
  <si>
    <t>Renewal IBC</t>
  </si>
  <si>
    <t xml:space="preserve">NO : </t>
  </si>
  <si>
    <t>Openet</t>
  </si>
  <si>
    <t>BV 31 Dec 23</t>
  </si>
  <si>
    <t>MSIG Building</t>
  </si>
  <si>
    <t>JJl. Jend. Sudirman Kav. 21</t>
  </si>
  <si>
    <t>Jakarta Selatan</t>
  </si>
  <si>
    <t>Office</t>
  </si>
  <si>
    <t>No</t>
  </si>
  <si>
    <t xml:space="preserve"> Site </t>
  </si>
  <si>
    <t xml:space="preserve"> ISP / Operator </t>
  </si>
  <si>
    <t>Tenant</t>
  </si>
  <si>
    <t>Bandwitdh</t>
  </si>
  <si>
    <t>WO Create</t>
  </si>
  <si>
    <t xml:space="preserve">Contract Period </t>
  </si>
  <si>
    <t>Biaya Installasi</t>
  </si>
  <si>
    <t>Biaya Bulanan</t>
  </si>
  <si>
    <t>On Service</t>
  </si>
  <si>
    <t>Remark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</si>
  <si>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</si>
  <si>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</si>
  <si>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</si>
  <si>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</si>
  <si>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</si>
  <si>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</si>
  <si>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</si>
  <si>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</si>
  <si>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</si>
  <si>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</si>
  <si>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</si>
  <si>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</si>
  <si>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</si>
  <si>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MSIG</t>
  </si>
  <si>
    <t xml:space="preserve">PT.Diginet/DKLS </t>
  </si>
  <si>
    <t>Unicharm Lt.42</t>
  </si>
  <si>
    <t xml:space="preserve">Metro E 15 Mbps </t>
  </si>
  <si>
    <t>26 Juli 2017 - 25 Juli 2020</t>
  </si>
  <si>
    <t xml:space="preserve">Moratelindo </t>
  </si>
  <si>
    <t xml:space="preserve">PT. ABK Coal </t>
  </si>
  <si>
    <t xml:space="preserve">Internet Bandwidth 10 Mbps </t>
  </si>
  <si>
    <t>11 September 2018- 10 September 2020</t>
  </si>
  <si>
    <t>DISMANTLE tgl 31 maret 2020</t>
  </si>
  <si>
    <t xml:space="preserve">PT. Berau Coal </t>
  </si>
  <si>
    <t xml:space="preserve">Internet Bandwidth 100 Mbps </t>
  </si>
  <si>
    <t>18 Januari 2019 - 29 Februari 2020</t>
  </si>
  <si>
    <t>DISMANTLE tgl 29 Februari 2020</t>
  </si>
  <si>
    <t>PT. Sinarmas Sentra Cipta / PT. Smart Tbk</t>
  </si>
  <si>
    <t xml:space="preserve">Link internet (2 X 50 Mbps) &amp; Link Leased Line (2 X 500 Mbps) </t>
  </si>
  <si>
    <t>1 desember 2017 - 30 November 2020</t>
  </si>
  <si>
    <t xml:space="preserve">PT. Smartfren (telephony)-Link BSD-MSIG </t>
  </si>
  <si>
    <t xml:space="preserve">4 Mbps </t>
  </si>
  <si>
    <t>6 November 2017 - 5 November 2020</t>
  </si>
  <si>
    <t>PT. Mitsui Sumitomo</t>
  </si>
  <si>
    <t>Metro E 1 Mbps</t>
  </si>
  <si>
    <t>14 Februari 2018 -13 Februari 2020</t>
  </si>
  <si>
    <t>DISMANTLE 28 jul 19</t>
  </si>
  <si>
    <t>PT. Gunung Inti Sempurna</t>
  </si>
  <si>
    <t>Internet Bandwidth10 Mbps</t>
  </si>
  <si>
    <t>8 Februari 2018 - 7 Februari 2020</t>
  </si>
  <si>
    <t>Upgrade 01 nov 19</t>
  </si>
  <si>
    <t>PT.Bhineka Life Indonesia</t>
  </si>
  <si>
    <t>10Mbps metro M</t>
  </si>
  <si>
    <t>20 Februari 2018 - 19 Februari 2020</t>
  </si>
  <si>
    <t>Upgrade 01 agustus 19</t>
  </si>
  <si>
    <t>PT. Exploitasi Energi Indonesia</t>
  </si>
  <si>
    <t>25 Mbps Internet, Telephony 2 Mbps</t>
  </si>
  <si>
    <t>26 Februari 2018 - 25 Februari 2020</t>
  </si>
  <si>
    <t>DISMANTLE 30 April 2022</t>
  </si>
  <si>
    <t xml:space="preserve">PT. XL Axiata </t>
  </si>
  <si>
    <t xml:space="preserve">leased Line 75 Mbps </t>
  </si>
  <si>
    <t>19 Maret 2018 - 18 Maret 2019</t>
  </si>
  <si>
    <t>PT. Telkom-Exploitasi Energi Indonesia</t>
  </si>
  <si>
    <t xml:space="preserve">Local Loop 2 Mbps </t>
  </si>
  <si>
    <t>PT.Telkom-Berau Coal</t>
  </si>
  <si>
    <t>30 Mbps IPVN, 2 Mbps Telephony</t>
  </si>
  <si>
    <t>15 Feb 2018 - 14 Feb 2020</t>
  </si>
  <si>
    <t>PT. Bumi Serpong Damai</t>
  </si>
  <si>
    <t>Metro E-5 Mbps</t>
  </si>
  <si>
    <t>21 Mei 2018 - 20 Mei 2020</t>
  </si>
  <si>
    <t>PT.Primatata-Berau Coal</t>
  </si>
  <si>
    <t>Metro E - 50Mbps</t>
  </si>
  <si>
    <t>17 Mei 2018 - 16 Mei 2020</t>
  </si>
  <si>
    <t>PT. Purwadika</t>
  </si>
  <si>
    <t>4 Juni 2018 - 3 Juni 2020</t>
  </si>
  <si>
    <t>DISMANTLE tgl 30 juni 2019</t>
  </si>
  <si>
    <t>HKT Global</t>
  </si>
  <si>
    <t>1 Gbps Dedicated</t>
  </si>
  <si>
    <t>27 Jan 2020 - 26 Jan 2021</t>
  </si>
  <si>
    <t>Upgrade Per 19 Oktober 2022</t>
  </si>
  <si>
    <t>PT. Insan Sarana Telematika (IsatNet )</t>
  </si>
  <si>
    <t>Unicharm lt.42</t>
  </si>
  <si>
    <t xml:space="preserve">Leased Line15 Mbps </t>
  </si>
  <si>
    <t>05 Juli 2018 - 04 Juli 2020</t>
  </si>
  <si>
    <t>Smartfren</t>
  </si>
  <si>
    <t>PT. Berau Coal -Smartfren</t>
  </si>
  <si>
    <t>100 Mbps</t>
  </si>
  <si>
    <t>21 Feb 2020 - 20 Feb 2021</t>
  </si>
  <si>
    <t xml:space="preserve">MSIG </t>
  </si>
  <si>
    <t xml:space="preserve">My Reps </t>
  </si>
  <si>
    <t>PT. Bhineka Life Indonesia</t>
  </si>
  <si>
    <t>50 Mbps</t>
  </si>
  <si>
    <t>23 Jan 2018 - 22 Jan 2020</t>
  </si>
  <si>
    <t xml:space="preserve">MSIG Insurance </t>
  </si>
  <si>
    <t>100 Mbps&amp; 1 Mbps</t>
  </si>
  <si>
    <t>14 des 2015 -13 des 2020</t>
  </si>
  <si>
    <t>PT. Sinarmas</t>
  </si>
  <si>
    <t>64 Kbps</t>
  </si>
  <si>
    <t>2 Maret 2016 - 2 Maret 2020</t>
  </si>
  <si>
    <t>Dismantle Jan 23</t>
  </si>
  <si>
    <t>PT. XL Axiata</t>
  </si>
  <si>
    <t>128 Kbps</t>
  </si>
  <si>
    <t>27 Jan 2017 - 26 Jan 2020</t>
  </si>
  <si>
    <t>Bali Fiber</t>
  </si>
  <si>
    <t xml:space="preserve">Family Mart </t>
  </si>
  <si>
    <t>2 Mbps</t>
  </si>
  <si>
    <t>24 Mei 2018 - 23 Mei 2020</t>
  </si>
  <si>
    <t xml:space="preserve">We Work </t>
  </si>
  <si>
    <t xml:space="preserve">200 Mbps </t>
  </si>
  <si>
    <t>20 Sept 2018 - 19 Sept 2020</t>
  </si>
  <si>
    <t xml:space="preserve">PT. Purwadhika Kirana Nusantara </t>
  </si>
  <si>
    <t xml:space="preserve">100 Mbps broadband </t>
  </si>
  <si>
    <t>1 Nov 2018 - 31 Oktober 2020</t>
  </si>
  <si>
    <t xml:space="preserve">25 Mbps </t>
  </si>
  <si>
    <t xml:space="preserve">35 Mbps </t>
  </si>
  <si>
    <t>16 Agust 2019 - 17 Agust 2020</t>
  </si>
  <si>
    <t xml:space="preserve">PT. Gunung Inti Sempurna </t>
  </si>
  <si>
    <t>16 Des 2018 - 15 Des 2019</t>
  </si>
  <si>
    <t xml:space="preserve">DISMANTLE 11 Nov 19 </t>
  </si>
  <si>
    <t xml:space="preserve">Guardian </t>
  </si>
  <si>
    <t xml:space="preserve">25 Mbps broadband </t>
  </si>
  <si>
    <t>01 Okt 2018 - 30 Sept 2020</t>
  </si>
  <si>
    <t xml:space="preserve">PT. SGMW Multifinance Indonesia </t>
  </si>
  <si>
    <t>30 Mbps dedicated</t>
  </si>
  <si>
    <t>01 Januari 2019 - 31 Desember 2020</t>
  </si>
  <si>
    <t>Dismantle</t>
  </si>
  <si>
    <t>PT. Festival Citra Lestari</t>
  </si>
  <si>
    <t xml:space="preserve">Up to 250 Mbps </t>
  </si>
  <si>
    <t>01 Maret 2019 - 28 Februari 2020</t>
  </si>
  <si>
    <t xml:space="preserve">PT. Sinarmas Sentra Cipta </t>
  </si>
  <si>
    <t>Braodband 100 Mbps</t>
  </si>
  <si>
    <t>13 Desember 2019 - 12 Desember 2020</t>
  </si>
  <si>
    <t>Lintasarta</t>
  </si>
  <si>
    <t>12  Bulan</t>
  </si>
  <si>
    <t>Upgrade 14 September 2022</t>
  </si>
  <si>
    <t>PT Momo Boga Sejahtera</t>
  </si>
  <si>
    <t>Smartlink Up to 25 Mbps</t>
  </si>
  <si>
    <t>PT Indosat Tbk (Yamaha Otoraja)</t>
  </si>
  <si>
    <t>Metro-E 6 Mbps</t>
  </si>
  <si>
    <t>DISMANTLE 28 Feb 22</t>
  </si>
  <si>
    <t>11 Maret 2022</t>
  </si>
  <si>
    <t>PT. Bhinneka Life Indonesia</t>
  </si>
  <si>
    <t>Smartlink Up to 100 Mbps</t>
  </si>
  <si>
    <t>24 Bulan</t>
  </si>
  <si>
    <t>Downgrade 1 October 2021</t>
  </si>
  <si>
    <t>PT. Pyridam Farma Tbk</t>
  </si>
  <si>
    <t>12 Bulan</t>
  </si>
  <si>
    <t>PT.SINARMAS SENTRA CIPTA</t>
  </si>
  <si>
    <t>Internet Dedicated 100 Mbps</t>
  </si>
  <si>
    <t>DISMANTLE - 28 JULI 2022</t>
  </si>
  <si>
    <t>Bank BJB (KC Jakarta)</t>
  </si>
  <si>
    <t>IPVPN 1 Mbps</t>
  </si>
  <si>
    <t>PT ORGANON PHARMA INDONESIA</t>
  </si>
  <si>
    <t>Bank BJB (Kanwil Jakarta)</t>
  </si>
  <si>
    <t>Bank BJB (DIVISI INT-HUB-KOM)</t>
  </si>
  <si>
    <t>Metro Ethernet 10 Mbps</t>
  </si>
  <si>
    <t>Bank BJB (DIVISI TREASURY Q&amp;Q)</t>
  </si>
  <si>
    <t>Metro Ethernet 2 Mbps</t>
  </si>
  <si>
    <t>Bank BJB (DIVISI TREASURY)</t>
  </si>
  <si>
    <t>Bank BJB (Lt.8)</t>
  </si>
  <si>
    <t>Smartlink 50 Mbps</t>
  </si>
  <si>
    <t>12 Mbps</t>
  </si>
  <si>
    <t>Bank BJB (Lt.GF) Service 1</t>
  </si>
  <si>
    <t xml:space="preserve">Smartlink 25 Mbps </t>
  </si>
  <si>
    <t>Bank BJB (Lt.8) Ruang Pimpinan - Service 2</t>
  </si>
  <si>
    <t>Bank BJB (Lt.8) Ruang Rapat - Service 3</t>
  </si>
  <si>
    <t>Bank BJB (Lt.8) Ruang Umum - Service 4</t>
  </si>
  <si>
    <t>Bank BJB (Lt.8) Ruang Operasional - Service 5</t>
  </si>
  <si>
    <t>Bank BJB (Lt.8) Ruang Warpincab - Service 6</t>
  </si>
  <si>
    <t>Bank BJB  (LT.9) Div Hub International</t>
  </si>
  <si>
    <t>Bank BJB  (LT.8) Ruang Meeting</t>
  </si>
  <si>
    <t xml:space="preserve">Smartlink 10 Mbps </t>
  </si>
  <si>
    <t>Bank BJB  (LT.8) Ruang Pimpinan Divisi</t>
  </si>
  <si>
    <t>Bank BJB  (LT.8) Ruang Kerja Karyawan</t>
  </si>
  <si>
    <t>PT Smart Infinite Prosperity</t>
  </si>
  <si>
    <t>Dedicated 2 Mbps</t>
  </si>
  <si>
    <t>12Bulan</t>
  </si>
  <si>
    <t>Bank BJB (Lt.9) DIVISI HUBUNGAN KELEMBAGAAN</t>
  </si>
  <si>
    <t>PT. BHINNEKA LIFE INDONESIA</t>
  </si>
  <si>
    <t>Infinylink 5 Mbps</t>
  </si>
  <si>
    <t>PT SINAR RASA ABADI</t>
  </si>
  <si>
    <t>On Installation</t>
  </si>
  <si>
    <t xml:space="preserve">PT.PANORAMA JTB TOURS INDONESIA </t>
  </si>
  <si>
    <t xml:space="preserve">Smartlink 5 Mbps </t>
  </si>
  <si>
    <t>Amazon Web Server 1</t>
  </si>
  <si>
    <t>100Mbps</t>
  </si>
  <si>
    <t>Amazon Web Server 2</t>
  </si>
  <si>
    <t>200Mbps, Upgrade to 2GB</t>
  </si>
  <si>
    <t>PT EXPLOITASI ENERGI INDONESIA TBK</t>
  </si>
  <si>
    <t>Infinylink - Local (40 Mbps), International (25 Mbps)</t>
  </si>
  <si>
    <t>Metro-E 25 Mbps</t>
  </si>
  <si>
    <t>Active</t>
  </si>
  <si>
    <t>PURWADHIKA KIRANA NUSANTARA PT</t>
  </si>
  <si>
    <t>Smartlink 250 Mbps</t>
  </si>
  <si>
    <t>Fibernet</t>
  </si>
  <si>
    <t>RUANG RAYA INDONESIA PT (Ruang Guru)</t>
  </si>
  <si>
    <t>SARI MURNI ABADI</t>
  </si>
  <si>
    <t>Infinylink - Local - International (Mix) (150 Mbps)</t>
  </si>
  <si>
    <t>rev share 15%dari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</si>
</sst>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[$-13809]dd\ mmmm\ yyyy;@"/>
    <numFmt numFmtId="172" formatCode="[$-409]d\-mmm\-yy"/>
    <numFmt numFmtId="173" formatCode="_-[$Rp-3809]* #,##0_-;\-[$Rp-3809]* #,##0_-;_-[$Rp-3809]* &quot;-&quot;??_-;_-@_-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Arial"/>
    </font>
    <font>
      <b/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Calibri"/>
      <family val="2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</fonts>
  <fills count="2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5B8B7"/>
        <bgColor rgb="FFE5B8B7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FF0000"/>
        <bgColor theme="0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92D050"/>
        <bgColor theme="0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37">
    <xf numFmtId="0" fontId="0" fillId="0" borderId="0"/>
    <xf numFmtId="166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5" fillId="0" borderId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6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2" fillId="0" borderId="0"/>
    <xf numFmtId="166" fontId="32" fillId="0" borderId="0" applyFont="0" applyFill="0" applyBorder="0" applyAlignment="0" applyProtection="0"/>
    <xf numFmtId="0" fontId="4" fillId="0" borderId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2" fillId="0" borderId="0"/>
    <xf numFmtId="165" fontId="4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40" fillId="0" borderId="0"/>
    <xf numFmtId="42" fontId="42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" fillId="0" borderId="0">
      <alignment vertical="center"/>
    </xf>
  </cellStyleXfs>
  <cellXfs count="338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6" fillId="0" borderId="0" xfId="0" applyNumberFormat="1" applyFont="1" applyBorder="1"/>
    <xf numFmtId="41" fontId="13" fillId="0" borderId="0" xfId="0" applyNumberFormat="1" applyFont="1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4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66" fontId="20" fillId="0" borderId="0" xfId="1" applyFont="1"/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9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8" fillId="0" borderId="0" xfId="0" applyNumberFormat="1" applyFont="1" applyBorder="1"/>
    <xf numFmtId="41" fontId="17" fillId="0" borderId="0" xfId="0" applyNumberFormat="1" applyFont="1" applyBorder="1"/>
    <xf numFmtId="167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0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168" fontId="24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167" fontId="11" fillId="0" borderId="0" xfId="17" applyNumberFormat="1" applyFont="1"/>
    <xf numFmtId="41" fontId="0" fillId="0" borderId="0" xfId="2" applyFont="1" applyAlignment="1">
      <alignment vertical="center"/>
    </xf>
    <xf numFmtId="41" fontId="11" fillId="0" borderId="0" xfId="2" applyFont="1" applyFill="1"/>
    <xf numFmtId="167" fontId="0" fillId="4" borderId="0" xfId="0" applyNumberFormat="1" applyFill="1" applyAlignment="1">
      <alignment vertical="center"/>
    </xf>
    <xf numFmtId="0" fontId="15" fillId="0" borderId="0" xfId="0" applyFont="1"/>
    <xf numFmtId="41" fontId="24" fillId="0" borderId="0" xfId="0" applyNumberFormat="1" applyFont="1" applyBorder="1"/>
    <xf numFmtId="41" fontId="26" fillId="0" borderId="0" xfId="0" applyNumberFormat="1" applyFont="1" applyBorder="1"/>
    <xf numFmtId="0" fontId="24" fillId="0" borderId="0" xfId="0" applyFont="1"/>
    <xf numFmtId="41" fontId="0" fillId="0" borderId="0" xfId="0" applyNumberFormat="1" applyAlignment="1">
      <alignment horizontal="right" vertical="center"/>
    </xf>
    <xf numFmtId="168" fontId="19" fillId="0" borderId="0" xfId="1" applyNumberFormat="1" applyFont="1"/>
    <xf numFmtId="9" fontId="0" fillId="0" borderId="0" xfId="0" applyNumberFormat="1"/>
    <xf numFmtId="0" fontId="27" fillId="0" borderId="0" xfId="0" applyFont="1"/>
    <xf numFmtId="38" fontId="27" fillId="0" borderId="0" xfId="0" applyNumberFormat="1" applyFont="1"/>
    <xf numFmtId="167" fontId="29" fillId="0" borderId="0" xfId="1" applyNumberFormat="1" applyFont="1"/>
    <xf numFmtId="168" fontId="29" fillId="0" borderId="0" xfId="1" applyNumberFormat="1" applyFont="1"/>
    <xf numFmtId="0" fontId="27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41" fontId="27" fillId="0" borderId="0" xfId="0" applyNumberFormat="1" applyFont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0" fillId="0" borderId="0" xfId="0" applyFont="1" applyBorder="1"/>
    <xf numFmtId="0" fontId="31" fillId="0" borderId="0" xfId="0" applyFont="1"/>
    <xf numFmtId="0" fontId="30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9" xfId="2" applyNumberFormat="1" applyFont="1" applyBorder="1"/>
    <xf numFmtId="9" fontId="12" fillId="0" borderId="18" xfId="2" applyNumberFormat="1" applyFont="1" applyBorder="1"/>
    <xf numFmtId="169" fontId="12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0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12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4" fillId="0" borderId="9" xfId="0" applyNumberFormat="1" applyFont="1" applyBorder="1"/>
    <xf numFmtId="38" fontId="12" fillId="0" borderId="18" xfId="2" applyNumberFormat="1" applyFont="1" applyBorder="1"/>
    <xf numFmtId="9" fontId="24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0" fillId="9" borderId="0" xfId="0" applyFill="1"/>
    <xf numFmtId="41" fontId="35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41" fontId="24" fillId="9" borderId="0" xfId="0" applyNumberFormat="1" applyFont="1" applyFill="1"/>
    <xf numFmtId="41" fontId="13" fillId="9" borderId="0" xfId="0" applyNumberFormat="1" applyFont="1" applyFill="1" applyBorder="1"/>
    <xf numFmtId="0" fontId="0" fillId="9" borderId="0" xfId="0" applyFont="1" applyFill="1" applyBorder="1"/>
    <xf numFmtId="0" fontId="15" fillId="9" borderId="0" xfId="0" applyFont="1" applyFill="1" applyBorder="1"/>
    <xf numFmtId="0" fontId="0" fillId="0" borderId="0" xfId="0" quotePrefix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3" fillId="0" borderId="0" xfId="0" applyFont="1" applyAlignment="1">
      <alignment horizontal="center"/>
    </xf>
    <xf numFmtId="41" fontId="18" fillId="0" borderId="23" xfId="0" applyNumberFormat="1" applyFont="1" applyFill="1" applyBorder="1"/>
    <xf numFmtId="167" fontId="12" fillId="0" borderId="32" xfId="0" applyNumberFormat="1" applyFont="1" applyBorder="1" applyAlignment="1">
      <alignment vertical="center"/>
    </xf>
    <xf numFmtId="0" fontId="24" fillId="0" borderId="29" xfId="0" applyFont="1" applyFill="1" applyBorder="1" applyAlignment="1">
      <alignment horizontal="center"/>
    </xf>
    <xf numFmtId="41" fontId="24" fillId="0" borderId="30" xfId="0" applyNumberFormat="1" applyFont="1" applyFill="1" applyBorder="1" applyAlignment="1">
      <alignment vertical="center"/>
    </xf>
    <xf numFmtId="41" fontId="12" fillId="0" borderId="30" xfId="0" applyNumberFormat="1" applyFont="1" applyFill="1" applyBorder="1" applyAlignment="1">
      <alignment vertical="center"/>
    </xf>
    <xf numFmtId="41" fontId="12" fillId="0" borderId="23" xfId="0" applyNumberFormat="1" applyFont="1" applyFill="1" applyBorder="1" applyAlignment="1">
      <alignment vertical="center"/>
    </xf>
    <xf numFmtId="9" fontId="21" fillId="0" borderId="23" xfId="3" applyFont="1" applyFill="1" applyBorder="1" applyAlignment="1">
      <alignment vertical="center"/>
    </xf>
    <xf numFmtId="41" fontId="24" fillId="0" borderId="3" xfId="0" applyNumberFormat="1" applyFont="1" applyBorder="1"/>
    <xf numFmtId="41" fontId="24" fillId="0" borderId="6" xfId="0" applyNumberFormat="1" applyFont="1" applyBorder="1"/>
    <xf numFmtId="41" fontId="24" fillId="0" borderId="10" xfId="0" applyNumberFormat="1" applyFont="1" applyBorder="1"/>
    <xf numFmtId="41" fontId="24" fillId="0" borderId="2" xfId="0" applyNumberFormat="1" applyFont="1" applyBorder="1"/>
    <xf numFmtId="0" fontId="24" fillId="0" borderId="34" xfId="0" applyFont="1" applyFill="1" applyBorder="1" applyAlignment="1">
      <alignment horizontal="center"/>
    </xf>
    <xf numFmtId="0" fontId="12" fillId="3" borderId="0" xfId="0" applyFont="1" applyFill="1"/>
    <xf numFmtId="0" fontId="12" fillId="0" borderId="23" xfId="0" applyFont="1" applyFill="1" applyBorder="1"/>
    <xf numFmtId="41" fontId="24" fillId="0" borderId="33" xfId="0" applyNumberFormat="1" applyFont="1" applyFill="1" applyBorder="1" applyAlignment="1">
      <alignment vertical="center"/>
    </xf>
    <xf numFmtId="41" fontId="24" fillId="0" borderId="31" xfId="0" applyNumberFormat="1" applyFont="1" applyFill="1" applyBorder="1" applyAlignment="1">
      <alignment vertical="center"/>
    </xf>
    <xf numFmtId="0" fontId="24" fillId="0" borderId="23" xfId="0" applyFont="1" applyFill="1" applyBorder="1"/>
    <xf numFmtId="41" fontId="24" fillId="0" borderId="23" xfId="0" applyNumberFormat="1" applyFont="1" applyFill="1" applyBorder="1" applyAlignment="1">
      <alignment vertical="center"/>
    </xf>
    <xf numFmtId="166" fontId="36" fillId="0" borderId="23" xfId="1" applyFont="1" applyFill="1" applyBorder="1"/>
    <xf numFmtId="38" fontId="12" fillId="0" borderId="23" xfId="0" applyNumberFormat="1" applyFont="1" applyFill="1" applyBorder="1" applyAlignment="1">
      <alignment vertical="center"/>
    </xf>
    <xf numFmtId="165" fontId="12" fillId="0" borderId="31" xfId="1" applyNumberFormat="1" applyFont="1" applyFill="1" applyBorder="1"/>
    <xf numFmtId="38" fontId="12" fillId="0" borderId="23" xfId="0" applyNumberFormat="1" applyFont="1" applyFill="1" applyBorder="1"/>
    <xf numFmtId="167" fontId="37" fillId="0" borderId="23" xfId="1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2" fillId="0" borderId="23" xfId="0" applyFont="1" applyBorder="1"/>
    <xf numFmtId="0" fontId="12" fillId="0" borderId="29" xfId="0" applyFont="1" applyBorder="1"/>
    <xf numFmtId="0" fontId="12" fillId="0" borderId="0" xfId="0" applyFont="1" applyAlignment="1">
      <alignment vertical="center"/>
    </xf>
    <xf numFmtId="14" fontId="12" fillId="9" borderId="0" xfId="0" applyNumberFormat="1" applyFont="1" applyFill="1" applyBorder="1" applyAlignment="1"/>
    <xf numFmtId="0" fontId="0" fillId="0" borderId="0" xfId="0" quotePrefix="1" applyFont="1" applyBorder="1" applyAlignment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2" xfId="0" applyFont="1" applyBorder="1" applyAlignment="1">
      <alignment horizontal="center"/>
    </xf>
    <xf numFmtId="167" fontId="0" fillId="0" borderId="0" xfId="19" applyNumberFormat="1" applyFont="1" applyFill="1" applyBorder="1" applyAlignment="1" applyProtection="1">
      <alignment wrapText="1"/>
      <protection locked="0"/>
    </xf>
    <xf numFmtId="167" fontId="0" fillId="0" borderId="18" xfId="19" applyNumberFormat="1" applyFont="1" applyFill="1" applyBorder="1" applyAlignment="1" applyProtection="1">
      <alignment wrapText="1"/>
      <protection locked="0"/>
    </xf>
    <xf numFmtId="0" fontId="28" fillId="9" borderId="0" xfId="0" applyFont="1" applyFill="1" applyBorder="1" applyAlignment="1">
      <alignment horizontal="right" vertical="top"/>
    </xf>
    <xf numFmtId="38" fontId="12" fillId="2" borderId="5" xfId="0" applyNumberFormat="1" applyFont="1" applyFill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2" fillId="0" borderId="17" xfId="0" applyFont="1" applyBorder="1" applyAlignment="1">
      <alignment horizontal="center"/>
    </xf>
    <xf numFmtId="0" fontId="30" fillId="0" borderId="13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167" fontId="0" fillId="0" borderId="0" xfId="19" applyNumberFormat="1" applyFont="1" applyFill="1" applyBorder="1" applyAlignment="1" applyProtection="1">
      <alignment horizontal="center" wrapText="1"/>
      <protection locked="0"/>
    </xf>
    <xf numFmtId="167" fontId="0" fillId="0" borderId="18" xfId="19" applyNumberFormat="1" applyFont="1" applyFill="1" applyBorder="1" applyAlignment="1" applyProtection="1">
      <alignment horizontal="center" wrapText="1"/>
      <protection locked="0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1" fillId="10" borderId="35" xfId="33" applyFont="1" applyFill="1" applyBorder="1" applyAlignment="1">
      <alignment horizontal="center" vertical="center"/>
    </xf>
    <xf numFmtId="0" fontId="41" fillId="10" borderId="35" xfId="33" applyFont="1" applyFill="1" applyBorder="1" applyAlignment="1">
      <alignment horizontal="center" vertical="center" wrapText="1"/>
    </xf>
    <xf numFmtId="171" fontId="41" fillId="10" borderId="35" xfId="33" applyNumberFormat="1" applyFont="1" applyFill="1" applyBorder="1" applyAlignment="1">
      <alignment horizontal="center" vertical="center"/>
    </xf>
    <xf numFmtId="42" fontId="41" fillId="10" borderId="36" xfId="34" applyFont="1" applyFill="1" applyBorder="1" applyAlignment="1">
      <alignment horizontal="center" vertical="center"/>
    </xf>
    <xf numFmtId="172" fontId="41" fillId="10" borderId="36" xfId="33" applyNumberFormat="1" applyFont="1" applyFill="1" applyBorder="1" applyAlignment="1">
      <alignment horizontal="center" vertical="center"/>
    </xf>
    <xf numFmtId="9" fontId="41" fillId="10" borderId="0" xfId="35" applyFont="1" applyFill="1" applyBorder="1" applyAlignment="1">
      <alignment horizontal="center" vertical="center"/>
    </xf>
    <xf numFmtId="0" fontId="43" fillId="0" borderId="0" xfId="33" applyFont="1" applyAlignment="1">
      <alignment horizontal="center"/>
    </xf>
    <xf numFmtId="0" fontId="44" fillId="0" borderId="0" xfId="33" applyFont="1"/>
    <xf numFmtId="0" fontId="44" fillId="11" borderId="37" xfId="33" applyFont="1" applyFill="1" applyBorder="1" applyAlignment="1">
      <alignment horizontal="center"/>
    </xf>
    <xf numFmtId="0" fontId="41" fillId="0" borderId="37" xfId="33" applyFont="1" applyBorder="1" applyAlignment="1">
      <alignment horizontal="center"/>
    </xf>
    <xf numFmtId="0" fontId="44" fillId="11" borderId="37" xfId="33" applyFont="1" applyFill="1" applyBorder="1" applyAlignment="1">
      <alignment horizontal="center" wrapText="1"/>
    </xf>
    <xf numFmtId="171" fontId="44" fillId="11" borderId="37" xfId="33" applyNumberFormat="1" applyFont="1" applyFill="1" applyBorder="1" applyAlignment="1">
      <alignment horizontal="center" wrapText="1"/>
    </xf>
    <xf numFmtId="42" fontId="44" fillId="11" borderId="37" xfId="34" applyFont="1" applyFill="1" applyBorder="1" applyAlignment="1">
      <alignment horizontal="center" wrapText="1"/>
    </xf>
    <xf numFmtId="172" fontId="44" fillId="11" borderId="37" xfId="33" applyNumberFormat="1" applyFont="1" applyFill="1" applyBorder="1" applyAlignment="1">
      <alignment horizontal="center" wrapText="1"/>
    </xf>
    <xf numFmtId="165" fontId="44" fillId="11" borderId="37" xfId="33" applyNumberFormat="1" applyFont="1" applyFill="1" applyBorder="1" applyAlignment="1">
      <alignment horizontal="center"/>
    </xf>
    <xf numFmtId="9" fontId="44" fillId="11" borderId="0" xfId="35" applyFont="1" applyFill="1" applyBorder="1" applyAlignment="1">
      <alignment horizontal="center"/>
    </xf>
    <xf numFmtId="42" fontId="44" fillId="0" borderId="0" xfId="33" applyNumberFormat="1" applyFont="1"/>
    <xf numFmtId="0" fontId="44" fillId="12" borderId="37" xfId="33" applyFont="1" applyFill="1" applyBorder="1" applyAlignment="1">
      <alignment horizontal="center"/>
    </xf>
    <xf numFmtId="0" fontId="41" fillId="12" borderId="35" xfId="33" applyFont="1" applyFill="1" applyBorder="1" applyAlignment="1">
      <alignment horizontal="center"/>
    </xf>
    <xf numFmtId="171" fontId="44" fillId="12" borderId="37" xfId="33" applyNumberFormat="1" applyFont="1" applyFill="1" applyBorder="1" applyAlignment="1">
      <alignment horizontal="center"/>
    </xf>
    <xf numFmtId="0" fontId="44" fillId="12" borderId="37" xfId="33" applyFont="1" applyFill="1" applyBorder="1" applyAlignment="1">
      <alignment horizontal="center" wrapText="1"/>
    </xf>
    <xf numFmtId="42" fontId="44" fillId="12" borderId="37" xfId="34" applyFont="1" applyFill="1" applyBorder="1" applyAlignment="1">
      <alignment horizontal="center" wrapText="1"/>
    </xf>
    <xf numFmtId="42" fontId="44" fillId="12" borderId="37" xfId="34" applyFont="1" applyFill="1" applyBorder="1" applyAlignment="1">
      <alignment horizontal="center"/>
    </xf>
    <xf numFmtId="172" fontId="44" fillId="12" borderId="37" xfId="33" applyNumberFormat="1" applyFont="1" applyFill="1" applyBorder="1" applyAlignment="1">
      <alignment horizontal="center"/>
    </xf>
    <xf numFmtId="165" fontId="44" fillId="12" borderId="37" xfId="33" applyNumberFormat="1" applyFont="1" applyFill="1" applyBorder="1" applyAlignment="1">
      <alignment horizontal="center"/>
    </xf>
    <xf numFmtId="0" fontId="41" fillId="0" borderId="35" xfId="33" applyFont="1" applyBorder="1" applyAlignment="1">
      <alignment horizontal="center"/>
    </xf>
    <xf numFmtId="0" fontId="44" fillId="0" borderId="37" xfId="33" applyFont="1" applyBorder="1" applyAlignment="1">
      <alignment horizontal="center"/>
    </xf>
    <xf numFmtId="171" fontId="44" fillId="0" borderId="37" xfId="33" applyNumberFormat="1" applyFont="1" applyBorder="1" applyAlignment="1">
      <alignment horizontal="center" wrapText="1"/>
    </xf>
    <xf numFmtId="42" fontId="44" fillId="11" borderId="37" xfId="34" applyFont="1" applyFill="1" applyBorder="1" applyAlignment="1">
      <alignment horizontal="center"/>
    </xf>
    <xf numFmtId="172" fontId="44" fillId="11" borderId="37" xfId="33" applyNumberFormat="1" applyFont="1" applyFill="1" applyBorder="1" applyAlignment="1">
      <alignment horizontal="center"/>
    </xf>
    <xf numFmtId="171" fontId="44" fillId="0" borderId="37" xfId="33" applyNumberFormat="1" applyFont="1" applyBorder="1" applyAlignment="1">
      <alignment horizontal="center"/>
    </xf>
    <xf numFmtId="0" fontId="44" fillId="13" borderId="37" xfId="33" applyFont="1" applyFill="1" applyBorder="1" applyAlignment="1">
      <alignment horizontal="center"/>
    </xf>
    <xf numFmtId="0" fontId="41" fillId="14" borderId="35" xfId="33" applyFont="1" applyFill="1" applyBorder="1" applyAlignment="1">
      <alignment horizontal="center"/>
    </xf>
    <xf numFmtId="0" fontId="44" fillId="14" borderId="37" xfId="33" applyFont="1" applyFill="1" applyBorder="1" applyAlignment="1">
      <alignment horizontal="center" wrapText="1"/>
    </xf>
    <xf numFmtId="171" fontId="44" fillId="14" borderId="37" xfId="33" applyNumberFormat="1" applyFont="1" applyFill="1" applyBorder="1" applyAlignment="1">
      <alignment horizontal="center" wrapText="1"/>
    </xf>
    <xf numFmtId="0" fontId="44" fillId="13" borderId="37" xfId="33" applyFont="1" applyFill="1" applyBorder="1" applyAlignment="1">
      <alignment horizontal="center" wrapText="1"/>
    </xf>
    <xf numFmtId="42" fontId="44" fillId="13" borderId="37" xfId="34" applyFont="1" applyFill="1" applyBorder="1" applyAlignment="1">
      <alignment horizontal="center" wrapText="1"/>
    </xf>
    <xf numFmtId="42" fontId="44" fillId="13" borderId="37" xfId="34" applyFont="1" applyFill="1" applyBorder="1" applyAlignment="1">
      <alignment horizontal="center"/>
    </xf>
    <xf numFmtId="172" fontId="44" fillId="13" borderId="37" xfId="33" applyNumberFormat="1" applyFont="1" applyFill="1" applyBorder="1" applyAlignment="1">
      <alignment horizontal="center"/>
    </xf>
    <xf numFmtId="165" fontId="44" fillId="13" borderId="37" xfId="33" applyNumberFormat="1" applyFont="1" applyFill="1" applyBorder="1" applyAlignment="1">
      <alignment horizontal="center"/>
    </xf>
    <xf numFmtId="0" fontId="44" fillId="14" borderId="0" xfId="33" applyFont="1" applyFill="1"/>
    <xf numFmtId="165" fontId="44" fillId="14" borderId="37" xfId="33" applyNumberFormat="1" applyFont="1" applyFill="1" applyBorder="1" applyAlignment="1">
      <alignment horizontal="center"/>
    </xf>
    <xf numFmtId="0" fontId="44" fillId="0" borderId="37" xfId="33" applyFont="1" applyBorder="1" applyAlignment="1">
      <alignment horizontal="center" wrapText="1"/>
    </xf>
    <xf numFmtId="0" fontId="44" fillId="14" borderId="37" xfId="33" applyFont="1" applyFill="1" applyBorder="1" applyAlignment="1">
      <alignment horizontal="center"/>
    </xf>
    <xf numFmtId="42" fontId="44" fillId="14" borderId="37" xfId="34" applyFont="1" applyFill="1" applyBorder="1" applyAlignment="1">
      <alignment horizontal="center" wrapText="1"/>
    </xf>
    <xf numFmtId="42" fontId="44" fillId="14" borderId="37" xfId="34" applyFont="1" applyFill="1" applyBorder="1" applyAlignment="1">
      <alignment horizontal="center"/>
    </xf>
    <xf numFmtId="172" fontId="44" fillId="14" borderId="37" xfId="33" applyNumberFormat="1" applyFont="1" applyFill="1" applyBorder="1" applyAlignment="1">
      <alignment horizontal="center"/>
    </xf>
    <xf numFmtId="0" fontId="44" fillId="13" borderId="37" xfId="33" quotePrefix="1" applyFont="1" applyFill="1" applyBorder="1" applyAlignment="1">
      <alignment horizontal="center"/>
    </xf>
    <xf numFmtId="42" fontId="44" fillId="13" borderId="37" xfId="34" quotePrefix="1" applyFont="1" applyFill="1" applyBorder="1" applyAlignment="1">
      <alignment horizontal="center"/>
    </xf>
    <xf numFmtId="0" fontId="44" fillId="11" borderId="37" xfId="33" quotePrefix="1" applyFont="1" applyFill="1" applyBorder="1" applyAlignment="1">
      <alignment horizontal="center"/>
    </xf>
    <xf numFmtId="42" fontId="44" fillId="11" borderId="37" xfId="34" quotePrefix="1" applyFont="1" applyFill="1" applyBorder="1" applyAlignment="1">
      <alignment horizontal="center"/>
    </xf>
    <xf numFmtId="171" fontId="44" fillId="12" borderId="37" xfId="33" applyNumberFormat="1" applyFont="1" applyFill="1" applyBorder="1" applyAlignment="1">
      <alignment horizontal="center" wrapText="1"/>
    </xf>
    <xf numFmtId="0" fontId="41" fillId="0" borderId="37" xfId="33" applyFont="1" applyBorder="1" applyAlignment="1">
      <alignment horizontal="center" wrapText="1"/>
    </xf>
    <xf numFmtId="14" fontId="44" fillId="11" borderId="37" xfId="33" applyNumberFormat="1" applyFont="1" applyFill="1" applyBorder="1" applyAlignment="1">
      <alignment horizontal="center" wrapText="1"/>
    </xf>
    <xf numFmtId="171" fontId="44" fillId="13" borderId="37" xfId="33" applyNumberFormat="1" applyFont="1" applyFill="1" applyBorder="1" applyAlignment="1">
      <alignment horizontal="center" wrapText="1"/>
    </xf>
    <xf numFmtId="14" fontId="44" fillId="13" borderId="37" xfId="33" applyNumberFormat="1" applyFont="1" applyFill="1" applyBorder="1" applyAlignment="1">
      <alignment horizontal="center" wrapText="1"/>
    </xf>
    <xf numFmtId="172" fontId="44" fillId="13" borderId="37" xfId="33" applyNumberFormat="1" applyFont="1" applyFill="1" applyBorder="1" applyAlignment="1">
      <alignment horizontal="center" wrapText="1"/>
    </xf>
    <xf numFmtId="0" fontId="41" fillId="0" borderId="35" xfId="33" applyFont="1" applyBorder="1" applyAlignment="1">
      <alignment horizontal="center" wrapText="1"/>
    </xf>
    <xf numFmtId="0" fontId="44" fillId="11" borderId="38" xfId="33" applyFont="1" applyFill="1" applyBorder="1" applyAlignment="1">
      <alignment horizontal="center"/>
    </xf>
    <xf numFmtId="0" fontId="41" fillId="12" borderId="35" xfId="33" applyFont="1" applyFill="1" applyBorder="1" applyAlignment="1">
      <alignment horizontal="center" wrapText="1"/>
    </xf>
    <xf numFmtId="172" fontId="44" fillId="12" borderId="37" xfId="33" applyNumberFormat="1" applyFont="1" applyFill="1" applyBorder="1" applyAlignment="1">
      <alignment horizontal="center" wrapText="1"/>
    </xf>
    <xf numFmtId="0" fontId="41" fillId="14" borderId="35" xfId="33" applyFont="1" applyFill="1" applyBorder="1" applyAlignment="1">
      <alignment horizontal="center" wrapText="1"/>
    </xf>
    <xf numFmtId="0" fontId="41" fillId="14" borderId="37" xfId="33" applyFont="1" applyFill="1" applyBorder="1" applyAlignment="1">
      <alignment horizontal="center" wrapText="1"/>
    </xf>
    <xf numFmtId="172" fontId="44" fillId="14" borderId="37" xfId="33" applyNumberFormat="1" applyFont="1" applyFill="1" applyBorder="1" applyAlignment="1">
      <alignment horizontal="center" wrapText="1"/>
    </xf>
    <xf numFmtId="0" fontId="44" fillId="15" borderId="37" xfId="33" applyFont="1" applyFill="1" applyBorder="1" applyAlignment="1">
      <alignment horizontal="center"/>
    </xf>
    <xf numFmtId="0" fontId="41" fillId="16" borderId="37" xfId="33" applyFont="1" applyFill="1" applyBorder="1" applyAlignment="1">
      <alignment horizontal="center" wrapText="1"/>
    </xf>
    <xf numFmtId="0" fontId="44" fillId="15" borderId="37" xfId="33" applyFont="1" applyFill="1" applyBorder="1" applyAlignment="1">
      <alignment horizontal="center" wrapText="1"/>
    </xf>
    <xf numFmtId="171" fontId="44" fillId="15" borderId="37" xfId="33" applyNumberFormat="1" applyFont="1" applyFill="1" applyBorder="1" applyAlignment="1">
      <alignment horizontal="center" wrapText="1"/>
    </xf>
    <xf numFmtId="42" fontId="44" fillId="15" borderId="37" xfId="34" applyFont="1" applyFill="1" applyBorder="1" applyAlignment="1">
      <alignment horizontal="center" wrapText="1"/>
    </xf>
    <xf numFmtId="172" fontId="44" fillId="15" borderId="37" xfId="33" applyNumberFormat="1" applyFont="1" applyFill="1" applyBorder="1" applyAlignment="1">
      <alignment horizontal="center" wrapText="1"/>
    </xf>
    <xf numFmtId="0" fontId="45" fillId="16" borderId="24" xfId="36" applyFont="1" applyFill="1" applyBorder="1" applyAlignment="1">
      <alignment horizontal="center" vertical="center"/>
    </xf>
    <xf numFmtId="0" fontId="44" fillId="17" borderId="37" xfId="33" applyFont="1" applyFill="1" applyBorder="1" applyAlignment="1">
      <alignment horizontal="center"/>
    </xf>
    <xf numFmtId="0" fontId="41" fillId="9" borderId="37" xfId="33" applyFont="1" applyFill="1" applyBorder="1" applyAlignment="1">
      <alignment horizontal="center" wrapText="1"/>
    </xf>
    <xf numFmtId="0" fontId="44" fillId="17" borderId="37" xfId="33" applyFont="1" applyFill="1" applyBorder="1" applyAlignment="1">
      <alignment horizontal="center" wrapText="1"/>
    </xf>
    <xf numFmtId="171" fontId="44" fillId="17" borderId="37" xfId="33" applyNumberFormat="1" applyFont="1" applyFill="1" applyBorder="1" applyAlignment="1">
      <alignment horizontal="center" wrapText="1"/>
    </xf>
    <xf numFmtId="42" fontId="44" fillId="17" borderId="37" xfId="34" applyFont="1" applyFill="1" applyBorder="1" applyAlignment="1">
      <alignment horizontal="center" wrapText="1"/>
    </xf>
    <xf numFmtId="0" fontId="44" fillId="18" borderId="37" xfId="33" applyFont="1" applyFill="1" applyBorder="1" applyAlignment="1">
      <alignment horizontal="center"/>
    </xf>
    <xf numFmtId="0" fontId="41" fillId="8" borderId="37" xfId="33" applyFont="1" applyFill="1" applyBorder="1" applyAlignment="1">
      <alignment horizontal="center" wrapText="1"/>
    </xf>
    <xf numFmtId="0" fontId="44" fillId="18" borderId="37" xfId="33" applyFont="1" applyFill="1" applyBorder="1" applyAlignment="1">
      <alignment horizontal="center" wrapText="1"/>
    </xf>
    <xf numFmtId="171" fontId="44" fillId="18" borderId="37" xfId="33" applyNumberFormat="1" applyFont="1" applyFill="1" applyBorder="1" applyAlignment="1">
      <alignment horizontal="center" wrapText="1"/>
    </xf>
    <xf numFmtId="42" fontId="44" fillId="18" borderId="37" xfId="34" applyFont="1" applyFill="1" applyBorder="1" applyAlignment="1">
      <alignment horizontal="center" wrapText="1"/>
    </xf>
    <xf numFmtId="172" fontId="44" fillId="18" borderId="37" xfId="33" applyNumberFormat="1" applyFont="1" applyFill="1" applyBorder="1" applyAlignment="1">
      <alignment horizontal="center" wrapText="1"/>
    </xf>
    <xf numFmtId="0" fontId="44" fillId="19" borderId="37" xfId="33" applyFont="1" applyFill="1" applyBorder="1" applyAlignment="1">
      <alignment horizontal="center"/>
    </xf>
    <xf numFmtId="0" fontId="41" fillId="20" borderId="37" xfId="33" applyFont="1" applyFill="1" applyBorder="1" applyAlignment="1">
      <alignment horizontal="center" wrapText="1"/>
    </xf>
    <xf numFmtId="0" fontId="44" fillId="19" borderId="37" xfId="33" applyFont="1" applyFill="1" applyBorder="1" applyAlignment="1">
      <alignment horizontal="center" wrapText="1"/>
    </xf>
    <xf numFmtId="171" fontId="44" fillId="19" borderId="37" xfId="33" applyNumberFormat="1" applyFont="1" applyFill="1" applyBorder="1" applyAlignment="1">
      <alignment horizontal="center" wrapText="1"/>
    </xf>
    <xf numFmtId="42" fontId="44" fillId="19" borderId="37" xfId="34" applyFont="1" applyFill="1" applyBorder="1" applyAlignment="1">
      <alignment horizontal="center" wrapText="1"/>
    </xf>
    <xf numFmtId="172" fontId="44" fillId="19" borderId="37" xfId="33" applyNumberFormat="1" applyFont="1" applyFill="1" applyBorder="1" applyAlignment="1">
      <alignment horizontal="center" wrapText="1"/>
    </xf>
    <xf numFmtId="42" fontId="44" fillId="0" borderId="37" xfId="34" applyFont="1" applyBorder="1" applyAlignment="1">
      <alignment horizontal="center" wrapText="1"/>
    </xf>
    <xf numFmtId="172" fontId="44" fillId="0" borderId="37" xfId="33" applyNumberFormat="1" applyFont="1" applyBorder="1" applyAlignment="1">
      <alignment horizontal="center" wrapText="1"/>
    </xf>
    <xf numFmtId="165" fontId="44" fillId="0" borderId="37" xfId="33" applyNumberFormat="1" applyFont="1" applyBorder="1" applyAlignment="1">
      <alignment horizontal="center"/>
    </xf>
    <xf numFmtId="0" fontId="44" fillId="0" borderId="35" xfId="33" applyFont="1" applyBorder="1" applyAlignment="1">
      <alignment horizontal="center"/>
    </xf>
    <xf numFmtId="0" fontId="44" fillId="0" borderId="35" xfId="33" applyFont="1" applyBorder="1" applyAlignment="1">
      <alignment horizontal="center" wrapText="1"/>
    </xf>
    <xf numFmtId="171" fontId="44" fillId="0" borderId="35" xfId="33" applyNumberFormat="1" applyFont="1" applyBorder="1" applyAlignment="1">
      <alignment horizontal="center" wrapText="1"/>
    </xf>
    <xf numFmtId="42" fontId="44" fillId="0" borderId="35" xfId="34" applyFont="1" applyBorder="1" applyAlignment="1">
      <alignment horizontal="center" wrapText="1"/>
    </xf>
    <xf numFmtId="172" fontId="44" fillId="0" borderId="35" xfId="33" applyNumberFormat="1" applyFont="1" applyBorder="1" applyAlignment="1">
      <alignment horizontal="center" wrapText="1"/>
    </xf>
    <xf numFmtId="165" fontId="44" fillId="0" borderId="35" xfId="33" applyNumberFormat="1" applyFont="1" applyBorder="1" applyAlignment="1">
      <alignment horizontal="center"/>
    </xf>
    <xf numFmtId="0" fontId="44" fillId="0" borderId="36" xfId="33" applyFont="1" applyBorder="1" applyAlignment="1">
      <alignment horizontal="center"/>
    </xf>
    <xf numFmtId="0" fontId="44" fillId="0" borderId="26" xfId="33" applyFont="1" applyBorder="1" applyAlignment="1">
      <alignment horizontal="center"/>
    </xf>
    <xf numFmtId="0" fontId="44" fillId="0" borderId="26" xfId="33" applyFont="1" applyBorder="1" applyAlignment="1">
      <alignment horizontal="center" wrapText="1"/>
    </xf>
    <xf numFmtId="171" fontId="44" fillId="0" borderId="26" xfId="33" applyNumberFormat="1" applyFont="1" applyBorder="1" applyAlignment="1">
      <alignment horizontal="center"/>
    </xf>
    <xf numFmtId="42" fontId="44" fillId="0" borderId="26" xfId="34" applyFont="1" applyBorder="1" applyAlignment="1">
      <alignment horizontal="center"/>
    </xf>
    <xf numFmtId="172" fontId="44" fillId="0" borderId="26" xfId="33" applyNumberFormat="1" applyFont="1" applyBorder="1" applyAlignment="1">
      <alignment horizontal="center"/>
    </xf>
    <xf numFmtId="0" fontId="44" fillId="0" borderId="24" xfId="33" applyFont="1" applyFill="1" applyBorder="1" applyAlignment="1">
      <alignment horizontal="center" wrapText="1"/>
    </xf>
    <xf numFmtId="0" fontId="41" fillId="0" borderId="24" xfId="33" applyFont="1" applyFill="1" applyBorder="1" applyAlignment="1">
      <alignment horizontal="center" wrapText="1"/>
    </xf>
    <xf numFmtId="171" fontId="44" fillId="0" borderId="24" xfId="33" applyNumberFormat="1" applyFont="1" applyFill="1" applyBorder="1" applyAlignment="1">
      <alignment horizontal="center" wrapText="1"/>
    </xf>
    <xf numFmtId="42" fontId="44" fillId="0" borderId="24" xfId="34" applyFont="1" applyFill="1" applyBorder="1" applyAlignment="1">
      <alignment horizontal="center" wrapText="1"/>
    </xf>
    <xf numFmtId="172" fontId="44" fillId="0" borderId="24" xfId="33" applyNumberFormat="1" applyFont="1" applyFill="1" applyBorder="1" applyAlignment="1">
      <alignment horizontal="center" wrapText="1"/>
    </xf>
    <xf numFmtId="172" fontId="44" fillId="0" borderId="0" xfId="33" applyNumberFormat="1" applyFont="1" applyFill="1" applyBorder="1" applyAlignment="1">
      <alignment horizontal="center" wrapText="1"/>
    </xf>
    <xf numFmtId="173" fontId="44" fillId="0" borderId="0" xfId="33" applyNumberFormat="1" applyFont="1" applyFill="1" applyBorder="1" applyAlignment="1">
      <alignment horizontal="center" wrapText="1"/>
    </xf>
    <xf numFmtId="165" fontId="44" fillId="0" borderId="0" xfId="33" applyNumberFormat="1" applyFont="1" applyFill="1" applyBorder="1" applyAlignment="1">
      <alignment horizontal="center" wrapText="1"/>
    </xf>
    <xf numFmtId="0" fontId="44" fillId="0" borderId="24" xfId="33" applyFont="1" applyFill="1" applyBorder="1" applyAlignment="1">
      <alignment horizontal="center"/>
    </xf>
    <xf numFmtId="0" fontId="44" fillId="0" borderId="39" xfId="33" applyFont="1" applyFill="1" applyBorder="1" applyAlignment="1">
      <alignment horizontal="center" wrapText="1"/>
    </xf>
    <xf numFmtId="171" fontId="44" fillId="0" borderId="39" xfId="33" applyNumberFormat="1" applyFont="1" applyFill="1" applyBorder="1" applyAlignment="1">
      <alignment horizontal="center" wrapText="1"/>
    </xf>
    <xf numFmtId="42" fontId="44" fillId="0" borderId="39" xfId="34" applyFont="1" applyFill="1" applyBorder="1" applyAlignment="1">
      <alignment horizontal="center" wrapText="1"/>
    </xf>
    <xf numFmtId="172" fontId="44" fillId="0" borderId="39" xfId="33" applyNumberFormat="1" applyFont="1" applyFill="1" applyBorder="1" applyAlignment="1">
      <alignment horizontal="center" wrapText="1"/>
    </xf>
    <xf numFmtId="171" fontId="44" fillId="0" borderId="0" xfId="33" applyNumberFormat="1" applyFont="1"/>
    <xf numFmtId="42" fontId="44" fillId="0" borderId="0" xfId="34" applyFont="1"/>
    <xf numFmtId="172" fontId="44" fillId="0" borderId="0" xfId="33" applyNumberFormat="1" applyFont="1"/>
    <xf numFmtId="9" fontId="44" fillId="0" borderId="0" xfId="35" applyFont="1"/>
  </cellXfs>
  <cellStyles count="37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4" xfId="31" xr:uid="{00000000-0005-0000-0000-000004000000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3" xfId="30" xr:uid="{00000000-0005-0000-0000-00000F000000}"/>
    <cellStyle name="Currency [0] 4" xfId="34" xr:uid="{D6E7F471-8139-4E3A-B37E-7B731D6628A9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3 4" xfId="36" xr:uid="{1EC09072-90D7-48A2-9166-47C11BE70690}"/>
    <cellStyle name="Normal 4" xfId="23" xr:uid="{00000000-0005-0000-0000-00001A000000}"/>
    <cellStyle name="Normal 5" xfId="28" xr:uid="{00000000-0005-0000-0000-00001B000000}"/>
    <cellStyle name="Normal 6" xfId="33" xr:uid="{1968A6BD-4565-4D7F-9388-D9B6716DCFD3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  <cellStyle name="Percent 4" xfId="35" xr:uid="{03065FBB-6797-4E01-B781-04CF891AA191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S26"/>
  <sheetViews>
    <sheetView showGridLines="0" topLeftCell="A3" zoomScale="114" zoomScaleNormal="114" workbookViewId="0">
      <selection activeCell="M6" sqref="M6"/>
    </sheetView>
  </sheetViews>
  <sheetFormatPr defaultColWidth="8.75" defaultRowHeight="15.5" x14ac:dyDescent="0.35"/>
  <cols>
    <col min="1" max="1" width="4.25" style="87" customWidth="1"/>
    <col min="2" max="2" width="3" style="87" customWidth="1"/>
    <col min="3" max="3" width="17.33203125" style="87" customWidth="1"/>
    <col min="4" max="4" width="20.25" style="87" customWidth="1"/>
    <col min="5" max="5" width="4.25" style="87" customWidth="1"/>
    <col min="6" max="6" width="4.83203125" style="87" customWidth="1"/>
    <col min="7" max="7" width="17" style="87" bestFit="1" customWidth="1"/>
    <col min="8" max="8" width="8.33203125" style="87" customWidth="1"/>
    <col min="9" max="9" width="3.58203125" style="87" customWidth="1"/>
    <col min="10" max="10" width="2.08203125" style="87" customWidth="1"/>
    <col min="11" max="11" width="5.08203125" style="87" customWidth="1"/>
    <col min="12" max="12" width="18.33203125" style="87" bestFit="1" customWidth="1"/>
    <col min="13" max="13" width="16.5" style="87" customWidth="1"/>
    <col min="14" max="14" width="2.08203125" style="87" customWidth="1"/>
    <col min="15" max="15" width="3.75" style="87" customWidth="1"/>
    <col min="16" max="16384" width="8.75" style="87"/>
  </cols>
  <sheetData>
    <row r="1" spans="2:19" x14ac:dyDescent="0.35"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9" ht="18.5" x14ac:dyDescent="0.45">
      <c r="B2" s="89"/>
      <c r="C2" s="91" t="s">
        <v>80</v>
      </c>
      <c r="D2" s="88" t="s">
        <v>88</v>
      </c>
      <c r="E2" s="89"/>
      <c r="F2" s="89"/>
      <c r="G2" s="89"/>
      <c r="H2" s="89"/>
      <c r="J2" s="109" t="s">
        <v>84</v>
      </c>
      <c r="K2" s="109"/>
      <c r="L2" s="109"/>
      <c r="M2" s="180"/>
      <c r="N2" s="89"/>
    </row>
    <row r="3" spans="2:19" ht="19" thickBot="1" x14ac:dyDescent="0.5">
      <c r="B3" s="89"/>
      <c r="C3" s="91" t="s">
        <v>81</v>
      </c>
      <c r="D3" s="88" t="s">
        <v>147</v>
      </c>
      <c r="E3" s="89"/>
      <c r="F3" s="89"/>
      <c r="G3" s="89"/>
      <c r="H3" s="89"/>
      <c r="M3" s="89"/>
      <c r="N3" s="89"/>
    </row>
    <row r="4" spans="2:19" ht="16" hidden="1" thickBot="1" x14ac:dyDescent="0.4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9" s="90" customFormat="1" ht="19" thickBot="1" x14ac:dyDescent="0.5">
      <c r="B5" s="200" t="s">
        <v>64</v>
      </c>
      <c r="C5" s="201"/>
      <c r="D5" s="202"/>
      <c r="E5" s="200" t="s">
        <v>70</v>
      </c>
      <c r="F5" s="201"/>
      <c r="G5" s="201"/>
      <c r="H5" s="201"/>
      <c r="I5" s="201"/>
      <c r="J5" s="200" t="s">
        <v>65</v>
      </c>
      <c r="K5" s="201"/>
      <c r="L5" s="201"/>
      <c r="M5" s="201"/>
      <c r="N5" s="202"/>
    </row>
    <row r="6" spans="2:19" x14ac:dyDescent="0.35">
      <c r="B6" s="203" t="s">
        <v>62</v>
      </c>
      <c r="C6" s="204"/>
      <c r="D6" s="141" t="s">
        <v>151</v>
      </c>
      <c r="E6" s="205" t="s">
        <v>72</v>
      </c>
      <c r="F6" s="205"/>
      <c r="G6" s="205"/>
      <c r="H6" s="205"/>
      <c r="I6" s="205"/>
      <c r="J6" s="104"/>
      <c r="K6" s="204" t="s">
        <v>68</v>
      </c>
      <c r="L6" s="204"/>
      <c r="M6" s="110">
        <f>M11/H7</f>
        <v>4061636.6808479563</v>
      </c>
      <c r="N6" s="111"/>
      <c r="O6" s="85">
        <f>M6-'IRR Approved'!F8</f>
        <v>-2938363.3191520437</v>
      </c>
    </row>
    <row r="7" spans="2:19" ht="30" customHeight="1" x14ac:dyDescent="0.35">
      <c r="B7" s="208" t="s">
        <v>63</v>
      </c>
      <c r="C7" s="209"/>
      <c r="D7" s="142" t="s">
        <v>152</v>
      </c>
      <c r="E7" s="191" t="s">
        <v>59</v>
      </c>
      <c r="F7" s="191"/>
      <c r="G7" s="191"/>
      <c r="H7" s="112">
        <v>228</v>
      </c>
      <c r="I7" s="89"/>
      <c r="J7" s="94"/>
      <c r="K7" s="191" t="s">
        <v>67</v>
      </c>
      <c r="L7" s="191"/>
      <c r="M7" s="113">
        <v>5</v>
      </c>
      <c r="N7" s="92"/>
    </row>
    <row r="8" spans="2:19" x14ac:dyDescent="0.35">
      <c r="B8" s="208" t="s">
        <v>74</v>
      </c>
      <c r="C8" s="209"/>
      <c r="D8" s="143" t="s">
        <v>153</v>
      </c>
      <c r="E8" s="191" t="s">
        <v>60</v>
      </c>
      <c r="F8" s="191"/>
      <c r="G8" s="191"/>
      <c r="H8" s="112">
        <v>0</v>
      </c>
      <c r="I8" s="89"/>
      <c r="J8" s="94"/>
      <c r="K8" s="191" t="s">
        <v>82</v>
      </c>
      <c r="L8" s="191"/>
      <c r="M8" s="114">
        <f>'IRR Approved'!$F$4</f>
        <v>0.1</v>
      </c>
      <c r="N8" s="92"/>
    </row>
    <row r="9" spans="2:19" ht="15.75" customHeight="1" x14ac:dyDescent="0.35">
      <c r="B9" s="190" t="s">
        <v>75</v>
      </c>
      <c r="C9" s="191"/>
      <c r="D9" s="143" t="s">
        <v>154</v>
      </c>
      <c r="E9" s="191" t="s">
        <v>61</v>
      </c>
      <c r="F9" s="191"/>
      <c r="G9" s="191"/>
      <c r="H9" s="210"/>
      <c r="I9" s="211"/>
      <c r="J9" s="94"/>
      <c r="K9" s="191" t="s">
        <v>57</v>
      </c>
      <c r="L9" s="191"/>
      <c r="M9" s="110">
        <v>0</v>
      </c>
      <c r="N9" s="92"/>
    </row>
    <row r="10" spans="2:19" x14ac:dyDescent="0.35">
      <c r="B10" s="106" t="s">
        <v>58</v>
      </c>
      <c r="C10" s="107"/>
      <c r="D10" s="143" t="s">
        <v>146</v>
      </c>
      <c r="H10" s="210"/>
      <c r="I10" s="211"/>
      <c r="J10" s="101"/>
      <c r="K10" s="198" t="s">
        <v>66</v>
      </c>
      <c r="L10" s="198"/>
      <c r="M10" s="110">
        <f>'IRR Approved'!$L$26</f>
        <v>14636203950</v>
      </c>
      <c r="N10" s="92"/>
    </row>
    <row r="11" spans="2:19" x14ac:dyDescent="0.35">
      <c r="B11" s="102" t="s">
        <v>76</v>
      </c>
      <c r="C11" s="108"/>
      <c r="D11" s="93"/>
      <c r="H11" s="184"/>
      <c r="I11" s="185"/>
      <c r="J11" s="94"/>
      <c r="K11" s="198" t="s">
        <v>95</v>
      </c>
      <c r="L11" s="198"/>
      <c r="M11" s="110">
        <f>'IRR Approved'!$L$13</f>
        <v>926053163.23333406</v>
      </c>
      <c r="N11" s="92"/>
      <c r="O11" s="193"/>
      <c r="P11" s="193"/>
      <c r="Q11" s="193"/>
      <c r="R11" s="193"/>
      <c r="S11" s="193"/>
    </row>
    <row r="12" spans="2:19" x14ac:dyDescent="0.35">
      <c r="B12" s="102" t="s">
        <v>77</v>
      </c>
      <c r="C12" s="108"/>
      <c r="D12" s="93">
        <v>1</v>
      </c>
      <c r="E12" s="182" t="s">
        <v>71</v>
      </c>
      <c r="F12" s="182"/>
      <c r="G12" s="182"/>
      <c r="H12" s="182"/>
      <c r="I12" s="182"/>
      <c r="J12" s="94"/>
      <c r="K12" s="198" t="s">
        <v>96</v>
      </c>
      <c r="L12" s="198"/>
      <c r="M12" s="86">
        <f>'IRR Approved'!$L$14</f>
        <v>0</v>
      </c>
      <c r="N12" s="92"/>
      <c r="O12" s="192"/>
      <c r="P12" s="192"/>
      <c r="Q12" s="192"/>
      <c r="R12" s="115"/>
      <c r="S12" s="89"/>
    </row>
    <row r="13" spans="2:19" x14ac:dyDescent="0.35">
      <c r="B13" s="102"/>
      <c r="C13" s="122"/>
      <c r="D13" s="93"/>
      <c r="E13" s="181" t="s">
        <v>69</v>
      </c>
      <c r="F13" s="181"/>
      <c r="G13" s="181"/>
      <c r="H13" s="115">
        <v>0</v>
      </c>
      <c r="I13" s="89"/>
      <c r="J13" s="94"/>
      <c r="K13" s="198" t="s">
        <v>93</v>
      </c>
      <c r="L13" s="198"/>
      <c r="M13" s="86">
        <f>'IRR Approved'!$L$29</f>
        <v>2195430592.5</v>
      </c>
      <c r="N13" s="92"/>
      <c r="O13" s="192"/>
      <c r="P13" s="192"/>
      <c r="Q13" s="192"/>
      <c r="R13" s="115"/>
      <c r="S13" s="89"/>
    </row>
    <row r="14" spans="2:19" ht="16" thickBot="1" x14ac:dyDescent="0.4">
      <c r="B14" s="94"/>
      <c r="C14" s="89"/>
      <c r="D14" s="92"/>
      <c r="E14" s="181" t="s">
        <v>79</v>
      </c>
      <c r="F14" s="181"/>
      <c r="G14" s="181"/>
      <c r="H14" s="115">
        <v>0</v>
      </c>
      <c r="I14" s="89"/>
      <c r="J14" s="94"/>
      <c r="K14" s="198" t="s">
        <v>94</v>
      </c>
      <c r="L14" s="198"/>
      <c r="M14" s="110">
        <f>'IRR Approved'!$L$30+'IRR Approved'!$L$31+'IRR Approved'!$L$32</f>
        <v>1041810197.5</v>
      </c>
      <c r="N14" s="92"/>
      <c r="O14" s="121"/>
      <c r="P14" s="121"/>
      <c r="Q14" s="121"/>
      <c r="R14" s="115"/>
      <c r="S14" s="89"/>
    </row>
    <row r="15" spans="2:19" x14ac:dyDescent="0.35">
      <c r="B15" s="94"/>
      <c r="C15" s="89"/>
      <c r="D15" s="92"/>
      <c r="E15" s="181"/>
      <c r="F15" s="181"/>
      <c r="G15" s="181"/>
      <c r="H15" s="115"/>
      <c r="I15" s="89"/>
      <c r="J15" s="116"/>
      <c r="K15" s="194" t="s">
        <v>26</v>
      </c>
      <c r="L15" s="195"/>
      <c r="M15" s="95">
        <f>'IRR Approved'!$F$50</f>
        <v>2.4016736604468152</v>
      </c>
      <c r="N15" s="92"/>
      <c r="O15" s="192"/>
      <c r="P15" s="192"/>
      <c r="Q15" s="192"/>
      <c r="R15" s="115"/>
      <c r="S15" s="89"/>
    </row>
    <row r="16" spans="2:19" x14ac:dyDescent="0.35">
      <c r="B16" s="94"/>
      <c r="C16" s="89"/>
      <c r="D16" s="92"/>
      <c r="E16" s="181" t="s">
        <v>78</v>
      </c>
      <c r="F16" s="181"/>
      <c r="G16" s="181"/>
      <c r="H16" s="115">
        <v>0</v>
      </c>
      <c r="I16" s="89"/>
      <c r="J16" s="117"/>
      <c r="K16" s="196" t="s">
        <v>27</v>
      </c>
      <c r="L16" s="197"/>
      <c r="M16" s="124">
        <f>'IRR Approved'!$F$51</f>
        <v>9313392636.5916977</v>
      </c>
      <c r="N16" s="92"/>
      <c r="O16" s="193"/>
      <c r="P16" s="193"/>
      <c r="Q16" s="193"/>
      <c r="R16" s="193"/>
      <c r="S16" s="193"/>
    </row>
    <row r="17" spans="2:18" x14ac:dyDescent="0.35">
      <c r="B17" s="94"/>
      <c r="C17" s="89"/>
      <c r="D17" s="92"/>
      <c r="E17" s="193" t="s">
        <v>73</v>
      </c>
      <c r="F17" s="193"/>
      <c r="G17" s="193"/>
      <c r="H17" s="193"/>
      <c r="I17" s="193"/>
      <c r="J17" s="117"/>
      <c r="K17" s="196" t="s">
        <v>28</v>
      </c>
      <c r="L17" s="197"/>
      <c r="M17" s="96">
        <f>'IRR Approved'!$F$52</f>
        <v>0.77881964469345888</v>
      </c>
      <c r="N17" s="92"/>
      <c r="R17" s="87" t="s">
        <v>52</v>
      </c>
    </row>
    <row r="18" spans="2:18" ht="16" thickBot="1" x14ac:dyDescent="0.4">
      <c r="B18" s="94"/>
      <c r="C18" s="89"/>
      <c r="D18" s="92"/>
      <c r="J18" s="117"/>
      <c r="K18" s="206" t="s">
        <v>83</v>
      </c>
      <c r="L18" s="207"/>
      <c r="M18" s="97">
        <f>'IRR Approved'!$F$53</f>
        <v>0.41643429904997675</v>
      </c>
      <c r="N18" s="92"/>
      <c r="Q18" s="87" t="s">
        <v>52</v>
      </c>
    </row>
    <row r="19" spans="2:18" ht="16" thickBot="1" x14ac:dyDescent="0.4">
      <c r="B19" s="98"/>
      <c r="C19" s="99"/>
      <c r="D19" s="100"/>
      <c r="E19" s="99"/>
      <c r="F19" s="99" t="s">
        <v>52</v>
      </c>
      <c r="G19" s="99"/>
      <c r="H19" s="99"/>
      <c r="I19" s="99"/>
      <c r="J19" s="94"/>
      <c r="K19" s="120"/>
      <c r="L19" s="103"/>
      <c r="M19" s="103"/>
      <c r="N19" s="92"/>
    </row>
    <row r="20" spans="2:18" x14ac:dyDescent="0.35">
      <c r="B20" s="118" t="s">
        <v>89</v>
      </c>
      <c r="C20" s="119"/>
      <c r="D20" s="119"/>
      <c r="E20" s="119"/>
      <c r="F20" s="119"/>
      <c r="G20" s="119"/>
      <c r="H20" s="119"/>
      <c r="I20" s="119"/>
      <c r="J20" s="119"/>
      <c r="K20" s="119"/>
      <c r="L20" s="199" t="s">
        <v>85</v>
      </c>
      <c r="M20" s="199"/>
      <c r="N20" s="111"/>
    </row>
    <row r="21" spans="2:18" x14ac:dyDescent="0.35">
      <c r="B21" s="94" t="s">
        <v>86</v>
      </c>
      <c r="C21" s="89"/>
      <c r="D21" s="146"/>
      <c r="E21" s="146"/>
      <c r="F21" s="146"/>
      <c r="G21" s="146"/>
      <c r="H21" s="89"/>
      <c r="I21" s="89"/>
      <c r="J21" s="89"/>
      <c r="K21" s="89"/>
      <c r="L21" s="188" t="s">
        <v>92</v>
      </c>
      <c r="M21" s="189"/>
      <c r="N21" s="92"/>
    </row>
    <row r="22" spans="2:18" x14ac:dyDescent="0.35">
      <c r="B22" s="94"/>
      <c r="C22" s="89"/>
      <c r="D22" s="146"/>
      <c r="E22" s="146"/>
      <c r="F22" s="146"/>
      <c r="G22" s="146"/>
      <c r="H22" s="89"/>
      <c r="I22" s="89"/>
      <c r="J22" s="89"/>
      <c r="K22" s="89"/>
      <c r="L22" s="89"/>
      <c r="M22" s="89"/>
      <c r="N22" s="92"/>
    </row>
    <row r="23" spans="2:18" x14ac:dyDescent="0.35">
      <c r="B23" s="94"/>
      <c r="C23" s="89"/>
      <c r="D23" s="147"/>
      <c r="E23" s="146"/>
      <c r="F23" s="146"/>
      <c r="G23" s="146"/>
      <c r="H23" s="89"/>
      <c r="I23" s="89"/>
      <c r="J23" s="89"/>
      <c r="K23" s="89"/>
      <c r="L23" s="89"/>
      <c r="M23" s="89"/>
      <c r="N23" s="92"/>
    </row>
    <row r="24" spans="2:18" x14ac:dyDescent="0.35">
      <c r="B24" s="94"/>
      <c r="C24" s="89"/>
      <c r="E24" s="89"/>
      <c r="F24" s="89"/>
      <c r="G24" s="89"/>
      <c r="H24" s="89"/>
      <c r="I24" s="89"/>
      <c r="J24" s="89"/>
      <c r="K24" s="89"/>
      <c r="L24" s="89"/>
      <c r="M24" s="89"/>
      <c r="N24" s="92"/>
    </row>
    <row r="25" spans="2:18" ht="16" thickBot="1" x14ac:dyDescent="0.4">
      <c r="B25" s="98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100"/>
    </row>
    <row r="26" spans="2:18" x14ac:dyDescent="0.35">
      <c r="B26" s="1" t="s">
        <v>87</v>
      </c>
    </row>
  </sheetData>
  <mergeCells count="33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E17:I17"/>
    <mergeCell ref="H9:I10"/>
    <mergeCell ref="B5:D5"/>
    <mergeCell ref="E5:I5"/>
    <mergeCell ref="J5:N5"/>
    <mergeCell ref="B6:C6"/>
    <mergeCell ref="E6:I6"/>
    <mergeCell ref="K6:L6"/>
    <mergeCell ref="L21:M21"/>
    <mergeCell ref="B9:C9"/>
    <mergeCell ref="O15:Q15"/>
    <mergeCell ref="O16:S16"/>
    <mergeCell ref="K15:L15"/>
    <mergeCell ref="K16:L16"/>
    <mergeCell ref="K17:L17"/>
    <mergeCell ref="E9:G9"/>
    <mergeCell ref="K9:L9"/>
    <mergeCell ref="O11:S11"/>
    <mergeCell ref="K11:L11"/>
    <mergeCell ref="O12:Q12"/>
    <mergeCell ref="K14:L14"/>
    <mergeCell ref="L20:M20"/>
    <mergeCell ref="O13:Q13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V88"/>
  <sheetViews>
    <sheetView showGridLines="0" tabSelected="1" topLeftCell="B27" zoomScale="90" zoomScaleNormal="90" workbookViewId="0">
      <selection activeCell="F50" sqref="F50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75" customWidth="1"/>
    <col min="7" max="7" width="17.58203125" style="2" customWidth="1"/>
    <col min="8" max="8" width="17.75" customWidth="1"/>
    <col min="9" max="9" width="15.58203125" bestFit="1" customWidth="1"/>
    <col min="10" max="10" width="15.25" bestFit="1" customWidth="1"/>
    <col min="11" max="11" width="13.75" bestFit="1" customWidth="1"/>
    <col min="12" max="12" width="16.83203125" style="1" bestFit="1" customWidth="1"/>
    <col min="13" max="13" width="12.75" bestFit="1" customWidth="1"/>
    <col min="14" max="17" width="15" bestFit="1" customWidth="1"/>
    <col min="18" max="18" width="15.58203125" bestFit="1" customWidth="1"/>
    <col min="19" max="19" width="11.58203125" bestFit="1" customWidth="1"/>
  </cols>
  <sheetData>
    <row r="1" spans="2:21" s="1" customFormat="1" ht="26" x14ac:dyDescent="0.35">
      <c r="B1" s="1" t="s">
        <v>148</v>
      </c>
      <c r="G1" s="179"/>
      <c r="J1" s="88"/>
      <c r="K1" s="88"/>
      <c r="L1" s="186" t="str">
        <f>Summary!$D$6</f>
        <v>MSIG Building</v>
      </c>
    </row>
    <row r="2" spans="2:21" x14ac:dyDescent="0.35">
      <c r="B2" s="35" t="s">
        <v>90</v>
      </c>
      <c r="I2" s="151"/>
    </row>
    <row r="3" spans="2:21" x14ac:dyDescent="0.35">
      <c r="C3" t="s">
        <v>0</v>
      </c>
      <c r="F3" s="4">
        <v>0.02</v>
      </c>
      <c r="I3" s="34"/>
      <c r="J3" t="s">
        <v>142</v>
      </c>
      <c r="K3" s="149">
        <v>352440000</v>
      </c>
      <c r="L3" s="164"/>
      <c r="M3" s="3"/>
      <c r="N3" s="3"/>
    </row>
    <row r="4" spans="2:21" x14ac:dyDescent="0.35">
      <c r="C4" t="s">
        <v>42</v>
      </c>
      <c r="F4" s="4">
        <v>0.1</v>
      </c>
      <c r="I4" s="34"/>
      <c r="J4" t="s">
        <v>143</v>
      </c>
      <c r="K4" s="150">
        <v>250000000</v>
      </c>
      <c r="L4" s="164"/>
      <c r="M4" s="3"/>
      <c r="N4" s="3"/>
    </row>
    <row r="5" spans="2:21" x14ac:dyDescent="0.35">
      <c r="C5" t="s">
        <v>1</v>
      </c>
      <c r="F5" s="4">
        <v>0.05</v>
      </c>
      <c r="G5" s="2" t="s">
        <v>2</v>
      </c>
      <c r="I5" s="34"/>
      <c r="J5" t="s">
        <v>144</v>
      </c>
      <c r="K5" s="149">
        <v>320400000</v>
      </c>
    </row>
    <row r="6" spans="2:21" x14ac:dyDescent="0.35">
      <c r="C6" t="s">
        <v>3</v>
      </c>
      <c r="F6" s="5">
        <v>0</v>
      </c>
      <c r="G6" s="2" t="s">
        <v>2</v>
      </c>
      <c r="J6" t="s">
        <v>145</v>
      </c>
      <c r="K6" s="150"/>
    </row>
    <row r="7" spans="2:21" x14ac:dyDescent="0.35">
      <c r="C7" t="s">
        <v>91</v>
      </c>
      <c r="F7" s="4">
        <v>0.1</v>
      </c>
    </row>
    <row r="8" spans="2:21" x14ac:dyDescent="0.35">
      <c r="C8" t="s">
        <v>139</v>
      </c>
      <c r="F8" s="145">
        <v>7000000</v>
      </c>
      <c r="G8" s="9"/>
      <c r="I8" s="43"/>
      <c r="J8" s="43"/>
      <c r="K8" s="43"/>
      <c r="L8" s="43"/>
      <c r="M8" s="43"/>
      <c r="N8" s="43"/>
      <c r="O8" s="44"/>
      <c r="P8" s="43"/>
      <c r="Q8" s="43"/>
      <c r="R8" s="43"/>
      <c r="S8" s="43"/>
      <c r="T8" s="43"/>
    </row>
    <row r="9" spans="2:21" x14ac:dyDescent="0.35">
      <c r="C9" t="s">
        <v>140</v>
      </c>
      <c r="F9" s="145">
        <v>150000000</v>
      </c>
      <c r="G9" s="9"/>
      <c r="I9" s="43"/>
      <c r="J9" s="43"/>
      <c r="K9" s="43"/>
      <c r="L9" s="43"/>
      <c r="M9" s="43"/>
      <c r="N9" s="43"/>
      <c r="O9" s="44"/>
      <c r="P9" s="43"/>
      <c r="Q9" s="43"/>
      <c r="R9" s="43"/>
      <c r="S9" s="43"/>
      <c r="T9" s="43"/>
    </row>
    <row r="10" spans="2:21" ht="16" thickBot="1" x14ac:dyDescent="0.4">
      <c r="G10" s="9"/>
      <c r="I10" s="43"/>
      <c r="J10" s="43"/>
      <c r="K10" s="43"/>
      <c r="L10" s="43"/>
      <c r="M10" s="43"/>
      <c r="N10" s="43"/>
      <c r="O10" s="44"/>
      <c r="P10" s="43"/>
      <c r="Q10" s="43"/>
      <c r="R10" s="43"/>
      <c r="S10" s="43"/>
      <c r="T10" s="43"/>
    </row>
    <row r="11" spans="2:21" s="1" customFormat="1" x14ac:dyDescent="0.35">
      <c r="G11" s="183" t="s">
        <v>37</v>
      </c>
      <c r="H11" s="183" t="s">
        <v>38</v>
      </c>
      <c r="I11" s="183" t="s">
        <v>39</v>
      </c>
      <c r="J11" s="183" t="s">
        <v>40</v>
      </c>
      <c r="K11" s="183" t="s">
        <v>41</v>
      </c>
      <c r="L11" s="163" t="s">
        <v>11</v>
      </c>
      <c r="M11" s="43"/>
      <c r="N11" s="43"/>
      <c r="O11" s="140"/>
      <c r="P11" s="43"/>
      <c r="Q11" s="43"/>
      <c r="R11" s="43"/>
      <c r="S11" s="43"/>
      <c r="T11" s="43"/>
    </row>
    <row r="12" spans="2:21" x14ac:dyDescent="0.35">
      <c r="B12" s="1" t="s">
        <v>49</v>
      </c>
      <c r="G12"/>
      <c r="L12" s="165"/>
      <c r="M12" s="43"/>
      <c r="N12" s="43"/>
      <c r="O12" s="44"/>
      <c r="P12" s="43"/>
      <c r="Q12" s="43"/>
      <c r="R12" s="43"/>
      <c r="S12" s="43"/>
      <c r="T12" s="43"/>
    </row>
    <row r="13" spans="2:21" s="72" customFormat="1" x14ac:dyDescent="0.35">
      <c r="B13" s="75" t="s">
        <v>50</v>
      </c>
      <c r="E13" s="72" t="s">
        <v>150</v>
      </c>
      <c r="F13" s="144">
        <f>Summary!H7</f>
        <v>228</v>
      </c>
      <c r="G13" s="160">
        <v>926053163.23333406</v>
      </c>
      <c r="H13" s="159"/>
      <c r="I13" s="159"/>
      <c r="J13" s="159"/>
      <c r="K13" s="159"/>
      <c r="L13" s="166">
        <f>SUM(G13:K13)</f>
        <v>926053163.23333406</v>
      </c>
      <c r="M13" s="73"/>
      <c r="N13" s="73"/>
      <c r="O13" s="74"/>
      <c r="P13" s="73"/>
      <c r="Q13" s="73"/>
      <c r="R13" s="73"/>
      <c r="S13" s="73"/>
      <c r="T13" s="73"/>
    </row>
    <row r="14" spans="2:21" s="72" customFormat="1" x14ac:dyDescent="0.35">
      <c r="B14" s="75"/>
      <c r="E14" s="72" t="s">
        <v>138</v>
      </c>
      <c r="F14" s="144"/>
      <c r="G14" s="161"/>
      <c r="H14" s="162"/>
      <c r="I14" s="162"/>
      <c r="J14" s="162"/>
      <c r="K14" s="162"/>
      <c r="L14" s="167">
        <f>SUM(G14:K14)</f>
        <v>0</v>
      </c>
      <c r="M14" s="73"/>
      <c r="N14" s="73"/>
      <c r="O14" s="74"/>
      <c r="P14" s="73"/>
      <c r="Q14" s="73"/>
      <c r="R14" s="73"/>
      <c r="S14" s="73"/>
      <c r="T14" s="73"/>
    </row>
    <row r="15" spans="2:21" x14ac:dyDescent="0.35">
      <c r="F15" s="43"/>
      <c r="G15" s="73"/>
      <c r="H15" s="86"/>
      <c r="I15" s="43"/>
      <c r="J15" s="43"/>
      <c r="K15" s="43"/>
      <c r="L15" s="152"/>
      <c r="M15" s="43"/>
      <c r="N15" s="43"/>
      <c r="O15" s="44"/>
      <c r="P15" s="43"/>
      <c r="Q15" s="43"/>
      <c r="R15" s="43"/>
      <c r="S15" s="43"/>
      <c r="T15" s="43"/>
    </row>
    <row r="16" spans="2:21" x14ac:dyDescent="0.35">
      <c r="F16" s="10"/>
      <c r="L16" s="165"/>
      <c r="O16" s="42"/>
      <c r="P16" s="42"/>
      <c r="Q16" s="42"/>
      <c r="R16" s="42"/>
      <c r="S16" s="42"/>
      <c r="T16" s="42"/>
      <c r="U16" s="42"/>
    </row>
    <row r="17" spans="2:21" ht="16" thickBot="1" x14ac:dyDescent="0.4">
      <c r="B17" s="11" t="s">
        <v>10</v>
      </c>
      <c r="C17" s="6"/>
      <c r="D17" s="6"/>
      <c r="E17" s="6"/>
      <c r="F17" s="6"/>
      <c r="G17" s="12">
        <v>2024</v>
      </c>
      <c r="H17" s="7">
        <f>G17+1</f>
        <v>2025</v>
      </c>
      <c r="I17" s="7">
        <f t="shared" ref="I17" si="0">H17+1</f>
        <v>2026</v>
      </c>
      <c r="J17" s="7">
        <f t="shared" ref="J17" si="1">I17+1</f>
        <v>2027</v>
      </c>
      <c r="K17" s="7">
        <f t="shared" ref="K17" si="2">J17+1</f>
        <v>2028</v>
      </c>
      <c r="L17" s="154" t="s">
        <v>11</v>
      </c>
      <c r="M17" s="57"/>
      <c r="N17" s="57"/>
      <c r="O17" s="57"/>
      <c r="P17" s="57"/>
      <c r="Q17" s="57"/>
      <c r="R17" s="57"/>
      <c r="S17" s="42"/>
      <c r="T17" s="42"/>
      <c r="U17" s="42"/>
    </row>
    <row r="18" spans="2:21" x14ac:dyDescent="0.3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168"/>
    </row>
    <row r="19" spans="2:21" x14ac:dyDescent="0.35">
      <c r="B19" s="148" t="s">
        <v>141</v>
      </c>
      <c r="L19" s="168"/>
    </row>
    <row r="20" spans="2:21" x14ac:dyDescent="0.35">
      <c r="L20" s="168"/>
    </row>
    <row r="21" spans="2:21" x14ac:dyDescent="0.35">
      <c r="B21" s="1" t="s">
        <v>4</v>
      </c>
      <c r="E21" s="18"/>
      <c r="G21" s="19"/>
      <c r="H21" s="18"/>
      <c r="I21" s="20"/>
      <c r="J21" s="20"/>
      <c r="K21" s="20"/>
      <c r="L21" s="168"/>
    </row>
    <row r="22" spans="2:21" x14ac:dyDescent="0.35">
      <c r="C22" t="s">
        <v>35</v>
      </c>
      <c r="E22" s="15"/>
      <c r="G22" s="69"/>
      <c r="H22" s="69">
        <f>G22</f>
        <v>0</v>
      </c>
      <c r="I22" s="69">
        <f>H22</f>
        <v>0</v>
      </c>
      <c r="J22" s="69">
        <f>I22*(1-$F$7)</f>
        <v>0</v>
      </c>
      <c r="K22" s="69">
        <f>J22</f>
        <v>0</v>
      </c>
      <c r="L22" s="169">
        <f>SUM($G22:K22)</f>
        <v>0</v>
      </c>
      <c r="M22" s="13"/>
      <c r="N22" s="13"/>
      <c r="O22" s="13"/>
      <c r="P22" s="13"/>
      <c r="Q22" s="13"/>
      <c r="R22" s="14"/>
    </row>
    <row r="23" spans="2:21" x14ac:dyDescent="0.35">
      <c r="C23" t="s">
        <v>36</v>
      </c>
      <c r="G23" s="13">
        <v>150000000</v>
      </c>
      <c r="H23" s="13">
        <f>G23</f>
        <v>150000000</v>
      </c>
      <c r="I23" s="13">
        <f>H23*(1-F7)</f>
        <v>135000000</v>
      </c>
      <c r="J23" s="69">
        <f>I23</f>
        <v>135000000</v>
      </c>
      <c r="K23" s="69">
        <f>J23</f>
        <v>135000000</v>
      </c>
      <c r="L23" s="169">
        <f>SUM($G23:K23)</f>
        <v>705000000</v>
      </c>
      <c r="M23" s="13"/>
      <c r="N23" s="13"/>
      <c r="O23" s="13"/>
      <c r="P23" s="13"/>
      <c r="Q23" s="13"/>
      <c r="R23" s="14"/>
    </row>
    <row r="24" spans="2:21" x14ac:dyDescent="0.35">
      <c r="C24" t="s">
        <v>149</v>
      </c>
      <c r="G24" s="13">
        <f>'revenue MSIG'!Y73</f>
        <v>2786240790</v>
      </c>
      <c r="H24" s="13">
        <f>G24</f>
        <v>2786240790</v>
      </c>
      <c r="I24" s="69">
        <f>H24</f>
        <v>2786240790</v>
      </c>
      <c r="J24" s="69">
        <f>I24</f>
        <v>2786240790</v>
      </c>
      <c r="K24" s="69">
        <f>J24</f>
        <v>2786240790</v>
      </c>
      <c r="L24" s="169">
        <f>SUM($G24:K24)</f>
        <v>13931203950</v>
      </c>
      <c r="M24" s="13"/>
      <c r="N24" s="13"/>
      <c r="O24" s="13"/>
      <c r="P24" s="13"/>
      <c r="Q24" s="13"/>
      <c r="R24" s="14"/>
    </row>
    <row r="25" spans="2:21" x14ac:dyDescent="0.35">
      <c r="G25" s="13"/>
      <c r="H25" s="13"/>
      <c r="I25" s="13"/>
      <c r="J25" s="13"/>
      <c r="K25" s="13"/>
      <c r="L25" s="169">
        <f>SUM($G25:K25)</f>
        <v>0</v>
      </c>
      <c r="M25" s="46"/>
      <c r="N25" s="46"/>
      <c r="O25" s="46"/>
      <c r="P25" s="46"/>
      <c r="Q25" s="46"/>
      <c r="R25" s="47"/>
      <c r="S25" s="48"/>
    </row>
    <row r="26" spans="2:21" x14ac:dyDescent="0.35">
      <c r="B26" s="66" t="s">
        <v>13</v>
      </c>
      <c r="C26" s="66"/>
      <c r="D26" s="66"/>
      <c r="E26" s="212"/>
      <c r="F26" s="213"/>
      <c r="G26" s="67">
        <f>SUM(G22:G25)</f>
        <v>2936240790</v>
      </c>
      <c r="H26" s="67">
        <f>SUM(H22:H25)</f>
        <v>2936240790</v>
      </c>
      <c r="I26" s="67">
        <f t="shared" ref="I26:K26" si="3">SUM(I22:I25)</f>
        <v>2921240790</v>
      </c>
      <c r="J26" s="67">
        <f t="shared" si="3"/>
        <v>2921240790</v>
      </c>
      <c r="K26" s="67">
        <f t="shared" si="3"/>
        <v>2921240790</v>
      </c>
      <c r="L26" s="155">
        <f>SUM(L22:L25)</f>
        <v>14636203950</v>
      </c>
      <c r="M26" s="46">
        <f>SUM(G26:K26)-L26</f>
        <v>0</v>
      </c>
      <c r="N26" s="46"/>
      <c r="O26" s="46"/>
      <c r="P26" s="46"/>
      <c r="Q26" s="46"/>
      <c r="R26" s="46"/>
      <c r="S26" s="48"/>
    </row>
    <row r="27" spans="2:21" x14ac:dyDescent="0.35">
      <c r="L27" s="168"/>
      <c r="M27" s="48"/>
      <c r="N27" s="48"/>
      <c r="O27" s="48"/>
      <c r="P27" s="48"/>
      <c r="Q27" s="48"/>
      <c r="R27" s="48"/>
      <c r="S27" s="48"/>
    </row>
    <row r="28" spans="2:21" x14ac:dyDescent="0.35">
      <c r="B28" s="1" t="s">
        <v>14</v>
      </c>
      <c r="E28" s="18"/>
      <c r="F28" s="18"/>
      <c r="G28" s="19"/>
      <c r="H28" s="18"/>
      <c r="I28" s="20"/>
      <c r="J28" s="20"/>
      <c r="K28" s="20"/>
      <c r="L28" s="170"/>
      <c r="M28" s="49"/>
      <c r="N28" s="49"/>
      <c r="O28" s="49"/>
      <c r="P28" s="49"/>
      <c r="Q28" s="49"/>
      <c r="R28" s="48"/>
      <c r="S28" s="48"/>
    </row>
    <row r="29" spans="2:21" x14ac:dyDescent="0.35">
      <c r="C29" t="s">
        <v>43</v>
      </c>
      <c r="F29" t="s">
        <v>354</v>
      </c>
      <c r="G29" s="13">
        <f>G26*15%</f>
        <v>440436118.5</v>
      </c>
      <c r="H29" s="13">
        <f t="shared" ref="H29:K29" si="4">H26*15%</f>
        <v>440436118.5</v>
      </c>
      <c r="I29" s="13">
        <f t="shared" si="4"/>
        <v>438186118.5</v>
      </c>
      <c r="J29" s="13">
        <f t="shared" si="4"/>
        <v>438186118.5</v>
      </c>
      <c r="K29" s="13">
        <f t="shared" si="4"/>
        <v>438186118.5</v>
      </c>
      <c r="L29" s="169">
        <f>SUM($G29:K29)</f>
        <v>2195430592.5</v>
      </c>
      <c r="M29" s="46"/>
      <c r="N29" s="46"/>
      <c r="O29" s="46"/>
      <c r="P29" s="46"/>
      <c r="Q29" s="46"/>
      <c r="R29" s="47"/>
      <c r="S29" s="48"/>
    </row>
    <row r="30" spans="2:21" x14ac:dyDescent="0.35">
      <c r="C30" t="s">
        <v>15</v>
      </c>
      <c r="G30" s="13">
        <f>PARAMETER!B50</f>
        <v>48000000</v>
      </c>
      <c r="H30" s="13">
        <f>G30</f>
        <v>48000000</v>
      </c>
      <c r="I30" s="13">
        <f>H30</f>
        <v>48000000</v>
      </c>
      <c r="J30" s="13">
        <f>I30</f>
        <v>48000000</v>
      </c>
      <c r="K30" s="13">
        <f>J30</f>
        <v>48000000</v>
      </c>
      <c r="L30" s="169">
        <f>SUM($G30:K30)</f>
        <v>240000000</v>
      </c>
      <c r="M30" s="46"/>
      <c r="N30" s="46"/>
      <c r="O30" s="46"/>
      <c r="P30" s="46"/>
      <c r="Q30" s="46"/>
      <c r="R30" s="47"/>
      <c r="S30" s="48"/>
    </row>
    <row r="31" spans="2:21" x14ac:dyDescent="0.35">
      <c r="C31" t="s">
        <v>136</v>
      </c>
      <c r="G31" s="105">
        <f>IF(G22&gt;0,COUNTIF(G22:G25,"&gt;0")*7000000,
IF(G23&gt;0,COUNTIF(G22:G25,"&gt;0")*7000000,
IF(G24&gt;0,COUNTIF(G22:G25,"&gt;0")*7000000,
IF(G25&gt;0,COUNTIF(G22:G25,"&gt;0")*7000000,0))))</f>
        <v>14000000</v>
      </c>
      <c r="H31" s="105">
        <f t="shared" ref="H31:K31" si="5">IF(H22&gt;0,COUNTIF(H22:H25,"&gt;0")*7000000,
IF(H23&gt;0,COUNTIF(H22:H25,"&gt;0")*7000000,
IF(H24&gt;0,COUNTIF(H22:H25,"&gt;0")*7000000,
IF(H25&gt;0,COUNTIF(H22:H25,"&gt;0")*7000000,0))))</f>
        <v>14000000</v>
      </c>
      <c r="I31" s="105">
        <f t="shared" si="5"/>
        <v>14000000</v>
      </c>
      <c r="J31" s="105">
        <f t="shared" si="5"/>
        <v>14000000</v>
      </c>
      <c r="K31" s="105">
        <f t="shared" si="5"/>
        <v>14000000</v>
      </c>
      <c r="L31" s="169">
        <f>SUM($G31:K31)</f>
        <v>70000000</v>
      </c>
      <c r="M31" s="46"/>
      <c r="N31" s="46"/>
      <c r="O31" s="46"/>
      <c r="P31" s="46"/>
      <c r="Q31" s="46"/>
      <c r="R31" s="47"/>
      <c r="S31" s="48"/>
    </row>
    <row r="32" spans="2:21" x14ac:dyDescent="0.35">
      <c r="B32" s="16"/>
      <c r="C32" s="16" t="s">
        <v>137</v>
      </c>
      <c r="D32" s="16"/>
      <c r="E32" s="16"/>
      <c r="F32" s="138"/>
      <c r="G32" s="21">
        <f t="shared" ref="G32:K32" si="6">$F$5*G26</f>
        <v>146812039.5</v>
      </c>
      <c r="H32" s="21">
        <f t="shared" si="6"/>
        <v>146812039.5</v>
      </c>
      <c r="I32" s="21">
        <f t="shared" si="6"/>
        <v>146062039.5</v>
      </c>
      <c r="J32" s="21">
        <f t="shared" si="6"/>
        <v>146062039.5</v>
      </c>
      <c r="K32" s="21">
        <f t="shared" si="6"/>
        <v>146062039.5</v>
      </c>
      <c r="L32" s="169">
        <f>SUM($G32:K32)</f>
        <v>731810197.5</v>
      </c>
      <c r="M32" s="50"/>
      <c r="N32" s="50"/>
      <c r="O32" s="50"/>
      <c r="P32" s="50"/>
      <c r="Q32" s="50"/>
      <c r="R32" s="47"/>
      <c r="S32" s="48"/>
    </row>
    <row r="33" spans="2:19" s="1" customFormat="1" x14ac:dyDescent="0.35">
      <c r="B33" s="66" t="s">
        <v>16</v>
      </c>
      <c r="C33" s="66"/>
      <c r="D33" s="66"/>
      <c r="E33" s="66"/>
      <c r="F33" s="66"/>
      <c r="G33" s="67">
        <f>SUM(G29:G32)</f>
        <v>649248158</v>
      </c>
      <c r="H33" s="67">
        <f>SUM(H29:H32)</f>
        <v>649248158</v>
      </c>
      <c r="I33" s="67">
        <f t="shared" ref="I33:K33" si="7">SUM(I29:I32)</f>
        <v>646248158</v>
      </c>
      <c r="J33" s="67">
        <f t="shared" si="7"/>
        <v>646248158</v>
      </c>
      <c r="K33" s="67">
        <f t="shared" si="7"/>
        <v>646248158</v>
      </c>
      <c r="L33" s="156">
        <f>SUM(L29:L32)</f>
        <v>3237240790</v>
      </c>
      <c r="M33" s="46">
        <f>SUM(G33:K33)-L33</f>
        <v>0</v>
      </c>
      <c r="N33" s="51"/>
      <c r="O33" s="51"/>
      <c r="P33" s="51"/>
      <c r="Q33" s="51"/>
      <c r="R33" s="51"/>
      <c r="S33" s="52"/>
    </row>
    <row r="34" spans="2:19" s="1" customFormat="1" x14ac:dyDescent="0.35">
      <c r="B34" s="1" t="s">
        <v>17</v>
      </c>
      <c r="G34" s="22">
        <f>G26-G33</f>
        <v>2286992632</v>
      </c>
      <c r="H34" s="22">
        <f>H26-H33</f>
        <v>2286992632</v>
      </c>
      <c r="I34" s="22">
        <f t="shared" ref="I34:K34" si="8">I26-I33</f>
        <v>2274992632</v>
      </c>
      <c r="J34" s="22">
        <f t="shared" si="8"/>
        <v>2274992632</v>
      </c>
      <c r="K34" s="22">
        <f t="shared" si="8"/>
        <v>2274992632</v>
      </c>
      <c r="L34" s="157">
        <f>L26-L33</f>
        <v>11398963160</v>
      </c>
      <c r="M34" s="46">
        <f>SUM(G34:K34)-L34</f>
        <v>0</v>
      </c>
      <c r="N34" s="51"/>
      <c r="O34" s="51"/>
      <c r="P34" s="51"/>
      <c r="Q34" s="51"/>
      <c r="R34" s="51"/>
      <c r="S34" s="52"/>
    </row>
    <row r="35" spans="2:19" s="1" customFormat="1" x14ac:dyDescent="0.35">
      <c r="B35" s="23" t="s">
        <v>18</v>
      </c>
      <c r="C35" s="24"/>
      <c r="D35" s="24"/>
      <c r="E35" s="24"/>
      <c r="F35" s="24"/>
      <c r="G35" s="25"/>
      <c r="H35" s="25">
        <f>H34/H26</f>
        <v>0.77888456552638519</v>
      </c>
      <c r="I35" s="25">
        <f t="shared" ref="I35:K35" si="9">I34/I26</f>
        <v>0.77877614190098998</v>
      </c>
      <c r="J35" s="25">
        <f t="shared" si="9"/>
        <v>0.77877614190098998</v>
      </c>
      <c r="K35" s="25">
        <f t="shared" si="9"/>
        <v>0.77877614190098998</v>
      </c>
      <c r="L35" s="158">
        <f>L34/L26</f>
        <v>0.77881964469345888</v>
      </c>
      <c r="M35" s="53"/>
      <c r="N35" s="53"/>
      <c r="O35" s="53"/>
      <c r="P35" s="53"/>
      <c r="Q35" s="53"/>
      <c r="R35" s="53"/>
      <c r="S35" s="52"/>
    </row>
    <row r="36" spans="2:19" x14ac:dyDescent="0.35">
      <c r="L36" s="168"/>
      <c r="M36" s="48"/>
      <c r="N36" s="48"/>
      <c r="O36" s="48"/>
      <c r="P36" s="48"/>
      <c r="Q36" s="48"/>
      <c r="R36" s="48"/>
      <c r="S36" s="48"/>
    </row>
    <row r="37" spans="2:19" x14ac:dyDescent="0.35">
      <c r="B37" s="16" t="s">
        <v>19</v>
      </c>
      <c r="C37" s="16"/>
      <c r="D37" s="16"/>
      <c r="E37" s="16"/>
      <c r="F37" s="16"/>
      <c r="G37" s="17">
        <f>G57</f>
        <v>185210632.64666682</v>
      </c>
      <c r="H37" s="17">
        <f>H67</f>
        <v>185210632.64666682</v>
      </c>
      <c r="I37" s="17">
        <f t="shared" ref="I37:K37" si="10">I67</f>
        <v>185210632.64666682</v>
      </c>
      <c r="J37" s="17">
        <f t="shared" si="10"/>
        <v>185210632.64666682</v>
      </c>
      <c r="K37" s="17">
        <f t="shared" si="10"/>
        <v>185210632.64666682</v>
      </c>
      <c r="L37" s="167">
        <f>SUM($G37:K37)</f>
        <v>926053163.23333406</v>
      </c>
      <c r="M37" s="46"/>
      <c r="N37" s="46"/>
      <c r="O37" s="46"/>
      <c r="P37" s="46"/>
      <c r="Q37" s="46"/>
      <c r="R37" s="46"/>
      <c r="S37" s="48"/>
    </row>
    <row r="38" spans="2:19" x14ac:dyDescent="0.35">
      <c r="B38" s="26" t="s">
        <v>20</v>
      </c>
      <c r="G38" s="27">
        <f>G34-G37</f>
        <v>2101781999.3533332</v>
      </c>
      <c r="H38" s="27">
        <f>H34-H37</f>
        <v>2101781999.3533332</v>
      </c>
      <c r="I38" s="27">
        <f t="shared" ref="I38:K38" si="11">I34-I37</f>
        <v>2089781999.3533332</v>
      </c>
      <c r="J38" s="27">
        <f t="shared" si="11"/>
        <v>2089781999.3533332</v>
      </c>
      <c r="K38" s="27">
        <f t="shared" si="11"/>
        <v>2089781999.3533332</v>
      </c>
      <c r="L38" s="171">
        <f>L34-L37</f>
        <v>10472909996.766666</v>
      </c>
      <c r="M38" s="46">
        <f>SUM(G38:K38)-L38</f>
        <v>0</v>
      </c>
      <c r="N38" s="54"/>
      <c r="O38" s="54"/>
      <c r="P38" s="54"/>
      <c r="Q38" s="54"/>
      <c r="R38" s="54"/>
      <c r="S38" s="48"/>
    </row>
    <row r="39" spans="2:19" x14ac:dyDescent="0.35">
      <c r="B39" s="16" t="s">
        <v>33</v>
      </c>
      <c r="C39" s="16"/>
      <c r="D39" s="16"/>
      <c r="E39" s="16"/>
      <c r="F39" s="16"/>
      <c r="G39" s="17">
        <f>PARAMETER!G5</f>
        <v>21621677.944000028</v>
      </c>
      <c r="H39" s="17"/>
      <c r="I39" s="17"/>
      <c r="J39" s="17"/>
      <c r="K39" s="17"/>
      <c r="L39" s="167">
        <f>SUM($G39:K39)</f>
        <v>21621677.944000028</v>
      </c>
      <c r="M39" s="46"/>
      <c r="N39" s="46"/>
      <c r="O39" s="46"/>
      <c r="P39" s="46"/>
      <c r="Q39" s="46"/>
      <c r="R39" s="46"/>
      <c r="S39" s="48"/>
    </row>
    <row r="40" spans="2:19" x14ac:dyDescent="0.35">
      <c r="B40" s="26" t="s">
        <v>34</v>
      </c>
      <c r="G40" s="70">
        <f t="shared" ref="G40:K40" si="12">G38-G39</f>
        <v>2080160321.4093332</v>
      </c>
      <c r="H40" s="70">
        <f t="shared" si="12"/>
        <v>2101781999.3533332</v>
      </c>
      <c r="I40" s="70">
        <f t="shared" si="12"/>
        <v>2089781999.3533332</v>
      </c>
      <c r="J40" s="70">
        <f t="shared" si="12"/>
        <v>2089781999.3533332</v>
      </c>
      <c r="K40" s="70">
        <f t="shared" si="12"/>
        <v>2089781999.3533332</v>
      </c>
      <c r="L40" s="169">
        <f>SUM($G40:K40)</f>
        <v>10451288318.822666</v>
      </c>
      <c r="M40" s="46">
        <f>SUM(G40:K40)-L40</f>
        <v>0</v>
      </c>
      <c r="N40" s="54"/>
      <c r="O40" s="54"/>
      <c r="P40" s="54"/>
      <c r="Q40" s="54"/>
      <c r="R40" s="54"/>
      <c r="S40" s="48"/>
    </row>
    <row r="41" spans="2:19" x14ac:dyDescent="0.35">
      <c r="B41" s="16" t="s">
        <v>21</v>
      </c>
      <c r="C41" s="16"/>
      <c r="D41" s="16"/>
      <c r="E41" s="16"/>
      <c r="F41" s="16"/>
      <c r="G41" s="68">
        <f>IF(G40&lt;0,0,G40*$F$3)</f>
        <v>41603206.428186662</v>
      </c>
      <c r="H41" s="68">
        <f t="shared" ref="H41:K41" si="13">IF(H40&lt;0,0,H40*$F$3)</f>
        <v>42035639.987066664</v>
      </c>
      <c r="I41" s="68">
        <f>IF(I40&lt;0,0,I40*$F$3)</f>
        <v>41795639.987066664</v>
      </c>
      <c r="J41" s="68">
        <f t="shared" si="13"/>
        <v>41795639.987066664</v>
      </c>
      <c r="K41" s="68">
        <f t="shared" si="13"/>
        <v>41795639.987066664</v>
      </c>
      <c r="L41" s="169">
        <f>SUM($G41:K41)</f>
        <v>209025766.37645331</v>
      </c>
      <c r="M41" s="56"/>
      <c r="N41" s="56"/>
      <c r="O41" s="56"/>
      <c r="P41" s="56"/>
      <c r="Q41" s="56"/>
      <c r="R41" s="55"/>
      <c r="S41" s="48"/>
    </row>
    <row r="42" spans="2:19" ht="16" thickBot="1" x14ac:dyDescent="0.4">
      <c r="B42" s="29" t="s">
        <v>51</v>
      </c>
      <c r="C42" s="29"/>
      <c r="D42" s="29"/>
      <c r="E42" s="29"/>
      <c r="F42" s="29"/>
      <c r="G42" s="30">
        <f>G40-G41</f>
        <v>2038557114.9811466</v>
      </c>
      <c r="H42" s="30">
        <f t="shared" ref="H42:L42" si="14">H40-H41</f>
        <v>2059746359.3662665</v>
      </c>
      <c r="I42" s="30">
        <f t="shared" si="14"/>
        <v>2047986359.3662665</v>
      </c>
      <c r="J42" s="30">
        <f t="shared" si="14"/>
        <v>2047986359.3662665</v>
      </c>
      <c r="K42" s="30">
        <f>K40-K41</f>
        <v>2047986359.3662665</v>
      </c>
      <c r="L42" s="187">
        <f t="shared" si="14"/>
        <v>10242262552.446213</v>
      </c>
      <c r="M42" s="46">
        <f>SUM(G42:K42)-L42</f>
        <v>0</v>
      </c>
      <c r="N42" s="54"/>
      <c r="O42" s="54"/>
      <c r="P42" s="54"/>
      <c r="Q42" s="54"/>
      <c r="R42" s="54"/>
      <c r="S42" s="48"/>
    </row>
    <row r="43" spans="2:19" x14ac:dyDescent="0.35">
      <c r="L43" s="168"/>
      <c r="M43" s="48"/>
      <c r="N43" s="48"/>
      <c r="O43" s="48"/>
      <c r="P43" s="48"/>
      <c r="Q43" s="48"/>
      <c r="R43" s="48"/>
      <c r="S43" s="48"/>
    </row>
    <row r="44" spans="2:19" x14ac:dyDescent="0.35">
      <c r="B44" s="16" t="s">
        <v>22</v>
      </c>
      <c r="C44" s="16"/>
      <c r="D44" s="16"/>
      <c r="E44" s="16"/>
      <c r="F44" s="31">
        <f>-G13+-G14</f>
        <v>-926053163.23333406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172">
        <f>SUM($G$44:K44)</f>
        <v>0</v>
      </c>
      <c r="M44" s="55"/>
      <c r="N44" s="55"/>
      <c r="O44" s="55"/>
      <c r="P44" s="55"/>
      <c r="Q44" s="55"/>
      <c r="R44" s="55"/>
      <c r="S44" s="48"/>
    </row>
    <row r="45" spans="2:19" x14ac:dyDescent="0.35">
      <c r="B45" t="s">
        <v>23</v>
      </c>
      <c r="F45" s="28">
        <f>F44</f>
        <v>-926053163.23333406</v>
      </c>
      <c r="G45" s="28">
        <f>G44+G42+G37</f>
        <v>2223767747.6278133</v>
      </c>
      <c r="H45" s="28">
        <f t="shared" ref="G45:K45" si="15">H44+H42+H37</f>
        <v>2244956992.0129333</v>
      </c>
      <c r="I45" s="28">
        <f t="shared" si="15"/>
        <v>2233196992.0129333</v>
      </c>
      <c r="J45" s="28">
        <f t="shared" si="15"/>
        <v>2233196992.0129333</v>
      </c>
      <c r="K45" s="28">
        <f t="shared" si="15"/>
        <v>2233196992.0129333</v>
      </c>
      <c r="L45" s="173">
        <f>SUM($F$45:K45)</f>
        <v>10242262552.446213</v>
      </c>
      <c r="M45" s="55"/>
      <c r="N45" s="55"/>
      <c r="O45" s="55"/>
      <c r="P45" s="55"/>
      <c r="Q45" s="55"/>
      <c r="R45" s="55"/>
      <c r="S45" s="48"/>
    </row>
    <row r="46" spans="2:19" x14ac:dyDescent="0.35">
      <c r="B46" t="s">
        <v>24</v>
      </c>
      <c r="F46" s="28">
        <f>E46+F45</f>
        <v>-926053163.23333406</v>
      </c>
      <c r="G46" s="28">
        <f>F46+G45</f>
        <v>1297714584.3944793</v>
      </c>
      <c r="H46" s="28">
        <f>G46+H45</f>
        <v>3542671576.4074125</v>
      </c>
      <c r="I46" s="28">
        <f t="shared" ref="I46:K46" si="16">H46+I45</f>
        <v>5775868568.4203453</v>
      </c>
      <c r="J46" s="28">
        <f t="shared" si="16"/>
        <v>8009065560.433279</v>
      </c>
      <c r="K46" s="28">
        <f t="shared" si="16"/>
        <v>10242262552.446213</v>
      </c>
      <c r="L46" s="173"/>
      <c r="M46" s="55"/>
      <c r="N46" s="55"/>
      <c r="O46" s="55"/>
      <c r="P46" s="55"/>
      <c r="Q46" s="55"/>
      <c r="R46" s="55"/>
      <c r="S46" s="48"/>
    </row>
    <row r="47" spans="2:19" x14ac:dyDescent="0.35">
      <c r="B47" t="s">
        <v>25</v>
      </c>
      <c r="F47" s="28"/>
      <c r="G47" s="32">
        <f>IF(AND(F46&lt;0,G46&gt;0),H55-(G46/G45),0)</f>
        <v>0.41643429904997675</v>
      </c>
      <c r="H47" s="32">
        <f t="shared" ref="G47:J47" si="17">IF(AND(G46&lt;0,H46&gt;0),I55-(H46/H45),0)</f>
        <v>0</v>
      </c>
      <c r="I47" s="32">
        <f t="shared" si="17"/>
        <v>0</v>
      </c>
      <c r="J47" s="32">
        <f t="shared" si="17"/>
        <v>0</v>
      </c>
      <c r="K47" s="77">
        <f>IF(AND(J46&lt;0,K46&gt;0),#REF!-(K46/K45),0)</f>
        <v>0</v>
      </c>
      <c r="L47" s="174"/>
      <c r="M47" s="32"/>
      <c r="N47" s="32"/>
      <c r="O47" s="32"/>
      <c r="P47" s="32"/>
      <c r="Q47" s="32"/>
      <c r="R47" s="32"/>
    </row>
    <row r="48" spans="2:19" s="79" customFormat="1" x14ac:dyDescent="0.35">
      <c r="F48" s="80"/>
      <c r="G48" s="81"/>
      <c r="H48" s="81"/>
      <c r="I48" s="81"/>
      <c r="J48" s="81"/>
      <c r="K48" s="82"/>
      <c r="L48" s="175"/>
      <c r="M48" s="81"/>
      <c r="N48" s="81"/>
      <c r="O48" s="81"/>
      <c r="P48" s="81"/>
      <c r="Q48" s="81"/>
      <c r="R48" s="81"/>
    </row>
    <row r="49" spans="2:19" s="79" customFormat="1" x14ac:dyDescent="0.35">
      <c r="G49" s="83"/>
      <c r="L49" s="176"/>
    </row>
    <row r="50" spans="2:19" x14ac:dyDescent="0.35">
      <c r="B50" s="58" t="s">
        <v>26</v>
      </c>
      <c r="C50" s="59"/>
      <c r="D50" s="59"/>
      <c r="E50" s="59"/>
      <c r="F50" s="125">
        <f>IRR(F45:K45)</f>
        <v>2.4016736604468152</v>
      </c>
      <c r="L50" s="165"/>
    </row>
    <row r="51" spans="2:19" x14ac:dyDescent="0.35">
      <c r="B51" s="60" t="s">
        <v>27</v>
      </c>
      <c r="C51" s="61"/>
      <c r="D51" s="61"/>
      <c r="E51" s="61"/>
      <c r="F51" s="123">
        <f>NPV(F4,H45:K45)+G45</f>
        <v>9313392636.5916977</v>
      </c>
      <c r="H51" s="76"/>
      <c r="I51" s="14"/>
      <c r="L51" s="177"/>
    </row>
    <row r="52" spans="2:19" x14ac:dyDescent="0.35">
      <c r="B52" s="60" t="s">
        <v>28</v>
      </c>
      <c r="C52" s="61"/>
      <c r="D52" s="61"/>
      <c r="E52" s="61"/>
      <c r="F52" s="62">
        <f>L35</f>
        <v>0.77881964469345888</v>
      </c>
      <c r="H52" s="69"/>
      <c r="L52" s="177"/>
    </row>
    <row r="53" spans="2:19" x14ac:dyDescent="0.35">
      <c r="B53" s="63" t="s">
        <v>29</v>
      </c>
      <c r="C53" s="64"/>
      <c r="D53" s="64"/>
      <c r="E53" s="64"/>
      <c r="F53" s="65">
        <f>SUM(G47:K47)</f>
        <v>0.41643429904997675</v>
      </c>
      <c r="L53" s="177"/>
    </row>
    <row r="54" spans="2:19" x14ac:dyDescent="0.35">
      <c r="F54" s="33"/>
      <c r="G54" s="33"/>
      <c r="H54" s="2"/>
      <c r="L54" s="177"/>
    </row>
    <row r="55" spans="2:19" x14ac:dyDescent="0.35">
      <c r="G55"/>
      <c r="H55" s="8">
        <v>1</v>
      </c>
      <c r="I55" s="34">
        <v>2</v>
      </c>
      <c r="J55" s="8">
        <v>3</v>
      </c>
      <c r="K55" s="34">
        <v>4</v>
      </c>
      <c r="L55" s="165"/>
      <c r="M55" s="34"/>
      <c r="N55" s="8"/>
      <c r="O55" s="34"/>
      <c r="P55" s="8"/>
      <c r="Q55" s="34"/>
      <c r="R55" s="8"/>
    </row>
    <row r="56" spans="2:19" ht="16" thickBot="1" x14ac:dyDescent="0.4">
      <c r="B56" s="35" t="s">
        <v>30</v>
      </c>
      <c r="E56" s="36" t="s">
        <v>31</v>
      </c>
      <c r="G56" s="36">
        <f t="shared" ref="G56" si="18">G17</f>
        <v>2024</v>
      </c>
      <c r="H56" s="36">
        <f t="shared" ref="H56:K56" si="19">H17</f>
        <v>2025</v>
      </c>
      <c r="I56" s="36">
        <f t="shared" si="19"/>
        <v>2026</v>
      </c>
      <c r="J56" s="36">
        <f t="shared" si="19"/>
        <v>2027</v>
      </c>
      <c r="K56" s="36">
        <f t="shared" si="19"/>
        <v>2028</v>
      </c>
      <c r="L56" s="154" t="s">
        <v>11</v>
      </c>
      <c r="M56" s="36"/>
      <c r="N56" s="36"/>
      <c r="O56" s="36"/>
      <c r="P56" s="36"/>
      <c r="Q56" s="36"/>
      <c r="R56" s="36"/>
      <c r="S56" s="36"/>
    </row>
    <row r="57" spans="2:19" x14ac:dyDescent="0.35">
      <c r="D57" t="s">
        <v>5</v>
      </c>
      <c r="E57">
        <v>5</v>
      </c>
      <c r="G57" s="71">
        <f>G13/E57</f>
        <v>185210632.64666682</v>
      </c>
      <c r="H57" s="71">
        <f>(G$13+G14)/$E57</f>
        <v>185210632.64666682</v>
      </c>
      <c r="I57" s="37">
        <f>H57</f>
        <v>185210632.64666682</v>
      </c>
      <c r="J57" s="37">
        <f t="shared" ref="J57:K57" si="20">I57</f>
        <v>185210632.64666682</v>
      </c>
      <c r="K57" s="37">
        <f t="shared" si="20"/>
        <v>185210632.64666682</v>
      </c>
      <c r="L57" s="169">
        <f>SUM($G57:K57)</f>
        <v>926053163.23333406</v>
      </c>
      <c r="M57" s="37"/>
      <c r="N57" s="37"/>
      <c r="O57" s="37"/>
      <c r="P57" s="37"/>
      <c r="Q57" s="37"/>
      <c r="R57" s="37"/>
      <c r="S57" s="38"/>
    </row>
    <row r="58" spans="2:19" x14ac:dyDescent="0.35">
      <c r="D58" t="s">
        <v>6</v>
      </c>
      <c r="E58">
        <v>4</v>
      </c>
      <c r="G58"/>
      <c r="H58" s="2"/>
      <c r="I58" s="71">
        <f>I14/E58</f>
        <v>0</v>
      </c>
      <c r="J58" s="37">
        <f>I58</f>
        <v>0</v>
      </c>
      <c r="K58" s="37">
        <f t="shared" ref="K58" si="21">J58</f>
        <v>0</v>
      </c>
      <c r="L58" s="169">
        <f>SUM($G58:K58)</f>
        <v>0</v>
      </c>
      <c r="M58" s="37"/>
      <c r="N58" s="37"/>
      <c r="O58" s="37"/>
      <c r="P58" s="37"/>
      <c r="Q58" s="37"/>
      <c r="R58" s="37"/>
      <c r="S58" s="38"/>
    </row>
    <row r="59" spans="2:19" x14ac:dyDescent="0.35">
      <c r="D59" t="s">
        <v>7</v>
      </c>
      <c r="E59">
        <v>3</v>
      </c>
      <c r="G59"/>
      <c r="H59" s="2"/>
      <c r="J59" s="71">
        <f>J14/$E59</f>
        <v>0</v>
      </c>
      <c r="K59" s="37">
        <f>J59</f>
        <v>0</v>
      </c>
      <c r="L59" s="169">
        <f>SUM($G59:K59)</f>
        <v>0</v>
      </c>
      <c r="M59" s="37"/>
      <c r="N59" s="37"/>
      <c r="O59" s="37"/>
      <c r="P59" s="37"/>
      <c r="Q59" s="37"/>
      <c r="R59" s="37"/>
      <c r="S59" s="38"/>
    </row>
    <row r="60" spans="2:19" x14ac:dyDescent="0.35">
      <c r="D60" t="s">
        <v>8</v>
      </c>
      <c r="E60">
        <v>2</v>
      </c>
      <c r="G60"/>
      <c r="H60" s="2"/>
      <c r="K60" s="71">
        <f>K14/$E60</f>
        <v>0</v>
      </c>
      <c r="L60" s="169">
        <f>SUM($G60:K60)</f>
        <v>0</v>
      </c>
      <c r="M60" s="37"/>
      <c r="N60" s="37"/>
      <c r="O60" s="37"/>
      <c r="P60" s="37"/>
      <c r="Q60" s="37"/>
      <c r="R60" s="37"/>
      <c r="S60" s="38"/>
    </row>
    <row r="61" spans="2:19" x14ac:dyDescent="0.35">
      <c r="D61" t="s">
        <v>9</v>
      </c>
      <c r="E61">
        <v>1</v>
      </c>
      <c r="G61"/>
      <c r="H61" s="2"/>
      <c r="L61" s="169">
        <f>SUM($G61:K61)</f>
        <v>0</v>
      </c>
      <c r="M61" s="37"/>
      <c r="N61" s="37"/>
      <c r="O61" s="37"/>
      <c r="P61" s="37"/>
      <c r="Q61" s="37"/>
      <c r="R61" s="37"/>
      <c r="S61" s="38"/>
    </row>
    <row r="62" spans="2:19" hidden="1" x14ac:dyDescent="0.35">
      <c r="D62" t="s">
        <v>44</v>
      </c>
      <c r="E62">
        <v>5</v>
      </c>
      <c r="G62"/>
      <c r="H62" s="2"/>
      <c r="L62" s="169">
        <f>SUM($G62:K62)</f>
        <v>0</v>
      </c>
      <c r="M62" s="37"/>
      <c r="N62" s="37"/>
      <c r="O62" s="37"/>
      <c r="P62" s="37"/>
      <c r="Q62" s="37"/>
      <c r="R62" s="37"/>
      <c r="S62" s="38"/>
    </row>
    <row r="63" spans="2:19" hidden="1" x14ac:dyDescent="0.35">
      <c r="D63" t="s">
        <v>45</v>
      </c>
      <c r="E63">
        <v>4</v>
      </c>
      <c r="G63"/>
      <c r="H63" s="2"/>
      <c r="L63" s="169">
        <f>SUM($G63:K63)</f>
        <v>0</v>
      </c>
      <c r="M63" s="37"/>
      <c r="N63" s="37"/>
      <c r="O63" s="37"/>
      <c r="P63" s="37"/>
      <c r="Q63" s="37"/>
      <c r="R63" s="37"/>
      <c r="S63" s="38"/>
    </row>
    <row r="64" spans="2:19" hidden="1" x14ac:dyDescent="0.35">
      <c r="D64" t="s">
        <v>46</v>
      </c>
      <c r="E64">
        <v>3</v>
      </c>
      <c r="G64"/>
      <c r="H64" s="2"/>
      <c r="L64" s="169">
        <f>SUM($G64:K64)</f>
        <v>0</v>
      </c>
      <c r="M64" s="37"/>
      <c r="N64" s="37"/>
      <c r="O64" s="37"/>
      <c r="P64" s="37"/>
      <c r="Q64" s="37"/>
      <c r="R64" s="37"/>
      <c r="S64" s="38"/>
    </row>
    <row r="65" spans="2:22" hidden="1" x14ac:dyDescent="0.35">
      <c r="D65" t="s">
        <v>47</v>
      </c>
      <c r="E65">
        <v>2</v>
      </c>
      <c r="G65"/>
      <c r="H65" s="2"/>
      <c r="L65" s="169">
        <f>SUM($G65:K65)</f>
        <v>0</v>
      </c>
      <c r="M65" s="37"/>
      <c r="N65" s="37"/>
      <c r="O65" s="37"/>
      <c r="P65" s="37"/>
      <c r="Q65" s="37"/>
      <c r="R65" s="37"/>
      <c r="S65" s="38"/>
    </row>
    <row r="66" spans="2:22" hidden="1" x14ac:dyDescent="0.35">
      <c r="D66" t="s">
        <v>48</v>
      </c>
      <c r="E66">
        <v>1</v>
      </c>
      <c r="G66"/>
      <c r="H66" s="2"/>
      <c r="K66" s="37"/>
      <c r="L66" s="169">
        <f>SUM($G66:K66)</f>
        <v>0</v>
      </c>
      <c r="M66" s="37"/>
      <c r="N66" s="37"/>
      <c r="O66" s="37"/>
      <c r="P66" s="37"/>
      <c r="Q66" s="37"/>
      <c r="R66" s="37"/>
      <c r="S66" s="38"/>
    </row>
    <row r="67" spans="2:22" ht="16" thickBot="1" x14ac:dyDescent="0.4">
      <c r="B67" s="39" t="s">
        <v>32</v>
      </c>
      <c r="C67" s="40"/>
      <c r="D67" s="40"/>
      <c r="E67" s="40"/>
      <c r="F67" s="40"/>
      <c r="G67" s="41">
        <f>SUM(G57:G66)</f>
        <v>185210632.64666682</v>
      </c>
      <c r="H67" s="41">
        <f>SUM(H57:H66)</f>
        <v>185210632.64666682</v>
      </c>
      <c r="I67" s="41">
        <f t="shared" ref="I67:K67" si="22">SUM(I57:I66)</f>
        <v>185210632.64666682</v>
      </c>
      <c r="J67" s="41">
        <f t="shared" si="22"/>
        <v>185210632.64666682</v>
      </c>
      <c r="K67" s="41">
        <f t="shared" si="22"/>
        <v>185210632.64666682</v>
      </c>
      <c r="L67" s="153">
        <f>SUM(L57:L66)</f>
        <v>926053163.23333406</v>
      </c>
      <c r="M67" s="45"/>
      <c r="N67" s="45"/>
      <c r="O67" s="45"/>
      <c r="P67" s="45"/>
      <c r="Q67" s="45"/>
      <c r="R67" s="45"/>
      <c r="S67" s="45"/>
      <c r="T67" s="42"/>
      <c r="U67" s="42"/>
      <c r="V67" s="42"/>
    </row>
    <row r="68" spans="2:22" ht="16.5" thickTop="1" thickBot="1" x14ac:dyDescent="0.4">
      <c r="G68"/>
      <c r="H68" s="2"/>
      <c r="L68" s="178"/>
      <c r="S68" s="14"/>
    </row>
    <row r="70" spans="2:22" x14ac:dyDescent="0.35">
      <c r="F70" t="s">
        <v>52</v>
      </c>
    </row>
    <row r="79" spans="2:22" x14ac:dyDescent="0.35">
      <c r="G79" s="69"/>
      <c r="H79" s="14"/>
    </row>
    <row r="81" spans="6:11" x14ac:dyDescent="0.35">
      <c r="G81" s="13"/>
    </row>
    <row r="82" spans="6:11" x14ac:dyDescent="0.35">
      <c r="G82" s="13"/>
      <c r="H82" s="14"/>
      <c r="I82" s="14"/>
      <c r="J82" s="14"/>
      <c r="K82" s="14"/>
    </row>
    <row r="83" spans="6:11" x14ac:dyDescent="0.35">
      <c r="F83" s="79"/>
      <c r="G83" s="84"/>
      <c r="H83" s="85"/>
      <c r="I83" s="85"/>
      <c r="J83" s="85"/>
      <c r="K83" s="85"/>
    </row>
    <row r="86" spans="6:11" x14ac:dyDescent="0.35">
      <c r="G86" s="13"/>
    </row>
    <row r="88" spans="6:11" x14ac:dyDescent="0.35">
      <c r="G88" s="69"/>
      <c r="H88" s="69"/>
      <c r="I88" s="69"/>
      <c r="J88" s="69"/>
      <c r="K88" s="69"/>
    </row>
  </sheetData>
  <mergeCells count="1">
    <mergeCell ref="E26:F26"/>
  </mergeCells>
  <phoneticPr fontId="26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K54"/>
  <sheetViews>
    <sheetView workbookViewId="0">
      <selection activeCell="G5" sqref="G5"/>
    </sheetView>
  </sheetViews>
  <sheetFormatPr defaultRowHeight="15.5" x14ac:dyDescent="0.35"/>
  <cols>
    <col min="1" max="1" width="13.5" bestFit="1" customWidth="1"/>
    <col min="2" max="2" width="15.75" bestFit="1" customWidth="1"/>
    <col min="3" max="4" width="13.75" bestFit="1" customWidth="1"/>
    <col min="5" max="9" width="12.08203125" bestFit="1" customWidth="1"/>
    <col min="10" max="11" width="13.75" bestFit="1" customWidth="1"/>
  </cols>
  <sheetData>
    <row r="1" spans="1:11" s="1" customFormat="1" x14ac:dyDescent="0.35">
      <c r="B1" s="1">
        <v>2019</v>
      </c>
      <c r="C1" s="1">
        <v>2020</v>
      </c>
      <c r="D1" s="1">
        <v>2021</v>
      </c>
      <c r="E1" s="1">
        <v>2022</v>
      </c>
      <c r="F1" s="1">
        <v>2023</v>
      </c>
      <c r="G1" s="1">
        <v>2024</v>
      </c>
      <c r="H1" s="1">
        <v>2025</v>
      </c>
      <c r="I1" s="1">
        <v>2026</v>
      </c>
      <c r="J1" s="1">
        <v>2027</v>
      </c>
      <c r="K1" s="1" t="s">
        <v>48</v>
      </c>
    </row>
    <row r="2" spans="1:11" x14ac:dyDescent="0.35">
      <c r="A2" t="s">
        <v>53</v>
      </c>
      <c r="B2" s="86">
        <v>2162167794.400002</v>
      </c>
      <c r="C2" s="14">
        <f>$B$2-$B$4</f>
        <v>1729734235.5200016</v>
      </c>
      <c r="D2" s="14">
        <f>$C$2-$B$4</f>
        <v>1297300676.6400013</v>
      </c>
      <c r="E2" s="14">
        <f>$D$2-$B$4</f>
        <v>864867117.76000094</v>
      </c>
      <c r="F2" s="14">
        <f>$E$2-$B$4</f>
        <v>432433558.88000053</v>
      </c>
      <c r="G2" s="14">
        <f>$F$2-$B$4</f>
        <v>0</v>
      </c>
      <c r="H2" s="14">
        <f>$G$2-$B$4</f>
        <v>-432433558.88000041</v>
      </c>
      <c r="I2" s="14">
        <f>$H$2-$B$4</f>
        <v>-864867117.76000082</v>
      </c>
      <c r="J2" s="14">
        <f>$I$2-$B$4</f>
        <v>-1297300676.6400013</v>
      </c>
      <c r="K2" s="14">
        <f>$J$2-$B$4</f>
        <v>-1729734235.5200016</v>
      </c>
    </row>
    <row r="3" spans="1:11" x14ac:dyDescent="0.35">
      <c r="A3" t="s">
        <v>54</v>
      </c>
      <c r="B3" s="86">
        <v>5</v>
      </c>
    </row>
    <row r="4" spans="1:11" x14ac:dyDescent="0.35">
      <c r="A4" t="s">
        <v>55</v>
      </c>
      <c r="B4" s="86">
        <f>$B$2/$B$3</f>
        <v>432433558.88000041</v>
      </c>
      <c r="C4" s="86"/>
      <c r="D4" s="86"/>
    </row>
    <row r="5" spans="1:11" x14ac:dyDescent="0.35">
      <c r="A5" t="s">
        <v>56</v>
      </c>
      <c r="B5" s="86">
        <f>(($B$2*'IRR Approved'!$F$4)*6)/12</f>
        <v>108108389.7200001</v>
      </c>
      <c r="C5" s="14">
        <f>AVERAGE($B$2:$C$2)*'IRR Approved'!$F$4</f>
        <v>194595101.4960002</v>
      </c>
      <c r="D5" s="14">
        <f>AVERAGE($C$2:$D$2)*'IRR Approved'!$F$4</f>
        <v>151351745.60800013</v>
      </c>
      <c r="E5" s="14">
        <f>AVERAGE($D$2:$E$2)*'IRR Approved'!$F$4</f>
        <v>108108389.72000013</v>
      </c>
      <c r="F5" s="14">
        <f>AVERAGE($E$2:$F$2)*'IRR Approved'!$F$4</f>
        <v>64865033.832000077</v>
      </c>
      <c r="G5" s="14">
        <f>AVERAGE($F$2:$G$2)*'IRR Approved'!$F$4</f>
        <v>21621677.944000028</v>
      </c>
      <c r="H5" s="14">
        <f>AVERAGE($G$2:$H$2)*'IRR Approved'!$F$4</f>
        <v>-21621677.944000021</v>
      </c>
      <c r="I5" s="14">
        <f>AVERAGE($H$2:$I$2)*'IRR Approved'!$F$4</f>
        <v>-64865033.832000069</v>
      </c>
      <c r="J5" s="14">
        <f>AVERAGE($I$2:$J$2)*'IRR Approved'!$F$4</f>
        <v>-108108389.7200001</v>
      </c>
      <c r="K5" s="14">
        <f>AVERAGE($J$2:$K$2)*'IRR Approved'!$F$4</f>
        <v>-151351745.60800013</v>
      </c>
    </row>
    <row r="8" spans="1:11" s="139" customFormat="1" x14ac:dyDescent="0.35"/>
    <row r="10" spans="1:11" x14ac:dyDescent="0.35">
      <c r="A10" t="s">
        <v>1</v>
      </c>
      <c r="B10" s="86">
        <v>50000000</v>
      </c>
      <c r="C10" s="14">
        <f>B10+C11</f>
        <v>51000000</v>
      </c>
      <c r="D10" s="14">
        <f>C10+D12</f>
        <v>52020000</v>
      </c>
      <c r="E10" s="14">
        <f t="shared" ref="E10:K10" si="0">D10+E12</f>
        <v>53060400</v>
      </c>
      <c r="F10" s="14">
        <f t="shared" si="0"/>
        <v>54121608</v>
      </c>
      <c r="G10" s="14">
        <f t="shared" si="0"/>
        <v>55204040.159999996</v>
      </c>
      <c r="H10" s="14">
        <f t="shared" si="0"/>
        <v>56308120.963199995</v>
      </c>
      <c r="I10" s="14">
        <f t="shared" si="0"/>
        <v>57434283.382463992</v>
      </c>
      <c r="J10" s="14">
        <f t="shared" si="0"/>
        <v>58582969.050113268</v>
      </c>
      <c r="K10" s="14">
        <f t="shared" si="0"/>
        <v>59754628.43111553</v>
      </c>
    </row>
    <row r="11" spans="1:11" x14ac:dyDescent="0.35">
      <c r="A11" s="78">
        <v>0.02</v>
      </c>
      <c r="C11" s="14">
        <f>C12</f>
        <v>1000000</v>
      </c>
      <c r="D11" s="14">
        <f>C11+D12</f>
        <v>2020000</v>
      </c>
      <c r="E11" s="14">
        <f t="shared" ref="E11:K11" si="1">D11+E12</f>
        <v>3060400</v>
      </c>
      <c r="F11" s="14">
        <f t="shared" si="1"/>
        <v>4121608</v>
      </c>
      <c r="G11" s="14">
        <f t="shared" si="1"/>
        <v>5204040.16</v>
      </c>
      <c r="H11" s="14">
        <f t="shared" si="1"/>
        <v>6308120.9632000001</v>
      </c>
      <c r="I11" s="14">
        <f t="shared" si="1"/>
        <v>7434283.382464</v>
      </c>
      <c r="J11" s="14">
        <f t="shared" si="1"/>
        <v>8582969.0501132794</v>
      </c>
      <c r="K11" s="14">
        <f t="shared" si="1"/>
        <v>9754628.4311155453</v>
      </c>
    </row>
    <row r="12" spans="1:11" x14ac:dyDescent="0.35">
      <c r="C12" s="14">
        <f>B10*$A$11</f>
        <v>1000000</v>
      </c>
      <c r="D12" s="14">
        <f>C10*$A$11</f>
        <v>1020000</v>
      </c>
      <c r="E12" s="14">
        <f t="shared" ref="E12:K12" si="2">D10*$A$11</f>
        <v>1040400</v>
      </c>
      <c r="F12" s="14">
        <f t="shared" si="2"/>
        <v>1061208</v>
      </c>
      <c r="G12" s="14">
        <f t="shared" si="2"/>
        <v>1082432.1599999999</v>
      </c>
      <c r="H12" s="14">
        <f t="shared" si="2"/>
        <v>1104080.8032</v>
      </c>
      <c r="I12" s="14">
        <f t="shared" si="2"/>
        <v>1126162.4192639999</v>
      </c>
      <c r="J12" s="14">
        <f t="shared" si="2"/>
        <v>1148685.6676492798</v>
      </c>
      <c r="K12" s="14">
        <f t="shared" si="2"/>
        <v>1171659.3810022655</v>
      </c>
    </row>
    <row r="13" spans="1:11" x14ac:dyDescent="0.35">
      <c r="F13" s="86"/>
    </row>
    <row r="15" spans="1:11" s="139" customFormat="1" x14ac:dyDescent="0.35"/>
    <row r="17" spans="1:11" x14ac:dyDescent="0.35">
      <c r="F17" s="126" t="s">
        <v>97</v>
      </c>
      <c r="G17" s="126" t="s">
        <v>98</v>
      </c>
      <c r="H17" s="126" t="s">
        <v>99</v>
      </c>
      <c r="I17" s="127" t="s">
        <v>100</v>
      </c>
      <c r="J17" s="214" t="s">
        <v>101</v>
      </c>
      <c r="K17" s="214" t="s">
        <v>102</v>
      </c>
    </row>
    <row r="18" spans="1:11" x14ac:dyDescent="0.35">
      <c r="E18" s="128" t="s">
        <v>103</v>
      </c>
      <c r="F18" s="129">
        <v>1</v>
      </c>
      <c r="G18" s="130">
        <v>1</v>
      </c>
      <c r="H18" s="130">
        <v>1</v>
      </c>
      <c r="I18" s="131">
        <v>266</v>
      </c>
      <c r="J18" s="214"/>
      <c r="K18" s="214"/>
    </row>
    <row r="19" spans="1:11" x14ac:dyDescent="0.35">
      <c r="B19" s="215" t="s">
        <v>104</v>
      </c>
      <c r="C19" s="132" t="s">
        <v>105</v>
      </c>
      <c r="D19" s="133">
        <f>C30</f>
        <v>3000000</v>
      </c>
      <c r="E19" s="132" t="s">
        <v>97</v>
      </c>
      <c r="F19" s="126">
        <f>F18</f>
        <v>1</v>
      </c>
      <c r="G19" s="126"/>
      <c r="H19" s="126"/>
      <c r="I19" s="127"/>
      <c r="J19" s="134">
        <f>F19*D19</f>
        <v>3000000</v>
      </c>
    </row>
    <row r="20" spans="1:11" x14ac:dyDescent="0.35">
      <c r="B20" s="216"/>
      <c r="C20" s="132" t="s">
        <v>106</v>
      </c>
      <c r="D20" s="135">
        <v>600000</v>
      </c>
      <c r="E20" s="132" t="s">
        <v>97</v>
      </c>
      <c r="F20" s="126">
        <f>F18</f>
        <v>1</v>
      </c>
      <c r="G20" s="126"/>
      <c r="H20" s="126"/>
      <c r="I20" s="127">
        <f>IF($I$10&lt;=120,2,IF($I$10&gt;220,4,3))</f>
        <v>4</v>
      </c>
      <c r="J20" s="135">
        <f>D20*F20</f>
        <v>600000</v>
      </c>
    </row>
    <row r="21" spans="1:11" x14ac:dyDescent="0.35">
      <c r="B21" s="217"/>
      <c r="C21" s="132" t="s">
        <v>104</v>
      </c>
      <c r="D21" s="135">
        <v>200000</v>
      </c>
      <c r="E21" s="132" t="s">
        <v>107</v>
      </c>
      <c r="F21" s="126"/>
      <c r="G21" s="126">
        <f>G18</f>
        <v>1</v>
      </c>
      <c r="H21" s="126"/>
      <c r="I21" s="127"/>
      <c r="J21" s="135">
        <f>G21*D21</f>
        <v>200000</v>
      </c>
    </row>
    <row r="22" spans="1:11" x14ac:dyDescent="0.35">
      <c r="B22" s="132" t="s">
        <v>108</v>
      </c>
      <c r="C22" s="132" t="s">
        <v>108</v>
      </c>
      <c r="D22" s="135">
        <v>450000</v>
      </c>
      <c r="E22" s="132" t="s">
        <v>99</v>
      </c>
      <c r="F22" s="126">
        <f>F18</f>
        <v>1</v>
      </c>
      <c r="G22" s="126"/>
      <c r="H22" s="126">
        <f>H18</f>
        <v>1</v>
      </c>
      <c r="I22" s="127">
        <f t="shared" ref="I22:I23" si="3">IF($I$10&lt;=120,2,IF($I$10&gt;220,4,3))</f>
        <v>4</v>
      </c>
      <c r="J22" s="135">
        <f>H22*D22*I22</f>
        <v>1800000</v>
      </c>
    </row>
    <row r="23" spans="1:11" x14ac:dyDescent="0.35">
      <c r="B23" s="132" t="s">
        <v>109</v>
      </c>
      <c r="C23" s="132" t="s">
        <v>109</v>
      </c>
      <c r="D23" s="135">
        <v>120000</v>
      </c>
      <c r="E23" s="132" t="s">
        <v>97</v>
      </c>
      <c r="F23" s="126">
        <f>F18</f>
        <v>1</v>
      </c>
      <c r="G23" s="126"/>
      <c r="H23" s="126"/>
      <c r="I23" s="127">
        <f t="shared" si="3"/>
        <v>4</v>
      </c>
      <c r="J23" s="135">
        <f>I23*D23*F23</f>
        <v>480000</v>
      </c>
    </row>
    <row r="24" spans="1:11" x14ac:dyDescent="0.35">
      <c r="J24" s="136">
        <f>SUM(J19:J23)</f>
        <v>6080000</v>
      </c>
      <c r="K24" s="137">
        <f>J24*2</f>
        <v>12160000</v>
      </c>
    </row>
    <row r="26" spans="1:11" s="139" customFormat="1" x14ac:dyDescent="0.35"/>
    <row r="27" spans="1:11" x14ac:dyDescent="0.35">
      <c r="K27" s="14"/>
    </row>
    <row r="28" spans="1:11" x14ac:dyDescent="0.35">
      <c r="B28" s="126" t="s">
        <v>110</v>
      </c>
      <c r="C28" s="126" t="s">
        <v>105</v>
      </c>
      <c r="E28" s="132" t="s">
        <v>111</v>
      </c>
      <c r="K28" s="38"/>
    </row>
    <row r="29" spans="1:11" x14ac:dyDescent="0.35">
      <c r="A29" t="s">
        <v>112</v>
      </c>
      <c r="B29" s="86">
        <v>16800000</v>
      </c>
      <c r="C29" s="86">
        <v>4000000</v>
      </c>
      <c r="D29" s="14"/>
      <c r="E29" t="s">
        <v>113</v>
      </c>
      <c r="K29" s="14"/>
    </row>
    <row r="30" spans="1:11" x14ac:dyDescent="0.35">
      <c r="A30" t="s">
        <v>114</v>
      </c>
      <c r="B30" s="86"/>
      <c r="C30" s="86">
        <v>3000000</v>
      </c>
      <c r="E30" t="s">
        <v>115</v>
      </c>
      <c r="I30" s="86">
        <v>10000000</v>
      </c>
    </row>
    <row r="31" spans="1:11" x14ac:dyDescent="0.35">
      <c r="A31" t="s">
        <v>116</v>
      </c>
      <c r="B31" s="86">
        <v>15600000</v>
      </c>
      <c r="C31" s="86">
        <v>2500000</v>
      </c>
      <c r="D31" s="14"/>
      <c r="E31" t="s">
        <v>115</v>
      </c>
      <c r="H31" t="s">
        <v>117</v>
      </c>
      <c r="I31" s="86">
        <v>12000000</v>
      </c>
    </row>
    <row r="32" spans="1:11" x14ac:dyDescent="0.35">
      <c r="A32" t="s">
        <v>118</v>
      </c>
      <c r="B32" s="86">
        <v>15000000</v>
      </c>
      <c r="C32" s="86">
        <v>2000000</v>
      </c>
      <c r="D32" s="14"/>
      <c r="E32" t="s">
        <v>115</v>
      </c>
      <c r="H32" t="s">
        <v>119</v>
      </c>
      <c r="I32" s="86">
        <v>14000000</v>
      </c>
    </row>
    <row r="33" spans="1:9" x14ac:dyDescent="0.35">
      <c r="A33" t="s">
        <v>120</v>
      </c>
      <c r="B33" s="86">
        <v>15000000</v>
      </c>
      <c r="C33" s="86">
        <v>1850000</v>
      </c>
      <c r="D33" s="14"/>
      <c r="E33" t="s">
        <v>115</v>
      </c>
      <c r="H33" t="s">
        <v>121</v>
      </c>
      <c r="I33" s="86">
        <v>14000000</v>
      </c>
    </row>
    <row r="34" spans="1:9" x14ac:dyDescent="0.35">
      <c r="A34" t="s">
        <v>122</v>
      </c>
      <c r="B34" s="86">
        <v>12000000</v>
      </c>
      <c r="C34" s="86">
        <v>1200000</v>
      </c>
      <c r="D34" s="14"/>
      <c r="E34" t="s">
        <v>115</v>
      </c>
      <c r="H34" t="s">
        <v>112</v>
      </c>
      <c r="I34" s="86">
        <v>17000000</v>
      </c>
    </row>
    <row r="35" spans="1:9" x14ac:dyDescent="0.35">
      <c r="A35" t="s">
        <v>123</v>
      </c>
      <c r="B35" s="86">
        <v>16800000</v>
      </c>
      <c r="C35" s="86">
        <v>2000000</v>
      </c>
      <c r="D35" s="14"/>
      <c r="E35" t="s">
        <v>115</v>
      </c>
      <c r="H35" t="s">
        <v>123</v>
      </c>
      <c r="I35" s="86">
        <v>14000000</v>
      </c>
    </row>
    <row r="36" spans="1:9" x14ac:dyDescent="0.35">
      <c r="A36" t="s">
        <v>124</v>
      </c>
      <c r="B36" s="86">
        <v>15720000</v>
      </c>
      <c r="C36" s="86">
        <v>3500000</v>
      </c>
      <c r="D36" s="14"/>
    </row>
    <row r="37" spans="1:9" x14ac:dyDescent="0.35">
      <c r="A37" t="s">
        <v>125</v>
      </c>
      <c r="C37" s="86">
        <v>2800000</v>
      </c>
      <c r="D37" s="14"/>
    </row>
    <row r="38" spans="1:9" x14ac:dyDescent="0.35">
      <c r="A38" t="s">
        <v>126</v>
      </c>
      <c r="B38">
        <v>0</v>
      </c>
      <c r="C38" s="86">
        <v>0</v>
      </c>
      <c r="D38" t="s">
        <v>127</v>
      </c>
    </row>
    <row r="40" spans="1:9" x14ac:dyDescent="0.35">
      <c r="B40" s="126" t="s">
        <v>128</v>
      </c>
      <c r="C40" s="126"/>
    </row>
    <row r="41" spans="1:9" x14ac:dyDescent="0.35">
      <c r="B41" s="86">
        <v>7000000</v>
      </c>
      <c r="D41" s="14">
        <f>B41/12</f>
        <v>583333.33333333337</v>
      </c>
    </row>
    <row r="42" spans="1:9" x14ac:dyDescent="0.35">
      <c r="B42" s="86"/>
      <c r="D42" s="14"/>
    </row>
    <row r="44" spans="1:9" s="139" customFormat="1" x14ac:dyDescent="0.35"/>
    <row r="46" spans="1:9" x14ac:dyDescent="0.35">
      <c r="A46" s="132" t="s">
        <v>129</v>
      </c>
      <c r="B46" s="14"/>
    </row>
    <row r="47" spans="1:9" x14ac:dyDescent="0.35">
      <c r="A47" t="s">
        <v>130</v>
      </c>
    </row>
    <row r="48" spans="1:9" x14ac:dyDescent="0.35">
      <c r="A48" t="s">
        <v>131</v>
      </c>
      <c r="B48" s="86">
        <v>36000000</v>
      </c>
    </row>
    <row r="49" spans="1:3" x14ac:dyDescent="0.35">
      <c r="A49" t="s">
        <v>132</v>
      </c>
      <c r="B49" s="86">
        <v>42000000</v>
      </c>
    </row>
    <row r="50" spans="1:3" x14ac:dyDescent="0.35">
      <c r="A50" t="s">
        <v>133</v>
      </c>
      <c r="B50" s="86">
        <v>48000000</v>
      </c>
      <c r="C50" s="14">
        <f>B50/12</f>
        <v>4000000</v>
      </c>
    </row>
    <row r="52" spans="1:3" x14ac:dyDescent="0.35">
      <c r="A52" t="s">
        <v>134</v>
      </c>
    </row>
    <row r="53" spans="1:3" x14ac:dyDescent="0.35">
      <c r="A53" t="s">
        <v>135</v>
      </c>
      <c r="B53" s="86">
        <v>75000000</v>
      </c>
    </row>
    <row r="54" spans="1:3" x14ac:dyDescent="0.35">
      <c r="A54" t="s">
        <v>133</v>
      </c>
      <c r="B54" s="86">
        <v>95000000</v>
      </c>
    </row>
  </sheetData>
  <mergeCells count="3">
    <mergeCell ref="J17:J18"/>
    <mergeCell ref="K17:K18"/>
    <mergeCell ref="B19:B21"/>
  </mergeCells>
  <phoneticPr fontId="26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C5FBD-606E-4FDC-B5EF-ADC5C8A7CBEB}">
  <sheetPr filterMode="1"/>
  <dimension ref="A1:Y1004"/>
  <sheetViews>
    <sheetView topLeftCell="O1" workbookViewId="0">
      <pane ySplit="1" topLeftCell="A49" activePane="bottomLeft" state="frozen"/>
      <selection pane="bottomLeft" activeCell="Y73" sqref="Y73"/>
    </sheetView>
  </sheetViews>
  <sheetFormatPr defaultColWidth="12.58203125" defaultRowHeight="15" customHeight="1" x14ac:dyDescent="0.35"/>
  <cols>
    <col min="1" max="1" width="7.08203125" style="225" customWidth="1"/>
    <col min="2" max="2" width="8.08203125" style="225" customWidth="1"/>
    <col min="3" max="3" width="15.75" style="225" customWidth="1"/>
    <col min="4" max="4" width="37.33203125" style="225" bestFit="1" customWidth="1"/>
    <col min="5" max="5" width="45" style="225" bestFit="1" customWidth="1"/>
    <col min="6" max="6" width="17.08203125" style="334" bestFit="1" customWidth="1"/>
    <col min="7" max="7" width="29.08203125" style="225" bestFit="1" customWidth="1"/>
    <col min="8" max="8" width="16.58203125" style="335" bestFit="1" customWidth="1"/>
    <col min="9" max="9" width="16" style="335" customWidth="1"/>
    <col min="10" max="10" width="13.08203125" style="225" customWidth="1"/>
    <col min="11" max="11" width="27.25" style="225" bestFit="1" customWidth="1"/>
    <col min="12" max="12" width="8.08203125" style="337" customWidth="1"/>
    <col min="13" max="14" width="13.25" style="225" bestFit="1" customWidth="1"/>
    <col min="15" max="24" width="13" style="225" bestFit="1" customWidth="1"/>
    <col min="25" max="25" width="14.33203125" style="225" bestFit="1" customWidth="1"/>
    <col min="26" max="29" width="7.58203125" style="225" customWidth="1"/>
    <col min="30" max="16384" width="12.58203125" style="225"/>
  </cols>
  <sheetData>
    <row r="1" spans="1:25" ht="14.5" x14ac:dyDescent="0.35">
      <c r="A1" s="218" t="s">
        <v>155</v>
      </c>
      <c r="B1" s="219" t="s">
        <v>156</v>
      </c>
      <c r="C1" s="219" t="s">
        <v>157</v>
      </c>
      <c r="D1" s="218" t="s">
        <v>158</v>
      </c>
      <c r="E1" s="218" t="s">
        <v>159</v>
      </c>
      <c r="F1" s="220" t="s">
        <v>160</v>
      </c>
      <c r="G1" s="218" t="s">
        <v>161</v>
      </c>
      <c r="H1" s="221" t="s">
        <v>162</v>
      </c>
      <c r="I1" s="221" t="s">
        <v>163</v>
      </c>
      <c r="J1" s="222" t="s">
        <v>164</v>
      </c>
      <c r="K1" s="218" t="s">
        <v>165</v>
      </c>
      <c r="L1" s="223"/>
      <c r="M1" s="224" t="s">
        <v>166</v>
      </c>
      <c r="N1" s="224" t="s">
        <v>167</v>
      </c>
      <c r="O1" s="224" t="s">
        <v>168</v>
      </c>
      <c r="P1" s="224" t="s">
        <v>169</v>
      </c>
      <c r="Q1" s="224" t="s">
        <v>170</v>
      </c>
      <c r="R1" s="224" t="s">
        <v>171</v>
      </c>
      <c r="S1" s="224" t="s">
        <v>172</v>
      </c>
      <c r="T1" s="224" t="s">
        <v>173</v>
      </c>
      <c r="U1" s="224" t="s">
        <v>174</v>
      </c>
      <c r="V1" s="224" t="s">
        <v>175</v>
      </c>
      <c r="W1" s="224" t="s">
        <v>176</v>
      </c>
      <c r="X1" s="224" t="s">
        <v>177</v>
      </c>
      <c r="Y1" s="224" t="s">
        <v>178</v>
      </c>
    </row>
    <row r="2" spans="1:25" ht="15.5" x14ac:dyDescent="0.35">
      <c r="A2" s="226">
        <v>1</v>
      </c>
      <c r="B2" s="227" t="s">
        <v>179</v>
      </c>
      <c r="C2" s="228" t="s">
        <v>180</v>
      </c>
      <c r="D2" s="226" t="s">
        <v>181</v>
      </c>
      <c r="E2" s="228" t="s">
        <v>182</v>
      </c>
      <c r="F2" s="229"/>
      <c r="G2" s="228" t="s">
        <v>183</v>
      </c>
      <c r="H2" s="230"/>
      <c r="I2" s="230">
        <v>5250000</v>
      </c>
      <c r="J2" s="231">
        <v>42942</v>
      </c>
      <c r="K2" s="232"/>
      <c r="L2" s="233">
        <v>0.5</v>
      </c>
      <c r="M2" s="234">
        <f>$I2*$L2</f>
        <v>2625000</v>
      </c>
      <c r="N2" s="234">
        <f>$I2*$L2</f>
        <v>2625000</v>
      </c>
      <c r="O2" s="234">
        <f t="shared" ref="O2:X2" si="0">$I2*$L2</f>
        <v>2625000</v>
      </c>
      <c r="P2" s="234">
        <f t="shared" si="0"/>
        <v>2625000</v>
      </c>
      <c r="Q2" s="234">
        <f t="shared" si="0"/>
        <v>2625000</v>
      </c>
      <c r="R2" s="234">
        <f t="shared" si="0"/>
        <v>2625000</v>
      </c>
      <c r="S2" s="234">
        <f t="shared" si="0"/>
        <v>2625000</v>
      </c>
      <c r="T2" s="234">
        <f t="shared" si="0"/>
        <v>2625000</v>
      </c>
      <c r="U2" s="234">
        <f t="shared" si="0"/>
        <v>2625000</v>
      </c>
      <c r="V2" s="234">
        <f t="shared" si="0"/>
        <v>2625000</v>
      </c>
      <c r="W2" s="234">
        <f t="shared" si="0"/>
        <v>2625000</v>
      </c>
      <c r="X2" s="234">
        <f t="shared" si="0"/>
        <v>2625000</v>
      </c>
      <c r="Y2" s="234">
        <f>SUM(M2:X2)</f>
        <v>31500000</v>
      </c>
    </row>
    <row r="3" spans="1:25" ht="24" hidden="1" customHeight="1" x14ac:dyDescent="0.35">
      <c r="A3" s="235">
        <v>2</v>
      </c>
      <c r="B3" s="236" t="s">
        <v>179</v>
      </c>
      <c r="C3" s="235" t="s">
        <v>184</v>
      </c>
      <c r="D3" s="235" t="s">
        <v>185</v>
      </c>
      <c r="E3" s="235" t="s">
        <v>186</v>
      </c>
      <c r="F3" s="237"/>
      <c r="G3" s="238" t="s">
        <v>187</v>
      </c>
      <c r="H3" s="239"/>
      <c r="I3" s="240"/>
      <c r="J3" s="241">
        <v>43354</v>
      </c>
      <c r="K3" s="242" t="s">
        <v>188</v>
      </c>
      <c r="L3" s="233">
        <v>0.5</v>
      </c>
      <c r="M3" s="234"/>
      <c r="N3" s="234"/>
      <c r="Y3" s="234"/>
    </row>
    <row r="4" spans="1:25" ht="14.5" hidden="1" x14ac:dyDescent="0.35">
      <c r="A4" s="235">
        <v>3</v>
      </c>
      <c r="B4" s="236" t="s">
        <v>179</v>
      </c>
      <c r="C4" s="235" t="s">
        <v>184</v>
      </c>
      <c r="D4" s="235" t="s">
        <v>189</v>
      </c>
      <c r="E4" s="235" t="s">
        <v>190</v>
      </c>
      <c r="F4" s="237"/>
      <c r="G4" s="238" t="s">
        <v>191</v>
      </c>
      <c r="H4" s="239"/>
      <c r="I4" s="240"/>
      <c r="J4" s="241">
        <v>43483</v>
      </c>
      <c r="K4" s="242" t="s">
        <v>192</v>
      </c>
      <c r="L4" s="233">
        <v>0.5</v>
      </c>
      <c r="M4" s="234"/>
      <c r="N4" s="234"/>
      <c r="Y4" s="234"/>
    </row>
    <row r="5" spans="1:25" ht="17.25" customHeight="1" x14ac:dyDescent="0.35">
      <c r="A5" s="226">
        <v>4</v>
      </c>
      <c r="B5" s="243" t="s">
        <v>179</v>
      </c>
      <c r="C5" s="226" t="s">
        <v>184</v>
      </c>
      <c r="D5" s="226" t="s">
        <v>193</v>
      </c>
      <c r="E5" s="244" t="s">
        <v>194</v>
      </c>
      <c r="F5" s="245"/>
      <c r="G5" s="228" t="s">
        <v>195</v>
      </c>
      <c r="H5" s="230"/>
      <c r="I5" s="246">
        <v>16500000</v>
      </c>
      <c r="J5" s="247">
        <v>43070</v>
      </c>
      <c r="K5" s="232"/>
      <c r="L5" s="233">
        <v>0.5</v>
      </c>
      <c r="M5" s="234">
        <f t="shared" ref="M5:X21" si="1">$I5*$L5</f>
        <v>8250000</v>
      </c>
      <c r="N5" s="234">
        <f t="shared" si="1"/>
        <v>8250000</v>
      </c>
      <c r="O5" s="234">
        <f t="shared" si="1"/>
        <v>8250000</v>
      </c>
      <c r="P5" s="234">
        <f t="shared" si="1"/>
        <v>8250000</v>
      </c>
      <c r="Q5" s="234">
        <f t="shared" si="1"/>
        <v>8250000</v>
      </c>
      <c r="R5" s="234">
        <f t="shared" si="1"/>
        <v>8250000</v>
      </c>
      <c r="S5" s="234">
        <f t="shared" si="1"/>
        <v>8250000</v>
      </c>
      <c r="T5" s="234">
        <f t="shared" si="1"/>
        <v>8250000</v>
      </c>
      <c r="U5" s="234">
        <f t="shared" si="1"/>
        <v>8250000</v>
      </c>
      <c r="V5" s="234">
        <f t="shared" si="1"/>
        <v>8250000</v>
      </c>
      <c r="W5" s="234">
        <f t="shared" si="1"/>
        <v>8250000</v>
      </c>
      <c r="X5" s="234">
        <f t="shared" si="1"/>
        <v>8250000</v>
      </c>
      <c r="Y5" s="234">
        <f t="shared" ref="Y5:Y63" si="2">SUM(M5:X5)</f>
        <v>99000000</v>
      </c>
    </row>
    <row r="6" spans="1:25" ht="14.5" x14ac:dyDescent="0.35">
      <c r="A6" s="226">
        <v>5</v>
      </c>
      <c r="B6" s="243" t="s">
        <v>179</v>
      </c>
      <c r="C6" s="226" t="s">
        <v>184</v>
      </c>
      <c r="D6" s="226" t="s">
        <v>196</v>
      </c>
      <c r="E6" s="244" t="s">
        <v>197</v>
      </c>
      <c r="F6" s="248"/>
      <c r="G6" s="228" t="s">
        <v>198</v>
      </c>
      <c r="H6" s="230"/>
      <c r="I6" s="246">
        <v>200000</v>
      </c>
      <c r="J6" s="247">
        <v>43045</v>
      </c>
      <c r="K6" s="232"/>
      <c r="L6" s="233">
        <v>0.5</v>
      </c>
      <c r="M6" s="234">
        <f t="shared" si="1"/>
        <v>100000</v>
      </c>
      <c r="N6" s="234">
        <f t="shared" si="1"/>
        <v>100000</v>
      </c>
      <c r="O6" s="234">
        <f t="shared" si="1"/>
        <v>100000</v>
      </c>
      <c r="P6" s="234">
        <f t="shared" si="1"/>
        <v>100000</v>
      </c>
      <c r="Q6" s="234">
        <f t="shared" si="1"/>
        <v>100000</v>
      </c>
      <c r="R6" s="234">
        <f t="shared" si="1"/>
        <v>100000</v>
      </c>
      <c r="S6" s="234">
        <f t="shared" si="1"/>
        <v>100000</v>
      </c>
      <c r="T6" s="234">
        <f t="shared" si="1"/>
        <v>100000</v>
      </c>
      <c r="U6" s="234">
        <f t="shared" si="1"/>
        <v>100000</v>
      </c>
      <c r="V6" s="234">
        <f t="shared" si="1"/>
        <v>100000</v>
      </c>
      <c r="W6" s="234">
        <f t="shared" si="1"/>
        <v>100000</v>
      </c>
      <c r="X6" s="234">
        <f t="shared" si="1"/>
        <v>100000</v>
      </c>
      <c r="Y6" s="234">
        <f t="shared" si="2"/>
        <v>1200000</v>
      </c>
    </row>
    <row r="7" spans="1:25" ht="14.5" hidden="1" x14ac:dyDescent="0.35">
      <c r="A7" s="235">
        <v>6</v>
      </c>
      <c r="B7" s="236" t="s">
        <v>179</v>
      </c>
      <c r="C7" s="235" t="s">
        <v>184</v>
      </c>
      <c r="D7" s="235" t="s">
        <v>199</v>
      </c>
      <c r="E7" s="235" t="s">
        <v>200</v>
      </c>
      <c r="F7" s="237"/>
      <c r="G7" s="238" t="s">
        <v>201</v>
      </c>
      <c r="H7" s="239"/>
      <c r="I7" s="240"/>
      <c r="J7" s="241">
        <v>43145</v>
      </c>
      <c r="K7" s="242" t="s">
        <v>202</v>
      </c>
      <c r="L7" s="233">
        <v>0.5</v>
      </c>
      <c r="M7" s="234"/>
      <c r="N7" s="234"/>
      <c r="Y7" s="234"/>
    </row>
    <row r="8" spans="1:25" ht="14.5" x14ac:dyDescent="0.35">
      <c r="A8" s="226">
        <v>7</v>
      </c>
      <c r="B8" s="243" t="s">
        <v>179</v>
      </c>
      <c r="C8" s="226" t="s">
        <v>184</v>
      </c>
      <c r="D8" s="226" t="s">
        <v>203</v>
      </c>
      <c r="E8" s="244" t="s">
        <v>204</v>
      </c>
      <c r="F8" s="248"/>
      <c r="G8" s="228" t="s">
        <v>205</v>
      </c>
      <c r="H8" s="230"/>
      <c r="I8" s="246">
        <v>7500000</v>
      </c>
      <c r="J8" s="247">
        <v>43139</v>
      </c>
      <c r="K8" s="232" t="s">
        <v>206</v>
      </c>
      <c r="L8" s="233">
        <v>0.5</v>
      </c>
      <c r="M8" s="234">
        <f t="shared" si="1"/>
        <v>3750000</v>
      </c>
      <c r="N8" s="234">
        <f t="shared" si="1"/>
        <v>3750000</v>
      </c>
      <c r="O8" s="234">
        <f t="shared" si="1"/>
        <v>3750000</v>
      </c>
      <c r="P8" s="234">
        <f t="shared" si="1"/>
        <v>3750000</v>
      </c>
      <c r="Q8" s="234">
        <f t="shared" si="1"/>
        <v>3750000</v>
      </c>
      <c r="R8" s="234">
        <f t="shared" si="1"/>
        <v>3750000</v>
      </c>
      <c r="S8" s="234">
        <f t="shared" si="1"/>
        <v>3750000</v>
      </c>
      <c r="T8" s="234">
        <f t="shared" si="1"/>
        <v>3750000</v>
      </c>
      <c r="U8" s="234">
        <f t="shared" si="1"/>
        <v>3750000</v>
      </c>
      <c r="V8" s="234">
        <f t="shared" si="1"/>
        <v>3750000</v>
      </c>
      <c r="W8" s="234">
        <f t="shared" si="1"/>
        <v>3750000</v>
      </c>
      <c r="X8" s="234">
        <f t="shared" si="1"/>
        <v>3750000</v>
      </c>
      <c r="Y8" s="234">
        <f t="shared" si="2"/>
        <v>45000000</v>
      </c>
    </row>
    <row r="9" spans="1:25" s="258" customFormat="1" ht="14.5" hidden="1" x14ac:dyDescent="0.35">
      <c r="A9" s="249">
        <v>8</v>
      </c>
      <c r="B9" s="250" t="s">
        <v>179</v>
      </c>
      <c r="C9" s="249" t="s">
        <v>184</v>
      </c>
      <c r="D9" s="249" t="s">
        <v>207</v>
      </c>
      <c r="E9" s="251" t="s">
        <v>208</v>
      </c>
      <c r="F9" s="252"/>
      <c r="G9" s="253" t="s">
        <v>209</v>
      </c>
      <c r="H9" s="254"/>
      <c r="I9" s="255">
        <v>2000000</v>
      </c>
      <c r="J9" s="256">
        <v>43151</v>
      </c>
      <c r="K9" s="257" t="s">
        <v>210</v>
      </c>
      <c r="L9" s="233">
        <v>0.5</v>
      </c>
      <c r="M9" s="234"/>
      <c r="N9" s="234"/>
      <c r="Y9" s="234"/>
    </row>
    <row r="10" spans="1:25" ht="14.5" hidden="1" x14ac:dyDescent="0.35">
      <c r="A10" s="249">
        <v>9</v>
      </c>
      <c r="B10" s="250" t="s">
        <v>179</v>
      </c>
      <c r="C10" s="249" t="s">
        <v>184</v>
      </c>
      <c r="D10" s="249" t="s">
        <v>211</v>
      </c>
      <c r="E10" s="251" t="s">
        <v>212</v>
      </c>
      <c r="F10" s="252"/>
      <c r="G10" s="253" t="s">
        <v>213</v>
      </c>
      <c r="H10" s="254"/>
      <c r="I10" s="255">
        <v>12500000</v>
      </c>
      <c r="J10" s="256">
        <v>43157</v>
      </c>
      <c r="K10" s="259" t="s">
        <v>214</v>
      </c>
      <c r="L10" s="233">
        <v>0.5</v>
      </c>
      <c r="M10" s="234"/>
      <c r="N10" s="234"/>
      <c r="Y10" s="234"/>
    </row>
    <row r="11" spans="1:25" ht="14.5" x14ac:dyDescent="0.35">
      <c r="A11" s="226">
        <v>10</v>
      </c>
      <c r="B11" s="243" t="s">
        <v>179</v>
      </c>
      <c r="C11" s="226" t="s">
        <v>184</v>
      </c>
      <c r="D11" s="226" t="s">
        <v>215</v>
      </c>
      <c r="E11" s="260" t="s">
        <v>216</v>
      </c>
      <c r="F11" s="245"/>
      <c r="G11" s="226" t="s">
        <v>217</v>
      </c>
      <c r="H11" s="246"/>
      <c r="I11" s="246">
        <v>9250000</v>
      </c>
      <c r="J11" s="247">
        <v>43178</v>
      </c>
      <c r="K11" s="232"/>
      <c r="L11" s="233">
        <v>0.5</v>
      </c>
      <c r="M11" s="234">
        <f t="shared" si="1"/>
        <v>4625000</v>
      </c>
      <c r="N11" s="234">
        <f t="shared" si="1"/>
        <v>4625000</v>
      </c>
      <c r="O11" s="234">
        <f t="shared" si="1"/>
        <v>4625000</v>
      </c>
      <c r="P11" s="234">
        <f t="shared" si="1"/>
        <v>4625000</v>
      </c>
      <c r="Q11" s="234">
        <f t="shared" si="1"/>
        <v>4625000</v>
      </c>
      <c r="R11" s="234">
        <f t="shared" si="1"/>
        <v>4625000</v>
      </c>
      <c r="S11" s="234">
        <f t="shared" si="1"/>
        <v>4625000</v>
      </c>
      <c r="T11" s="234">
        <f t="shared" si="1"/>
        <v>4625000</v>
      </c>
      <c r="U11" s="234">
        <f t="shared" si="1"/>
        <v>4625000</v>
      </c>
      <c r="V11" s="234">
        <f t="shared" si="1"/>
        <v>4625000</v>
      </c>
      <c r="W11" s="234">
        <f t="shared" si="1"/>
        <v>4625000</v>
      </c>
      <c r="X11" s="234">
        <f t="shared" si="1"/>
        <v>4625000</v>
      </c>
      <c r="Y11" s="234">
        <f t="shared" si="2"/>
        <v>55500000</v>
      </c>
    </row>
    <row r="12" spans="1:25" ht="14.5" hidden="1" x14ac:dyDescent="0.35">
      <c r="A12" s="261">
        <v>11</v>
      </c>
      <c r="B12" s="250" t="s">
        <v>179</v>
      </c>
      <c r="C12" s="261" t="s">
        <v>184</v>
      </c>
      <c r="D12" s="261" t="s">
        <v>218</v>
      </c>
      <c r="E12" s="251" t="s">
        <v>219</v>
      </c>
      <c r="F12" s="252"/>
      <c r="G12" s="251" t="s">
        <v>201</v>
      </c>
      <c r="H12" s="262"/>
      <c r="I12" s="263">
        <v>1500000</v>
      </c>
      <c r="J12" s="264">
        <v>43145</v>
      </c>
      <c r="K12" s="259"/>
      <c r="L12" s="233">
        <v>0.5</v>
      </c>
      <c r="M12" s="234"/>
      <c r="N12" s="234"/>
      <c r="Y12" s="234"/>
    </row>
    <row r="13" spans="1:25" ht="14.5" hidden="1" x14ac:dyDescent="0.35">
      <c r="A13" s="249">
        <v>12</v>
      </c>
      <c r="B13" s="250" t="s">
        <v>179</v>
      </c>
      <c r="C13" s="249" t="s">
        <v>184</v>
      </c>
      <c r="D13" s="249" t="s">
        <v>220</v>
      </c>
      <c r="E13" s="251" t="s">
        <v>221</v>
      </c>
      <c r="F13" s="252"/>
      <c r="G13" s="265" t="s">
        <v>222</v>
      </c>
      <c r="H13" s="266"/>
      <c r="I13" s="255">
        <v>13500000</v>
      </c>
      <c r="J13" s="256">
        <v>43146</v>
      </c>
      <c r="K13" s="257"/>
      <c r="L13" s="233">
        <v>0.5</v>
      </c>
      <c r="M13" s="234"/>
      <c r="N13" s="234"/>
      <c r="Y13" s="234"/>
    </row>
    <row r="14" spans="1:25" ht="14.5" x14ac:dyDescent="0.35">
      <c r="A14" s="226">
        <v>13</v>
      </c>
      <c r="B14" s="243" t="s">
        <v>179</v>
      </c>
      <c r="C14" s="226" t="s">
        <v>184</v>
      </c>
      <c r="D14" s="226" t="s">
        <v>223</v>
      </c>
      <c r="E14" s="260" t="s">
        <v>224</v>
      </c>
      <c r="F14" s="245"/>
      <c r="G14" s="267" t="s">
        <v>225</v>
      </c>
      <c r="H14" s="268"/>
      <c r="I14" s="246">
        <v>4000000</v>
      </c>
      <c r="J14" s="247">
        <v>43241</v>
      </c>
      <c r="K14" s="232"/>
      <c r="L14" s="233">
        <v>0.5</v>
      </c>
      <c r="M14" s="234">
        <f t="shared" si="1"/>
        <v>2000000</v>
      </c>
      <c r="N14" s="234">
        <f t="shared" si="1"/>
        <v>2000000</v>
      </c>
      <c r="O14" s="234">
        <f t="shared" si="1"/>
        <v>2000000</v>
      </c>
      <c r="P14" s="234">
        <f t="shared" si="1"/>
        <v>2000000</v>
      </c>
      <c r="Q14" s="234">
        <f t="shared" si="1"/>
        <v>2000000</v>
      </c>
      <c r="R14" s="234">
        <f t="shared" si="1"/>
        <v>2000000</v>
      </c>
      <c r="S14" s="234">
        <f t="shared" si="1"/>
        <v>2000000</v>
      </c>
      <c r="T14" s="234">
        <f t="shared" si="1"/>
        <v>2000000</v>
      </c>
      <c r="U14" s="234">
        <f t="shared" si="1"/>
        <v>2000000</v>
      </c>
      <c r="V14" s="234">
        <f t="shared" si="1"/>
        <v>2000000</v>
      </c>
      <c r="W14" s="234">
        <f t="shared" si="1"/>
        <v>2000000</v>
      </c>
      <c r="X14" s="234">
        <f t="shared" si="1"/>
        <v>2000000</v>
      </c>
      <c r="Y14" s="234">
        <f t="shared" si="2"/>
        <v>24000000</v>
      </c>
    </row>
    <row r="15" spans="1:25" ht="14.5" x14ac:dyDescent="0.35">
      <c r="A15" s="226">
        <v>14</v>
      </c>
      <c r="B15" s="243" t="s">
        <v>179</v>
      </c>
      <c r="C15" s="226" t="s">
        <v>184</v>
      </c>
      <c r="D15" s="226" t="s">
        <v>226</v>
      </c>
      <c r="E15" s="260" t="s">
        <v>227</v>
      </c>
      <c r="F15" s="245"/>
      <c r="G15" s="228" t="s">
        <v>228</v>
      </c>
      <c r="H15" s="230"/>
      <c r="I15" s="246">
        <v>12500000</v>
      </c>
      <c r="J15" s="247">
        <v>43237</v>
      </c>
      <c r="K15" s="232"/>
      <c r="L15" s="233">
        <v>0.5</v>
      </c>
      <c r="M15" s="234">
        <f t="shared" si="1"/>
        <v>6250000</v>
      </c>
      <c r="N15" s="234">
        <f t="shared" si="1"/>
        <v>6250000</v>
      </c>
      <c r="O15" s="234">
        <f t="shared" si="1"/>
        <v>6250000</v>
      </c>
      <c r="P15" s="234">
        <f t="shared" si="1"/>
        <v>6250000</v>
      </c>
      <c r="Q15" s="234">
        <f t="shared" si="1"/>
        <v>6250000</v>
      </c>
      <c r="R15" s="234">
        <f t="shared" si="1"/>
        <v>6250000</v>
      </c>
      <c r="S15" s="234">
        <f t="shared" si="1"/>
        <v>6250000</v>
      </c>
      <c r="T15" s="234">
        <f t="shared" si="1"/>
        <v>6250000</v>
      </c>
      <c r="U15" s="234">
        <f t="shared" si="1"/>
        <v>6250000</v>
      </c>
      <c r="V15" s="234">
        <f t="shared" si="1"/>
        <v>6250000</v>
      </c>
      <c r="W15" s="234">
        <f t="shared" si="1"/>
        <v>6250000</v>
      </c>
      <c r="X15" s="234">
        <f t="shared" si="1"/>
        <v>6250000</v>
      </c>
      <c r="Y15" s="234">
        <f t="shared" si="2"/>
        <v>75000000</v>
      </c>
    </row>
    <row r="16" spans="1:25" ht="14.5" hidden="1" x14ac:dyDescent="0.35">
      <c r="A16" s="235">
        <v>15</v>
      </c>
      <c r="B16" s="236" t="s">
        <v>179</v>
      </c>
      <c r="C16" s="235" t="s">
        <v>184</v>
      </c>
      <c r="D16" s="235" t="s">
        <v>229</v>
      </c>
      <c r="E16" s="238" t="s">
        <v>186</v>
      </c>
      <c r="F16" s="269"/>
      <c r="G16" s="238" t="s">
        <v>230</v>
      </c>
      <c r="H16" s="239"/>
      <c r="I16" s="240"/>
      <c r="J16" s="241">
        <v>43255</v>
      </c>
      <c r="K16" s="242" t="s">
        <v>231</v>
      </c>
      <c r="L16" s="233">
        <v>0.5</v>
      </c>
      <c r="M16" s="234"/>
      <c r="N16" s="234"/>
      <c r="Y16" s="234"/>
    </row>
    <row r="17" spans="1:25" ht="14.5" x14ac:dyDescent="0.35">
      <c r="A17" s="226">
        <v>16</v>
      </c>
      <c r="B17" s="243" t="s">
        <v>179</v>
      </c>
      <c r="C17" s="226" t="s">
        <v>184</v>
      </c>
      <c r="D17" s="226" t="s">
        <v>232</v>
      </c>
      <c r="E17" s="228" t="s">
        <v>233</v>
      </c>
      <c r="F17" s="229"/>
      <c r="G17" s="228" t="s">
        <v>234</v>
      </c>
      <c r="H17" s="230"/>
      <c r="I17" s="246">
        <v>49198215</v>
      </c>
      <c r="J17" s="247">
        <v>43857</v>
      </c>
      <c r="K17" s="232" t="s">
        <v>235</v>
      </c>
      <c r="L17" s="233">
        <v>0.5</v>
      </c>
      <c r="M17" s="234">
        <f t="shared" si="1"/>
        <v>24599107.5</v>
      </c>
      <c r="N17" s="234">
        <f t="shared" si="1"/>
        <v>24599107.5</v>
      </c>
      <c r="O17" s="234">
        <f t="shared" si="1"/>
        <v>24599107.5</v>
      </c>
      <c r="P17" s="234">
        <f t="shared" si="1"/>
        <v>24599107.5</v>
      </c>
      <c r="Q17" s="234">
        <f t="shared" si="1"/>
        <v>24599107.5</v>
      </c>
      <c r="R17" s="234">
        <f t="shared" si="1"/>
        <v>24599107.5</v>
      </c>
      <c r="S17" s="234">
        <f t="shared" si="1"/>
        <v>24599107.5</v>
      </c>
      <c r="T17" s="234">
        <f t="shared" si="1"/>
        <v>24599107.5</v>
      </c>
      <c r="U17" s="234">
        <f t="shared" si="1"/>
        <v>24599107.5</v>
      </c>
      <c r="V17" s="234">
        <f t="shared" si="1"/>
        <v>24599107.5</v>
      </c>
      <c r="W17" s="234">
        <f t="shared" si="1"/>
        <v>24599107.5</v>
      </c>
      <c r="X17" s="234">
        <f t="shared" si="1"/>
        <v>24599107.5</v>
      </c>
      <c r="Y17" s="234">
        <f t="shared" si="2"/>
        <v>295189290</v>
      </c>
    </row>
    <row r="18" spans="1:25" ht="43.5" x14ac:dyDescent="0.35">
      <c r="A18" s="226">
        <v>17</v>
      </c>
      <c r="B18" s="270" t="s">
        <v>179</v>
      </c>
      <c r="C18" s="228" t="s">
        <v>236</v>
      </c>
      <c r="D18" s="226" t="s">
        <v>237</v>
      </c>
      <c r="E18" s="228" t="s">
        <v>238</v>
      </c>
      <c r="F18" s="229"/>
      <c r="G18" s="228" t="s">
        <v>239</v>
      </c>
      <c r="H18" s="230"/>
      <c r="I18" s="230">
        <v>5000000</v>
      </c>
      <c r="J18" s="231">
        <v>43286</v>
      </c>
      <c r="K18" s="232"/>
      <c r="L18" s="233">
        <v>0.5</v>
      </c>
      <c r="M18" s="234">
        <f t="shared" si="1"/>
        <v>2500000</v>
      </c>
      <c r="N18" s="234">
        <f t="shared" si="1"/>
        <v>2500000</v>
      </c>
      <c r="O18" s="234">
        <f t="shared" si="1"/>
        <v>2500000</v>
      </c>
      <c r="P18" s="234">
        <f t="shared" si="1"/>
        <v>2500000</v>
      </c>
      <c r="Q18" s="234">
        <f t="shared" si="1"/>
        <v>2500000</v>
      </c>
      <c r="R18" s="234">
        <f t="shared" si="1"/>
        <v>2500000</v>
      </c>
      <c r="S18" s="234">
        <f t="shared" si="1"/>
        <v>2500000</v>
      </c>
      <c r="T18" s="234">
        <f t="shared" si="1"/>
        <v>2500000</v>
      </c>
      <c r="U18" s="234">
        <f t="shared" si="1"/>
        <v>2500000</v>
      </c>
      <c r="V18" s="234">
        <f t="shared" si="1"/>
        <v>2500000</v>
      </c>
      <c r="W18" s="234">
        <f t="shared" si="1"/>
        <v>2500000</v>
      </c>
      <c r="X18" s="234">
        <f t="shared" si="1"/>
        <v>2500000</v>
      </c>
      <c r="Y18" s="234">
        <f t="shared" si="2"/>
        <v>30000000</v>
      </c>
    </row>
    <row r="19" spans="1:25" ht="14.5" x14ac:dyDescent="0.35">
      <c r="A19" s="226">
        <v>18</v>
      </c>
      <c r="B19" s="243" t="s">
        <v>179</v>
      </c>
      <c r="C19" s="228" t="s">
        <v>240</v>
      </c>
      <c r="D19" s="226" t="s">
        <v>241</v>
      </c>
      <c r="E19" s="228" t="s">
        <v>242</v>
      </c>
      <c r="F19" s="229"/>
      <c r="G19" s="228" t="s">
        <v>243</v>
      </c>
      <c r="H19" s="230"/>
      <c r="I19" s="230">
        <v>18500000</v>
      </c>
      <c r="J19" s="231">
        <v>43882</v>
      </c>
      <c r="K19" s="232"/>
      <c r="L19" s="233">
        <v>0.5</v>
      </c>
      <c r="M19" s="234">
        <f t="shared" si="1"/>
        <v>9250000</v>
      </c>
      <c r="N19" s="234">
        <f t="shared" si="1"/>
        <v>9250000</v>
      </c>
      <c r="O19" s="234">
        <f t="shared" si="1"/>
        <v>9250000</v>
      </c>
      <c r="P19" s="234">
        <f t="shared" si="1"/>
        <v>9250000</v>
      </c>
      <c r="Q19" s="234">
        <f t="shared" si="1"/>
        <v>9250000</v>
      </c>
      <c r="R19" s="234">
        <f t="shared" si="1"/>
        <v>9250000</v>
      </c>
      <c r="S19" s="234">
        <f t="shared" si="1"/>
        <v>9250000</v>
      </c>
      <c r="T19" s="234">
        <f t="shared" si="1"/>
        <v>9250000</v>
      </c>
      <c r="U19" s="234">
        <f t="shared" si="1"/>
        <v>9250000</v>
      </c>
      <c r="V19" s="234">
        <f t="shared" si="1"/>
        <v>9250000</v>
      </c>
      <c r="W19" s="234">
        <f t="shared" si="1"/>
        <v>9250000</v>
      </c>
      <c r="X19" s="234">
        <f t="shared" si="1"/>
        <v>9250000</v>
      </c>
      <c r="Y19" s="234">
        <f t="shared" si="2"/>
        <v>111000000</v>
      </c>
    </row>
    <row r="20" spans="1:25" ht="14.5" x14ac:dyDescent="0.35">
      <c r="A20" s="226">
        <v>19</v>
      </c>
      <c r="B20" s="243" t="s">
        <v>244</v>
      </c>
      <c r="C20" s="228" t="s">
        <v>245</v>
      </c>
      <c r="D20" s="226" t="s">
        <v>246</v>
      </c>
      <c r="E20" s="228" t="s">
        <v>247</v>
      </c>
      <c r="F20" s="229"/>
      <c r="G20" s="271" t="s">
        <v>248</v>
      </c>
      <c r="H20" s="230"/>
      <c r="I20" s="246">
        <v>14000000</v>
      </c>
      <c r="J20" s="247">
        <v>43123</v>
      </c>
      <c r="K20" s="232"/>
      <c r="L20" s="233">
        <v>0.5</v>
      </c>
      <c r="M20" s="234">
        <f t="shared" si="1"/>
        <v>7000000</v>
      </c>
      <c r="N20" s="234">
        <f t="shared" si="1"/>
        <v>7000000</v>
      </c>
      <c r="O20" s="234">
        <f t="shared" si="1"/>
        <v>7000000</v>
      </c>
      <c r="P20" s="234">
        <f t="shared" si="1"/>
        <v>7000000</v>
      </c>
      <c r="Q20" s="234">
        <f t="shared" si="1"/>
        <v>7000000</v>
      </c>
      <c r="R20" s="234">
        <f t="shared" si="1"/>
        <v>7000000</v>
      </c>
      <c r="S20" s="234">
        <f t="shared" si="1"/>
        <v>7000000</v>
      </c>
      <c r="T20" s="234">
        <f t="shared" si="1"/>
        <v>7000000</v>
      </c>
      <c r="U20" s="234">
        <f t="shared" si="1"/>
        <v>7000000</v>
      </c>
      <c r="V20" s="234">
        <f t="shared" si="1"/>
        <v>7000000</v>
      </c>
      <c r="W20" s="234">
        <f t="shared" si="1"/>
        <v>7000000</v>
      </c>
      <c r="X20" s="234">
        <f t="shared" si="1"/>
        <v>7000000</v>
      </c>
      <c r="Y20" s="234">
        <f t="shared" si="2"/>
        <v>84000000</v>
      </c>
    </row>
    <row r="21" spans="1:25" ht="15.75" customHeight="1" x14ac:dyDescent="0.35">
      <c r="A21" s="226">
        <v>20</v>
      </c>
      <c r="B21" s="243" t="s">
        <v>244</v>
      </c>
      <c r="C21" s="228" t="s">
        <v>245</v>
      </c>
      <c r="D21" s="226" t="s">
        <v>249</v>
      </c>
      <c r="E21" s="228" t="s">
        <v>250</v>
      </c>
      <c r="F21" s="229"/>
      <c r="G21" s="271" t="s">
        <v>251</v>
      </c>
      <c r="H21" s="230"/>
      <c r="I21" s="230">
        <v>1000000</v>
      </c>
      <c r="J21" s="231">
        <v>42352</v>
      </c>
      <c r="K21" s="232"/>
      <c r="L21" s="233">
        <v>0.5</v>
      </c>
      <c r="M21" s="234">
        <f t="shared" si="1"/>
        <v>500000</v>
      </c>
      <c r="N21" s="234">
        <f t="shared" si="1"/>
        <v>500000</v>
      </c>
      <c r="O21" s="234">
        <f t="shared" si="1"/>
        <v>500000</v>
      </c>
      <c r="P21" s="234">
        <f t="shared" si="1"/>
        <v>500000</v>
      </c>
      <c r="Q21" s="234">
        <f t="shared" si="1"/>
        <v>500000</v>
      </c>
      <c r="R21" s="234">
        <f t="shared" si="1"/>
        <v>500000</v>
      </c>
      <c r="S21" s="234">
        <f t="shared" si="1"/>
        <v>500000</v>
      </c>
      <c r="T21" s="234">
        <f t="shared" si="1"/>
        <v>500000</v>
      </c>
      <c r="U21" s="234">
        <f t="shared" si="1"/>
        <v>500000</v>
      </c>
      <c r="V21" s="234">
        <f t="shared" si="1"/>
        <v>500000</v>
      </c>
      <c r="W21" s="234">
        <f t="shared" si="1"/>
        <v>500000</v>
      </c>
      <c r="X21" s="234">
        <f t="shared" si="1"/>
        <v>500000</v>
      </c>
      <c r="Y21" s="234">
        <f t="shared" si="2"/>
        <v>6000000</v>
      </c>
    </row>
    <row r="22" spans="1:25" ht="15.75" hidden="1" customHeight="1" x14ac:dyDescent="0.35">
      <c r="A22" s="249">
        <v>21</v>
      </c>
      <c r="B22" s="250" t="s">
        <v>244</v>
      </c>
      <c r="C22" s="253" t="s">
        <v>245</v>
      </c>
      <c r="D22" s="249" t="s">
        <v>252</v>
      </c>
      <c r="E22" s="253" t="s">
        <v>253</v>
      </c>
      <c r="F22" s="272"/>
      <c r="G22" s="273" t="s">
        <v>254</v>
      </c>
      <c r="H22" s="254"/>
      <c r="I22" s="254">
        <v>300000</v>
      </c>
      <c r="J22" s="274">
        <v>42431</v>
      </c>
      <c r="K22" s="257" t="s">
        <v>255</v>
      </c>
      <c r="L22" s="233">
        <v>0.5</v>
      </c>
      <c r="M22" s="234"/>
      <c r="N22" s="234"/>
      <c r="Y22" s="234"/>
    </row>
    <row r="23" spans="1:25" ht="15.75" customHeight="1" x14ac:dyDescent="0.35">
      <c r="A23" s="226">
        <v>22</v>
      </c>
      <c r="B23" s="227" t="s">
        <v>244</v>
      </c>
      <c r="C23" s="228" t="s">
        <v>245</v>
      </c>
      <c r="D23" s="226" t="s">
        <v>256</v>
      </c>
      <c r="E23" s="228" t="s">
        <v>257</v>
      </c>
      <c r="F23" s="229"/>
      <c r="G23" s="271" t="s">
        <v>258</v>
      </c>
      <c r="H23" s="230"/>
      <c r="I23" s="230">
        <v>200000</v>
      </c>
      <c r="J23" s="231">
        <v>42762</v>
      </c>
      <c r="K23" s="232"/>
      <c r="L23" s="233">
        <v>0.5</v>
      </c>
      <c r="M23" s="234">
        <f t="shared" ref="M23:X42" si="3">$I23*$L23</f>
        <v>100000</v>
      </c>
      <c r="N23" s="234">
        <f t="shared" si="3"/>
        <v>100000</v>
      </c>
      <c r="O23" s="234">
        <f t="shared" si="3"/>
        <v>100000</v>
      </c>
      <c r="P23" s="234">
        <f t="shared" si="3"/>
        <v>100000</v>
      </c>
      <c r="Q23" s="234">
        <f t="shared" si="3"/>
        <v>100000</v>
      </c>
      <c r="R23" s="234">
        <f t="shared" si="3"/>
        <v>100000</v>
      </c>
      <c r="S23" s="234">
        <f t="shared" si="3"/>
        <v>100000</v>
      </c>
      <c r="T23" s="234">
        <f t="shared" si="3"/>
        <v>100000</v>
      </c>
      <c r="U23" s="234">
        <f t="shared" si="3"/>
        <v>100000</v>
      </c>
      <c r="V23" s="234">
        <f t="shared" si="3"/>
        <v>100000</v>
      </c>
      <c r="W23" s="234">
        <f t="shared" si="3"/>
        <v>100000</v>
      </c>
      <c r="X23" s="234">
        <f t="shared" si="3"/>
        <v>100000</v>
      </c>
      <c r="Y23" s="234">
        <f t="shared" si="2"/>
        <v>1200000</v>
      </c>
    </row>
    <row r="24" spans="1:25" ht="15.75" customHeight="1" x14ac:dyDescent="0.35">
      <c r="A24" s="226">
        <v>23</v>
      </c>
      <c r="B24" s="275" t="s">
        <v>244</v>
      </c>
      <c r="C24" s="226" t="s">
        <v>259</v>
      </c>
      <c r="D24" s="226" t="s">
        <v>260</v>
      </c>
      <c r="E24" s="228" t="s">
        <v>261</v>
      </c>
      <c r="F24" s="229"/>
      <c r="G24" s="228" t="s">
        <v>262</v>
      </c>
      <c r="H24" s="230"/>
      <c r="I24" s="246">
        <v>1000000</v>
      </c>
      <c r="J24" s="247">
        <v>43244</v>
      </c>
      <c r="K24" s="232"/>
      <c r="L24" s="233">
        <v>0.5</v>
      </c>
      <c r="M24" s="234">
        <f t="shared" si="3"/>
        <v>500000</v>
      </c>
      <c r="N24" s="234">
        <f t="shared" si="3"/>
        <v>500000</v>
      </c>
      <c r="O24" s="234">
        <f t="shared" si="3"/>
        <v>500000</v>
      </c>
      <c r="P24" s="234">
        <f t="shared" si="3"/>
        <v>500000</v>
      </c>
      <c r="Q24" s="234">
        <f t="shared" si="3"/>
        <v>500000</v>
      </c>
      <c r="R24" s="234">
        <f t="shared" si="3"/>
        <v>500000</v>
      </c>
      <c r="S24" s="234">
        <f t="shared" si="3"/>
        <v>500000</v>
      </c>
      <c r="T24" s="234">
        <f t="shared" si="3"/>
        <v>500000</v>
      </c>
      <c r="U24" s="234">
        <f t="shared" si="3"/>
        <v>500000</v>
      </c>
      <c r="V24" s="234">
        <f t="shared" si="3"/>
        <v>500000</v>
      </c>
      <c r="W24" s="234">
        <f t="shared" si="3"/>
        <v>500000</v>
      </c>
      <c r="X24" s="234">
        <f t="shared" si="3"/>
        <v>500000</v>
      </c>
      <c r="Y24" s="234">
        <f t="shared" si="2"/>
        <v>6000000</v>
      </c>
    </row>
    <row r="25" spans="1:25" ht="15.75" customHeight="1" x14ac:dyDescent="0.35">
      <c r="A25" s="226">
        <v>24</v>
      </c>
      <c r="B25" s="275" t="s">
        <v>244</v>
      </c>
      <c r="C25" s="226" t="s">
        <v>259</v>
      </c>
      <c r="D25" s="276" t="s">
        <v>263</v>
      </c>
      <c r="E25" s="228" t="s">
        <v>264</v>
      </c>
      <c r="F25" s="229"/>
      <c r="G25" s="228" t="s">
        <v>265</v>
      </c>
      <c r="H25" s="230"/>
      <c r="I25" s="230">
        <v>26000000</v>
      </c>
      <c r="J25" s="231">
        <v>43363</v>
      </c>
      <c r="K25" s="232"/>
      <c r="L25" s="233">
        <v>0.5</v>
      </c>
      <c r="M25" s="234">
        <f t="shared" si="3"/>
        <v>13000000</v>
      </c>
      <c r="N25" s="234">
        <f t="shared" si="3"/>
        <v>13000000</v>
      </c>
      <c r="O25" s="234">
        <f t="shared" si="3"/>
        <v>13000000</v>
      </c>
      <c r="P25" s="234">
        <f t="shared" si="3"/>
        <v>13000000</v>
      </c>
      <c r="Q25" s="234">
        <f t="shared" si="3"/>
        <v>13000000</v>
      </c>
      <c r="R25" s="234">
        <f t="shared" si="3"/>
        <v>13000000</v>
      </c>
      <c r="S25" s="234">
        <f t="shared" si="3"/>
        <v>13000000</v>
      </c>
      <c r="T25" s="234">
        <f t="shared" si="3"/>
        <v>13000000</v>
      </c>
      <c r="U25" s="234">
        <f t="shared" si="3"/>
        <v>13000000</v>
      </c>
      <c r="V25" s="234">
        <f t="shared" si="3"/>
        <v>13000000</v>
      </c>
      <c r="W25" s="234">
        <f t="shared" si="3"/>
        <v>13000000</v>
      </c>
      <c r="X25" s="234">
        <f t="shared" si="3"/>
        <v>13000000</v>
      </c>
      <c r="Y25" s="234">
        <f t="shared" si="2"/>
        <v>156000000</v>
      </c>
    </row>
    <row r="26" spans="1:25" ht="15.75" customHeight="1" x14ac:dyDescent="0.35">
      <c r="A26" s="226">
        <v>25</v>
      </c>
      <c r="B26" s="275" t="s">
        <v>244</v>
      </c>
      <c r="C26" s="226" t="s">
        <v>259</v>
      </c>
      <c r="D26" s="226" t="s">
        <v>266</v>
      </c>
      <c r="E26" s="228" t="s">
        <v>267</v>
      </c>
      <c r="F26" s="229"/>
      <c r="G26" s="228" t="s">
        <v>268</v>
      </c>
      <c r="H26" s="230"/>
      <c r="I26" s="230">
        <v>1150000</v>
      </c>
      <c r="J26" s="231">
        <v>43405</v>
      </c>
      <c r="K26" s="232"/>
      <c r="L26" s="233">
        <v>0.5</v>
      </c>
      <c r="M26" s="234">
        <f t="shared" si="3"/>
        <v>575000</v>
      </c>
      <c r="N26" s="234">
        <f t="shared" si="3"/>
        <v>575000</v>
      </c>
      <c r="O26" s="234">
        <f t="shared" si="3"/>
        <v>575000</v>
      </c>
      <c r="P26" s="234">
        <f t="shared" si="3"/>
        <v>575000</v>
      </c>
      <c r="Q26" s="234">
        <f t="shared" si="3"/>
        <v>575000</v>
      </c>
      <c r="R26" s="234">
        <f t="shared" si="3"/>
        <v>575000</v>
      </c>
      <c r="S26" s="234">
        <f t="shared" si="3"/>
        <v>575000</v>
      </c>
      <c r="T26" s="234">
        <f t="shared" si="3"/>
        <v>575000</v>
      </c>
      <c r="U26" s="234">
        <f t="shared" si="3"/>
        <v>575000</v>
      </c>
      <c r="V26" s="234">
        <f t="shared" si="3"/>
        <v>575000</v>
      </c>
      <c r="W26" s="234">
        <f t="shared" si="3"/>
        <v>575000</v>
      </c>
      <c r="X26" s="234">
        <f t="shared" si="3"/>
        <v>575000</v>
      </c>
      <c r="Y26" s="234">
        <f t="shared" si="2"/>
        <v>6900000</v>
      </c>
    </row>
    <row r="27" spans="1:25" ht="15.75" customHeight="1" x14ac:dyDescent="0.35">
      <c r="A27" s="226">
        <v>26</v>
      </c>
      <c r="B27" s="275" t="s">
        <v>244</v>
      </c>
      <c r="C27" s="226" t="s">
        <v>259</v>
      </c>
      <c r="D27" s="226" t="s">
        <v>266</v>
      </c>
      <c r="E27" s="228" t="s">
        <v>269</v>
      </c>
      <c r="F27" s="229"/>
      <c r="G27" s="228" t="s">
        <v>268</v>
      </c>
      <c r="H27" s="230"/>
      <c r="I27" s="230">
        <v>1500000</v>
      </c>
      <c r="J27" s="231">
        <v>43405</v>
      </c>
      <c r="K27" s="232"/>
      <c r="L27" s="233">
        <v>0.5</v>
      </c>
      <c r="M27" s="234">
        <f t="shared" si="3"/>
        <v>750000</v>
      </c>
      <c r="N27" s="234">
        <f t="shared" si="3"/>
        <v>750000</v>
      </c>
      <c r="O27" s="234">
        <f t="shared" si="3"/>
        <v>750000</v>
      </c>
      <c r="P27" s="234">
        <f t="shared" si="3"/>
        <v>750000</v>
      </c>
      <c r="Q27" s="234">
        <f t="shared" si="3"/>
        <v>750000</v>
      </c>
      <c r="R27" s="234">
        <f t="shared" si="3"/>
        <v>750000</v>
      </c>
      <c r="S27" s="234">
        <f t="shared" si="3"/>
        <v>750000</v>
      </c>
      <c r="T27" s="234">
        <f t="shared" si="3"/>
        <v>750000</v>
      </c>
      <c r="U27" s="234">
        <f t="shared" si="3"/>
        <v>750000</v>
      </c>
      <c r="V27" s="234">
        <f t="shared" si="3"/>
        <v>750000</v>
      </c>
      <c r="W27" s="234">
        <f t="shared" si="3"/>
        <v>750000</v>
      </c>
      <c r="X27" s="234">
        <f t="shared" si="3"/>
        <v>750000</v>
      </c>
      <c r="Y27" s="234">
        <f t="shared" si="2"/>
        <v>9000000</v>
      </c>
    </row>
    <row r="28" spans="1:25" ht="15.75" customHeight="1" x14ac:dyDescent="0.35">
      <c r="A28" s="226">
        <v>27</v>
      </c>
      <c r="B28" s="275" t="s">
        <v>244</v>
      </c>
      <c r="C28" s="226" t="s">
        <v>259</v>
      </c>
      <c r="D28" s="226" t="s">
        <v>266</v>
      </c>
      <c r="E28" s="228" t="s">
        <v>270</v>
      </c>
      <c r="F28" s="229"/>
      <c r="G28" s="228" t="s">
        <v>271</v>
      </c>
      <c r="H28" s="230"/>
      <c r="I28" s="230">
        <v>1500000</v>
      </c>
      <c r="J28" s="231">
        <v>43693</v>
      </c>
      <c r="K28" s="232"/>
      <c r="L28" s="233">
        <v>0.5</v>
      </c>
      <c r="M28" s="234">
        <f t="shared" si="3"/>
        <v>750000</v>
      </c>
      <c r="N28" s="234">
        <f t="shared" si="3"/>
        <v>750000</v>
      </c>
      <c r="O28" s="234">
        <f t="shared" si="3"/>
        <v>750000</v>
      </c>
      <c r="P28" s="234">
        <f t="shared" si="3"/>
        <v>750000</v>
      </c>
      <c r="Q28" s="234">
        <f t="shared" si="3"/>
        <v>750000</v>
      </c>
      <c r="R28" s="234">
        <f t="shared" si="3"/>
        <v>750000</v>
      </c>
      <c r="S28" s="234">
        <f t="shared" si="3"/>
        <v>750000</v>
      </c>
      <c r="T28" s="234">
        <f t="shared" si="3"/>
        <v>750000</v>
      </c>
      <c r="U28" s="234">
        <f t="shared" si="3"/>
        <v>750000</v>
      </c>
      <c r="V28" s="234">
        <f t="shared" si="3"/>
        <v>750000</v>
      </c>
      <c r="W28" s="234">
        <f t="shared" si="3"/>
        <v>750000</v>
      </c>
      <c r="X28" s="234">
        <f t="shared" si="3"/>
        <v>750000</v>
      </c>
      <c r="Y28" s="234">
        <f t="shared" si="2"/>
        <v>9000000</v>
      </c>
    </row>
    <row r="29" spans="1:25" ht="15.75" hidden="1" customHeight="1" x14ac:dyDescent="0.35">
      <c r="A29" s="235">
        <v>28</v>
      </c>
      <c r="B29" s="277" t="s">
        <v>244</v>
      </c>
      <c r="C29" s="235" t="s">
        <v>259</v>
      </c>
      <c r="D29" s="235" t="s">
        <v>272</v>
      </c>
      <c r="E29" s="238" t="s">
        <v>269</v>
      </c>
      <c r="F29" s="269"/>
      <c r="G29" s="238" t="s">
        <v>273</v>
      </c>
      <c r="H29" s="239"/>
      <c r="I29" s="239"/>
      <c r="J29" s="278">
        <v>43450</v>
      </c>
      <c r="K29" s="242" t="s">
        <v>274</v>
      </c>
      <c r="L29" s="233">
        <v>0.5</v>
      </c>
      <c r="M29" s="234"/>
      <c r="N29" s="234"/>
      <c r="Y29" s="234"/>
    </row>
    <row r="30" spans="1:25" ht="15.75" customHeight="1" x14ac:dyDescent="0.35">
      <c r="A30" s="226">
        <v>29</v>
      </c>
      <c r="B30" s="275" t="s">
        <v>179</v>
      </c>
      <c r="C30" s="226" t="s">
        <v>259</v>
      </c>
      <c r="D30" s="226" t="s">
        <v>275</v>
      </c>
      <c r="E30" s="228" t="s">
        <v>276</v>
      </c>
      <c r="F30" s="229"/>
      <c r="G30" s="228" t="s">
        <v>277</v>
      </c>
      <c r="H30" s="230"/>
      <c r="I30" s="230">
        <v>375000</v>
      </c>
      <c r="J30" s="231">
        <v>43374</v>
      </c>
      <c r="K30" s="232"/>
      <c r="L30" s="233">
        <v>0.5</v>
      </c>
      <c r="M30" s="234">
        <f t="shared" si="3"/>
        <v>187500</v>
      </c>
      <c r="N30" s="234">
        <f t="shared" si="3"/>
        <v>187500</v>
      </c>
      <c r="O30" s="234">
        <f t="shared" si="3"/>
        <v>187500</v>
      </c>
      <c r="P30" s="234">
        <f t="shared" si="3"/>
        <v>187500</v>
      </c>
      <c r="Q30" s="234">
        <f t="shared" si="3"/>
        <v>187500</v>
      </c>
      <c r="R30" s="234">
        <f t="shared" si="3"/>
        <v>187500</v>
      </c>
      <c r="S30" s="234">
        <f t="shared" si="3"/>
        <v>187500</v>
      </c>
      <c r="T30" s="234">
        <f t="shared" si="3"/>
        <v>187500</v>
      </c>
      <c r="U30" s="234">
        <f t="shared" si="3"/>
        <v>187500</v>
      </c>
      <c r="V30" s="234">
        <f t="shared" si="3"/>
        <v>187500</v>
      </c>
      <c r="W30" s="234">
        <f t="shared" si="3"/>
        <v>187500</v>
      </c>
      <c r="X30" s="234">
        <f t="shared" si="3"/>
        <v>187500</v>
      </c>
      <c r="Y30" s="234">
        <f t="shared" si="2"/>
        <v>2250000</v>
      </c>
    </row>
    <row r="31" spans="1:25" s="258" customFormat="1" ht="15.75" hidden="1" customHeight="1" x14ac:dyDescent="0.35">
      <c r="A31" s="249">
        <v>30</v>
      </c>
      <c r="B31" s="279" t="s">
        <v>179</v>
      </c>
      <c r="C31" s="249" t="s">
        <v>259</v>
      </c>
      <c r="D31" s="249" t="s">
        <v>278</v>
      </c>
      <c r="E31" s="253" t="s">
        <v>279</v>
      </c>
      <c r="F31" s="272"/>
      <c r="G31" s="253" t="s">
        <v>280</v>
      </c>
      <c r="H31" s="254"/>
      <c r="I31" s="254">
        <v>4500000</v>
      </c>
      <c r="J31" s="274">
        <v>43466</v>
      </c>
      <c r="K31" s="257" t="s">
        <v>281</v>
      </c>
      <c r="L31" s="233">
        <v>0.5</v>
      </c>
      <c r="M31" s="234"/>
      <c r="N31" s="234"/>
      <c r="Y31" s="234"/>
    </row>
    <row r="32" spans="1:25" ht="15.75" customHeight="1" x14ac:dyDescent="0.35">
      <c r="A32" s="226">
        <v>31</v>
      </c>
      <c r="B32" s="270" t="s">
        <v>179</v>
      </c>
      <c r="C32" s="226" t="s">
        <v>259</v>
      </c>
      <c r="D32" s="226" t="s">
        <v>282</v>
      </c>
      <c r="E32" s="228" t="s">
        <v>283</v>
      </c>
      <c r="F32" s="229"/>
      <c r="G32" s="228" t="s">
        <v>284</v>
      </c>
      <c r="H32" s="230"/>
      <c r="I32" s="230">
        <v>2750000</v>
      </c>
      <c r="J32" s="231">
        <v>43525</v>
      </c>
      <c r="K32" s="232"/>
      <c r="L32" s="233">
        <v>0.5</v>
      </c>
      <c r="M32" s="234">
        <f t="shared" si="3"/>
        <v>1375000</v>
      </c>
      <c r="N32" s="234">
        <f t="shared" si="3"/>
        <v>1375000</v>
      </c>
      <c r="O32" s="234">
        <f t="shared" si="3"/>
        <v>1375000</v>
      </c>
      <c r="P32" s="234">
        <f t="shared" si="3"/>
        <v>1375000</v>
      </c>
      <c r="Q32" s="234">
        <f t="shared" si="3"/>
        <v>1375000</v>
      </c>
      <c r="R32" s="234">
        <f t="shared" si="3"/>
        <v>1375000</v>
      </c>
      <c r="S32" s="234">
        <f t="shared" si="3"/>
        <v>1375000</v>
      </c>
      <c r="T32" s="234">
        <f t="shared" si="3"/>
        <v>1375000</v>
      </c>
      <c r="U32" s="234">
        <f t="shared" si="3"/>
        <v>1375000</v>
      </c>
      <c r="V32" s="234">
        <f t="shared" si="3"/>
        <v>1375000</v>
      </c>
      <c r="W32" s="234">
        <f t="shared" si="3"/>
        <v>1375000</v>
      </c>
      <c r="X32" s="234">
        <f t="shared" si="3"/>
        <v>1375000</v>
      </c>
      <c r="Y32" s="234">
        <f t="shared" si="2"/>
        <v>16500000</v>
      </c>
    </row>
    <row r="33" spans="1:25" ht="15.75" customHeight="1" x14ac:dyDescent="0.35">
      <c r="A33" s="226">
        <v>32</v>
      </c>
      <c r="B33" s="270" t="s">
        <v>179</v>
      </c>
      <c r="C33" s="226" t="s">
        <v>259</v>
      </c>
      <c r="D33" s="226" t="s">
        <v>285</v>
      </c>
      <c r="E33" s="228" t="s">
        <v>286</v>
      </c>
      <c r="F33" s="229"/>
      <c r="G33" s="228" t="s">
        <v>287</v>
      </c>
      <c r="H33" s="230"/>
      <c r="I33" s="230">
        <v>1400000</v>
      </c>
      <c r="J33" s="231">
        <v>43812</v>
      </c>
      <c r="K33" s="232"/>
      <c r="L33" s="233">
        <v>0.5</v>
      </c>
      <c r="M33" s="234">
        <f t="shared" si="3"/>
        <v>700000</v>
      </c>
      <c r="N33" s="234">
        <f t="shared" si="3"/>
        <v>700000</v>
      </c>
      <c r="O33" s="234">
        <f t="shared" si="3"/>
        <v>700000</v>
      </c>
      <c r="P33" s="234">
        <f t="shared" si="3"/>
        <v>700000</v>
      </c>
      <c r="Q33" s="234">
        <f t="shared" si="3"/>
        <v>700000</v>
      </c>
      <c r="R33" s="234">
        <f t="shared" si="3"/>
        <v>700000</v>
      </c>
      <c r="S33" s="234">
        <f t="shared" si="3"/>
        <v>700000</v>
      </c>
      <c r="T33" s="234">
        <f t="shared" si="3"/>
        <v>700000</v>
      </c>
      <c r="U33" s="234">
        <f t="shared" si="3"/>
        <v>700000</v>
      </c>
      <c r="V33" s="234">
        <f t="shared" si="3"/>
        <v>700000</v>
      </c>
      <c r="W33" s="234">
        <f t="shared" si="3"/>
        <v>700000</v>
      </c>
      <c r="X33" s="234">
        <f t="shared" si="3"/>
        <v>700000</v>
      </c>
      <c r="Y33" s="234">
        <f t="shared" si="2"/>
        <v>8400000</v>
      </c>
    </row>
    <row r="34" spans="1:25" ht="15.75" customHeight="1" x14ac:dyDescent="0.35">
      <c r="A34" s="226">
        <v>33</v>
      </c>
      <c r="B34" s="270" t="s">
        <v>179</v>
      </c>
      <c r="C34" s="226" t="s">
        <v>288</v>
      </c>
      <c r="D34" s="226" t="s">
        <v>232</v>
      </c>
      <c r="E34" s="228" t="s">
        <v>233</v>
      </c>
      <c r="F34" s="229"/>
      <c r="G34" s="228" t="s">
        <v>289</v>
      </c>
      <c r="H34" s="230"/>
      <c r="I34" s="230">
        <v>50186250</v>
      </c>
      <c r="J34" s="231">
        <v>44048</v>
      </c>
      <c r="K34" s="232" t="s">
        <v>290</v>
      </c>
      <c r="L34" s="233">
        <v>0.5</v>
      </c>
      <c r="M34" s="234">
        <f t="shared" si="3"/>
        <v>25093125</v>
      </c>
      <c r="N34" s="234">
        <f t="shared" si="3"/>
        <v>25093125</v>
      </c>
      <c r="O34" s="234">
        <f t="shared" si="3"/>
        <v>25093125</v>
      </c>
      <c r="P34" s="234">
        <f t="shared" si="3"/>
        <v>25093125</v>
      </c>
      <c r="Q34" s="234">
        <f t="shared" si="3"/>
        <v>25093125</v>
      </c>
      <c r="R34" s="234">
        <f t="shared" si="3"/>
        <v>25093125</v>
      </c>
      <c r="S34" s="234">
        <f t="shared" si="3"/>
        <v>25093125</v>
      </c>
      <c r="T34" s="234">
        <f t="shared" si="3"/>
        <v>25093125</v>
      </c>
      <c r="U34" s="234">
        <f t="shared" si="3"/>
        <v>25093125</v>
      </c>
      <c r="V34" s="234">
        <f t="shared" si="3"/>
        <v>25093125</v>
      </c>
      <c r="W34" s="234">
        <f t="shared" si="3"/>
        <v>25093125</v>
      </c>
      <c r="X34" s="234">
        <f t="shared" si="3"/>
        <v>25093125</v>
      </c>
      <c r="Y34" s="234">
        <f t="shared" si="2"/>
        <v>301117500</v>
      </c>
    </row>
    <row r="35" spans="1:25" ht="15.75" hidden="1" customHeight="1" x14ac:dyDescent="0.35">
      <c r="A35" s="249">
        <v>34</v>
      </c>
      <c r="B35" s="280" t="s">
        <v>179</v>
      </c>
      <c r="C35" s="249" t="s">
        <v>259</v>
      </c>
      <c r="D35" s="249" t="s">
        <v>291</v>
      </c>
      <c r="E35" s="253" t="s">
        <v>292</v>
      </c>
      <c r="F35" s="272"/>
      <c r="G35" s="253" t="s">
        <v>289</v>
      </c>
      <c r="H35" s="254"/>
      <c r="I35" s="254">
        <v>750000</v>
      </c>
      <c r="J35" s="274">
        <v>44866</v>
      </c>
      <c r="K35" s="257" t="s">
        <v>281</v>
      </c>
      <c r="L35" s="233">
        <v>0.5</v>
      </c>
      <c r="M35" s="234"/>
      <c r="N35" s="234"/>
      <c r="Y35" s="234"/>
    </row>
    <row r="36" spans="1:25" ht="15.75" hidden="1" customHeight="1" x14ac:dyDescent="0.35">
      <c r="A36" s="261">
        <v>35</v>
      </c>
      <c r="B36" s="280" t="s">
        <v>179</v>
      </c>
      <c r="C36" s="261" t="s">
        <v>259</v>
      </c>
      <c r="D36" s="261" t="s">
        <v>293</v>
      </c>
      <c r="E36" s="251" t="s">
        <v>294</v>
      </c>
      <c r="F36" s="252"/>
      <c r="G36" s="251" t="s">
        <v>289</v>
      </c>
      <c r="H36" s="262"/>
      <c r="I36" s="262">
        <v>4000000</v>
      </c>
      <c r="J36" s="281">
        <v>44106</v>
      </c>
      <c r="K36" s="259" t="s">
        <v>295</v>
      </c>
      <c r="L36" s="233">
        <v>0.5</v>
      </c>
      <c r="M36" s="234"/>
      <c r="N36" s="234"/>
      <c r="Y36" s="234"/>
    </row>
    <row r="37" spans="1:25" ht="15.75" hidden="1" customHeight="1" x14ac:dyDescent="0.35">
      <c r="A37" s="249">
        <v>36</v>
      </c>
      <c r="B37" s="280" t="s">
        <v>179</v>
      </c>
      <c r="C37" s="249" t="s">
        <v>184</v>
      </c>
      <c r="D37" s="249" t="s">
        <v>293</v>
      </c>
      <c r="E37" s="253" t="s">
        <v>197</v>
      </c>
      <c r="F37" s="272"/>
      <c r="G37" s="253" t="s">
        <v>289</v>
      </c>
      <c r="H37" s="254"/>
      <c r="I37" s="254">
        <v>4300000</v>
      </c>
      <c r="J37" s="274">
        <v>44085</v>
      </c>
      <c r="K37" s="257" t="s">
        <v>296</v>
      </c>
      <c r="L37" s="233">
        <v>0.5</v>
      </c>
      <c r="M37" s="234"/>
      <c r="N37" s="234"/>
      <c r="Y37" s="234"/>
    </row>
    <row r="38" spans="1:25" ht="15.75" customHeight="1" x14ac:dyDescent="0.35">
      <c r="A38" s="226">
        <v>37</v>
      </c>
      <c r="B38" s="270" t="s">
        <v>179</v>
      </c>
      <c r="C38" s="226" t="s">
        <v>259</v>
      </c>
      <c r="D38" s="226" t="s">
        <v>297</v>
      </c>
      <c r="E38" s="228" t="s">
        <v>298</v>
      </c>
      <c r="F38" s="229"/>
      <c r="G38" s="228" t="s">
        <v>299</v>
      </c>
      <c r="H38" s="230"/>
      <c r="I38" s="230">
        <v>2300000</v>
      </c>
      <c r="J38" s="231">
        <v>44147</v>
      </c>
      <c r="K38" s="232" t="s">
        <v>300</v>
      </c>
      <c r="L38" s="233">
        <v>0.5</v>
      </c>
      <c r="M38" s="234">
        <f t="shared" si="3"/>
        <v>1150000</v>
      </c>
      <c r="N38" s="234">
        <f t="shared" si="3"/>
        <v>1150000</v>
      </c>
      <c r="O38" s="234">
        <f t="shared" si="3"/>
        <v>1150000</v>
      </c>
      <c r="P38" s="234">
        <f t="shared" si="3"/>
        <v>1150000</v>
      </c>
      <c r="Q38" s="234">
        <f t="shared" si="3"/>
        <v>1150000</v>
      </c>
      <c r="R38" s="234">
        <f t="shared" si="3"/>
        <v>1150000</v>
      </c>
      <c r="S38" s="234">
        <f t="shared" si="3"/>
        <v>1150000</v>
      </c>
      <c r="T38" s="234">
        <f t="shared" si="3"/>
        <v>1150000</v>
      </c>
      <c r="U38" s="234">
        <f t="shared" si="3"/>
        <v>1150000</v>
      </c>
      <c r="V38" s="234">
        <f t="shared" si="3"/>
        <v>1150000</v>
      </c>
      <c r="W38" s="234">
        <f t="shared" si="3"/>
        <v>1150000</v>
      </c>
      <c r="X38" s="234">
        <f t="shared" si="3"/>
        <v>1150000</v>
      </c>
      <c r="Y38" s="234">
        <f t="shared" si="2"/>
        <v>13800000</v>
      </c>
    </row>
    <row r="39" spans="1:25" ht="15.75" customHeight="1" x14ac:dyDescent="0.35">
      <c r="A39" s="226">
        <v>38</v>
      </c>
      <c r="B39" s="270" t="s">
        <v>179</v>
      </c>
      <c r="C39" s="226" t="s">
        <v>259</v>
      </c>
      <c r="D39" s="226" t="s">
        <v>301</v>
      </c>
      <c r="E39" s="228" t="s">
        <v>279</v>
      </c>
      <c r="F39" s="229"/>
      <c r="G39" s="228" t="s">
        <v>302</v>
      </c>
      <c r="H39" s="230"/>
      <c r="I39" s="230">
        <v>7000000</v>
      </c>
      <c r="J39" s="231">
        <v>44147</v>
      </c>
      <c r="K39" s="232"/>
      <c r="L39" s="233">
        <v>0.5</v>
      </c>
      <c r="M39" s="234">
        <f t="shared" si="3"/>
        <v>3500000</v>
      </c>
      <c r="N39" s="234">
        <f t="shared" si="3"/>
        <v>3500000</v>
      </c>
      <c r="O39" s="234">
        <f t="shared" si="3"/>
        <v>3500000</v>
      </c>
      <c r="P39" s="234">
        <f t="shared" si="3"/>
        <v>3500000</v>
      </c>
      <c r="Q39" s="234">
        <f t="shared" si="3"/>
        <v>3500000</v>
      </c>
      <c r="R39" s="234">
        <f t="shared" si="3"/>
        <v>3500000</v>
      </c>
      <c r="S39" s="234">
        <f t="shared" si="3"/>
        <v>3500000</v>
      </c>
      <c r="T39" s="234">
        <f t="shared" si="3"/>
        <v>3500000</v>
      </c>
      <c r="U39" s="234">
        <f t="shared" si="3"/>
        <v>3500000</v>
      </c>
      <c r="V39" s="234">
        <f t="shared" si="3"/>
        <v>3500000</v>
      </c>
      <c r="W39" s="234">
        <f t="shared" si="3"/>
        <v>3500000</v>
      </c>
      <c r="X39" s="234">
        <f t="shared" si="3"/>
        <v>3500000</v>
      </c>
      <c r="Y39" s="234">
        <f t="shared" si="2"/>
        <v>42000000</v>
      </c>
    </row>
    <row r="40" spans="1:25" ht="15.75" hidden="1" customHeight="1" x14ac:dyDescent="0.35">
      <c r="A40" s="249">
        <v>39</v>
      </c>
      <c r="B40" s="280" t="s">
        <v>179</v>
      </c>
      <c r="C40" s="249" t="s">
        <v>288</v>
      </c>
      <c r="D40" s="249" t="s">
        <v>303</v>
      </c>
      <c r="E40" s="253" t="s">
        <v>304</v>
      </c>
      <c r="F40" s="272">
        <v>44265</v>
      </c>
      <c r="G40" s="253" t="s">
        <v>302</v>
      </c>
      <c r="H40" s="254"/>
      <c r="I40" s="254">
        <v>20000000</v>
      </c>
      <c r="J40" s="274">
        <v>44365</v>
      </c>
      <c r="K40" s="257" t="s">
        <v>305</v>
      </c>
      <c r="L40" s="233">
        <v>0.5</v>
      </c>
      <c r="M40" s="234"/>
      <c r="N40" s="234"/>
      <c r="Y40" s="234"/>
    </row>
    <row r="41" spans="1:25" ht="15.75" customHeight="1" x14ac:dyDescent="0.35">
      <c r="A41" s="226">
        <v>40</v>
      </c>
      <c r="B41" s="270" t="s">
        <v>179</v>
      </c>
      <c r="C41" s="226" t="s">
        <v>288</v>
      </c>
      <c r="D41" s="226" t="s">
        <v>306</v>
      </c>
      <c r="E41" s="228" t="s">
        <v>307</v>
      </c>
      <c r="F41" s="229">
        <v>44285</v>
      </c>
      <c r="G41" s="228" t="s">
        <v>302</v>
      </c>
      <c r="H41" s="230"/>
      <c r="I41" s="230">
        <v>1850000</v>
      </c>
      <c r="J41" s="231">
        <v>44427</v>
      </c>
      <c r="K41" s="232"/>
      <c r="L41" s="233">
        <v>0.5</v>
      </c>
      <c r="M41" s="234">
        <f t="shared" si="3"/>
        <v>925000</v>
      </c>
      <c r="N41" s="234">
        <f t="shared" si="3"/>
        <v>925000</v>
      </c>
      <c r="O41" s="234">
        <f t="shared" si="3"/>
        <v>925000</v>
      </c>
      <c r="P41" s="234">
        <f t="shared" si="3"/>
        <v>925000</v>
      </c>
      <c r="Q41" s="234">
        <f t="shared" si="3"/>
        <v>925000</v>
      </c>
      <c r="R41" s="234">
        <f t="shared" si="3"/>
        <v>925000</v>
      </c>
      <c r="S41" s="234">
        <f t="shared" si="3"/>
        <v>925000</v>
      </c>
      <c r="T41" s="234">
        <f t="shared" si="3"/>
        <v>925000</v>
      </c>
      <c r="U41" s="234">
        <f t="shared" si="3"/>
        <v>925000</v>
      </c>
      <c r="V41" s="234">
        <f t="shared" si="3"/>
        <v>925000</v>
      </c>
      <c r="W41" s="234">
        <f t="shared" si="3"/>
        <v>925000</v>
      </c>
      <c r="X41" s="234">
        <f t="shared" si="3"/>
        <v>925000</v>
      </c>
      <c r="Y41" s="234">
        <f t="shared" si="2"/>
        <v>11100000</v>
      </c>
    </row>
    <row r="42" spans="1:25" ht="15.75" customHeight="1" x14ac:dyDescent="0.35">
      <c r="A42" s="226">
        <v>41</v>
      </c>
      <c r="B42" s="270" t="s">
        <v>179</v>
      </c>
      <c r="C42" s="226" t="s">
        <v>184</v>
      </c>
      <c r="D42" s="226" t="s">
        <v>308</v>
      </c>
      <c r="E42" s="228" t="s">
        <v>261</v>
      </c>
      <c r="F42" s="229">
        <v>44319</v>
      </c>
      <c r="G42" s="228" t="s">
        <v>302</v>
      </c>
      <c r="H42" s="230"/>
      <c r="I42" s="230">
        <v>3200000</v>
      </c>
      <c r="J42" s="231">
        <v>44323</v>
      </c>
      <c r="K42" s="232"/>
      <c r="L42" s="233">
        <v>0.5</v>
      </c>
      <c r="M42" s="234">
        <f t="shared" si="3"/>
        <v>1600000</v>
      </c>
      <c r="N42" s="234">
        <f t="shared" si="3"/>
        <v>1600000</v>
      </c>
      <c r="O42" s="234">
        <f t="shared" si="3"/>
        <v>1600000</v>
      </c>
      <c r="P42" s="234">
        <f t="shared" si="3"/>
        <v>1600000</v>
      </c>
      <c r="Q42" s="234">
        <f t="shared" si="3"/>
        <v>1600000</v>
      </c>
      <c r="R42" s="234">
        <f t="shared" si="3"/>
        <v>1600000</v>
      </c>
      <c r="S42" s="234">
        <f t="shared" si="3"/>
        <v>1600000</v>
      </c>
      <c r="T42" s="234">
        <f t="shared" si="3"/>
        <v>1600000</v>
      </c>
      <c r="U42" s="234">
        <f t="shared" si="3"/>
        <v>1600000</v>
      </c>
      <c r="V42" s="234">
        <f t="shared" si="3"/>
        <v>1600000</v>
      </c>
      <c r="W42" s="234">
        <f t="shared" si="3"/>
        <v>1600000</v>
      </c>
      <c r="X42" s="234">
        <f t="shared" si="3"/>
        <v>1600000</v>
      </c>
      <c r="Y42" s="234">
        <f t="shared" si="2"/>
        <v>19200000</v>
      </c>
    </row>
    <row r="43" spans="1:25" ht="15.75" customHeight="1" x14ac:dyDescent="0.35">
      <c r="A43" s="226">
        <v>42</v>
      </c>
      <c r="B43" s="270" t="s">
        <v>179</v>
      </c>
      <c r="C43" s="226" t="s">
        <v>288</v>
      </c>
      <c r="D43" s="226" t="s">
        <v>309</v>
      </c>
      <c r="E43" s="228" t="s">
        <v>307</v>
      </c>
      <c r="F43" s="229">
        <v>44361</v>
      </c>
      <c r="G43" s="228" t="s">
        <v>302</v>
      </c>
      <c r="H43" s="230"/>
      <c r="I43" s="230">
        <v>3700000</v>
      </c>
      <c r="J43" s="231">
        <v>44430</v>
      </c>
      <c r="K43" s="232"/>
      <c r="L43" s="233">
        <v>0.5</v>
      </c>
      <c r="M43" s="234">
        <f t="shared" ref="M43:X63" si="4">$I43*$L43</f>
        <v>1850000</v>
      </c>
      <c r="N43" s="234">
        <f t="shared" si="4"/>
        <v>1850000</v>
      </c>
      <c r="O43" s="234">
        <f t="shared" si="4"/>
        <v>1850000</v>
      </c>
      <c r="P43" s="234">
        <f t="shared" si="4"/>
        <v>1850000</v>
      </c>
      <c r="Q43" s="234">
        <f t="shared" si="4"/>
        <v>1850000</v>
      </c>
      <c r="R43" s="234">
        <f t="shared" si="4"/>
        <v>1850000</v>
      </c>
      <c r="S43" s="234">
        <f t="shared" si="4"/>
        <v>1850000</v>
      </c>
      <c r="T43" s="234">
        <f t="shared" si="4"/>
        <v>1850000</v>
      </c>
      <c r="U43" s="234">
        <f t="shared" si="4"/>
        <v>1850000</v>
      </c>
      <c r="V43" s="234">
        <f t="shared" si="4"/>
        <v>1850000</v>
      </c>
      <c r="W43" s="234">
        <f t="shared" si="4"/>
        <v>1850000</v>
      </c>
      <c r="X43" s="234">
        <f t="shared" si="4"/>
        <v>1850000</v>
      </c>
      <c r="Y43" s="234">
        <f t="shared" si="2"/>
        <v>22200000</v>
      </c>
    </row>
    <row r="44" spans="1:25" ht="15.75" customHeight="1" x14ac:dyDescent="0.35">
      <c r="A44" s="226">
        <v>43</v>
      </c>
      <c r="B44" s="270" t="s">
        <v>179</v>
      </c>
      <c r="C44" s="226" t="s">
        <v>288</v>
      </c>
      <c r="D44" s="226" t="s">
        <v>310</v>
      </c>
      <c r="E44" s="228" t="s">
        <v>311</v>
      </c>
      <c r="F44" s="229">
        <v>44361</v>
      </c>
      <c r="G44" s="228" t="s">
        <v>302</v>
      </c>
      <c r="H44" s="230"/>
      <c r="I44" s="230">
        <v>4200000</v>
      </c>
      <c r="J44" s="231">
        <v>44421</v>
      </c>
      <c r="K44" s="232"/>
      <c r="L44" s="233">
        <v>0.5</v>
      </c>
      <c r="M44" s="234">
        <f t="shared" si="4"/>
        <v>2100000</v>
      </c>
      <c r="N44" s="234">
        <f t="shared" si="4"/>
        <v>2100000</v>
      </c>
      <c r="O44" s="234">
        <f t="shared" si="4"/>
        <v>2100000</v>
      </c>
      <c r="P44" s="234">
        <f t="shared" si="4"/>
        <v>2100000</v>
      </c>
      <c r="Q44" s="234">
        <f t="shared" si="4"/>
        <v>2100000</v>
      </c>
      <c r="R44" s="234">
        <f t="shared" si="4"/>
        <v>2100000</v>
      </c>
      <c r="S44" s="234">
        <f t="shared" si="4"/>
        <v>2100000</v>
      </c>
      <c r="T44" s="234">
        <f t="shared" si="4"/>
        <v>2100000</v>
      </c>
      <c r="U44" s="234">
        <f t="shared" si="4"/>
        <v>2100000</v>
      </c>
      <c r="V44" s="234">
        <f t="shared" si="4"/>
        <v>2100000</v>
      </c>
      <c r="W44" s="234">
        <f t="shared" si="4"/>
        <v>2100000</v>
      </c>
      <c r="X44" s="234">
        <f t="shared" si="4"/>
        <v>2100000</v>
      </c>
      <c r="Y44" s="234">
        <f t="shared" si="2"/>
        <v>25200000</v>
      </c>
    </row>
    <row r="45" spans="1:25" ht="15.75" customHeight="1" x14ac:dyDescent="0.35">
      <c r="A45" s="226">
        <v>44</v>
      </c>
      <c r="B45" s="270" t="s">
        <v>179</v>
      </c>
      <c r="C45" s="226" t="s">
        <v>288</v>
      </c>
      <c r="D45" s="226" t="s">
        <v>312</v>
      </c>
      <c r="E45" s="228" t="s">
        <v>313</v>
      </c>
      <c r="F45" s="229">
        <v>44361</v>
      </c>
      <c r="G45" s="228" t="s">
        <v>302</v>
      </c>
      <c r="H45" s="230"/>
      <c r="I45" s="230">
        <v>2650000</v>
      </c>
      <c r="J45" s="231">
        <v>44421</v>
      </c>
      <c r="K45" s="232"/>
      <c r="L45" s="233">
        <v>0.5</v>
      </c>
      <c r="M45" s="234">
        <f t="shared" si="4"/>
        <v>1325000</v>
      </c>
      <c r="N45" s="234">
        <f t="shared" si="4"/>
        <v>1325000</v>
      </c>
      <c r="O45" s="234">
        <f t="shared" si="4"/>
        <v>1325000</v>
      </c>
      <c r="P45" s="234">
        <f t="shared" si="4"/>
        <v>1325000</v>
      </c>
      <c r="Q45" s="234">
        <f t="shared" si="4"/>
        <v>1325000</v>
      </c>
      <c r="R45" s="234">
        <f t="shared" si="4"/>
        <v>1325000</v>
      </c>
      <c r="S45" s="234">
        <f t="shared" si="4"/>
        <v>1325000</v>
      </c>
      <c r="T45" s="234">
        <f t="shared" si="4"/>
        <v>1325000</v>
      </c>
      <c r="U45" s="234">
        <f t="shared" si="4"/>
        <v>1325000</v>
      </c>
      <c r="V45" s="234">
        <f t="shared" si="4"/>
        <v>1325000</v>
      </c>
      <c r="W45" s="234">
        <f t="shared" si="4"/>
        <v>1325000</v>
      </c>
      <c r="X45" s="234">
        <f t="shared" si="4"/>
        <v>1325000</v>
      </c>
      <c r="Y45" s="234">
        <f t="shared" si="2"/>
        <v>15900000</v>
      </c>
    </row>
    <row r="46" spans="1:25" ht="15.75" customHeight="1" x14ac:dyDescent="0.35">
      <c r="A46" s="226">
        <v>45</v>
      </c>
      <c r="B46" s="270" t="s">
        <v>179</v>
      </c>
      <c r="C46" s="226" t="s">
        <v>288</v>
      </c>
      <c r="D46" s="226" t="s">
        <v>314</v>
      </c>
      <c r="E46" s="228" t="s">
        <v>311</v>
      </c>
      <c r="F46" s="229">
        <v>44361</v>
      </c>
      <c r="G46" s="228" t="s">
        <v>302</v>
      </c>
      <c r="H46" s="230"/>
      <c r="I46" s="230">
        <v>4200000</v>
      </c>
      <c r="J46" s="231">
        <v>44424</v>
      </c>
      <c r="K46" s="232"/>
      <c r="L46" s="233">
        <v>0.5</v>
      </c>
      <c r="M46" s="234">
        <f t="shared" si="4"/>
        <v>2100000</v>
      </c>
      <c r="N46" s="234">
        <f t="shared" si="4"/>
        <v>2100000</v>
      </c>
      <c r="O46" s="234">
        <f t="shared" si="4"/>
        <v>2100000</v>
      </c>
      <c r="P46" s="234">
        <f t="shared" si="4"/>
        <v>2100000</v>
      </c>
      <c r="Q46" s="234">
        <f t="shared" si="4"/>
        <v>2100000</v>
      </c>
      <c r="R46" s="234">
        <f t="shared" si="4"/>
        <v>2100000</v>
      </c>
      <c r="S46" s="234">
        <f t="shared" si="4"/>
        <v>2100000</v>
      </c>
      <c r="T46" s="234">
        <f t="shared" si="4"/>
        <v>2100000</v>
      </c>
      <c r="U46" s="234">
        <f t="shared" si="4"/>
        <v>2100000</v>
      </c>
      <c r="V46" s="234">
        <f t="shared" si="4"/>
        <v>2100000</v>
      </c>
      <c r="W46" s="234">
        <f t="shared" si="4"/>
        <v>2100000</v>
      </c>
      <c r="X46" s="234">
        <f t="shared" si="4"/>
        <v>2100000</v>
      </c>
      <c r="Y46" s="234">
        <f t="shared" si="2"/>
        <v>25200000</v>
      </c>
    </row>
    <row r="47" spans="1:25" ht="15.75" customHeight="1" x14ac:dyDescent="0.35">
      <c r="A47" s="282">
        <v>46</v>
      </c>
      <c r="B47" s="283" t="s">
        <v>179</v>
      </c>
      <c r="C47" s="282" t="s">
        <v>259</v>
      </c>
      <c r="D47" s="282" t="s">
        <v>315</v>
      </c>
      <c r="E47" s="284" t="s">
        <v>316</v>
      </c>
      <c r="F47" s="285">
        <v>44368</v>
      </c>
      <c r="G47" s="284" t="s">
        <v>302</v>
      </c>
      <c r="H47" s="286"/>
      <c r="I47" s="286">
        <v>1500000</v>
      </c>
      <c r="J47" s="287">
        <v>44475</v>
      </c>
      <c r="K47" s="288">
        <v>41200070273</v>
      </c>
      <c r="L47" s="233">
        <v>0.5</v>
      </c>
      <c r="M47" s="234">
        <f t="shared" si="4"/>
        <v>750000</v>
      </c>
      <c r="N47" s="234">
        <f t="shared" si="4"/>
        <v>750000</v>
      </c>
      <c r="O47" s="234">
        <f t="shared" si="4"/>
        <v>750000</v>
      </c>
      <c r="P47" s="234">
        <f t="shared" si="4"/>
        <v>750000</v>
      </c>
      <c r="Q47" s="234">
        <f t="shared" si="4"/>
        <v>750000</v>
      </c>
      <c r="R47" s="234">
        <f t="shared" si="4"/>
        <v>750000</v>
      </c>
      <c r="S47" s="234">
        <f t="shared" si="4"/>
        <v>750000</v>
      </c>
      <c r="T47" s="234">
        <f t="shared" si="4"/>
        <v>750000</v>
      </c>
      <c r="U47" s="234">
        <f t="shared" si="4"/>
        <v>750000</v>
      </c>
      <c r="V47" s="234">
        <f t="shared" si="4"/>
        <v>750000</v>
      </c>
      <c r="W47" s="234">
        <f t="shared" si="4"/>
        <v>750000</v>
      </c>
      <c r="X47" s="234">
        <f t="shared" si="4"/>
        <v>750000</v>
      </c>
      <c r="Y47" s="234">
        <f t="shared" si="2"/>
        <v>9000000</v>
      </c>
    </row>
    <row r="48" spans="1:25" ht="15.75" customHeight="1" x14ac:dyDescent="0.35">
      <c r="A48" s="226">
        <v>47</v>
      </c>
      <c r="B48" s="270" t="s">
        <v>179</v>
      </c>
      <c r="C48" s="226" t="s">
        <v>184</v>
      </c>
      <c r="D48" s="226" t="s">
        <v>315</v>
      </c>
      <c r="E48" s="228" t="s">
        <v>317</v>
      </c>
      <c r="F48" s="229">
        <v>44371</v>
      </c>
      <c r="G48" s="228" t="s">
        <v>302</v>
      </c>
      <c r="H48" s="230"/>
      <c r="I48" s="230">
        <v>3000000</v>
      </c>
      <c r="J48" s="231">
        <v>44429</v>
      </c>
      <c r="K48" s="232"/>
      <c r="L48" s="233">
        <v>0.5</v>
      </c>
      <c r="M48" s="234">
        <f t="shared" si="4"/>
        <v>1500000</v>
      </c>
      <c r="N48" s="234">
        <f t="shared" si="4"/>
        <v>1500000</v>
      </c>
      <c r="O48" s="234">
        <f t="shared" si="4"/>
        <v>1500000</v>
      </c>
      <c r="P48" s="234">
        <f t="shared" si="4"/>
        <v>1500000</v>
      </c>
      <c r="Q48" s="234">
        <f t="shared" si="4"/>
        <v>1500000</v>
      </c>
      <c r="R48" s="234">
        <f t="shared" si="4"/>
        <v>1500000</v>
      </c>
      <c r="S48" s="234">
        <f t="shared" si="4"/>
        <v>1500000</v>
      </c>
      <c r="T48" s="234">
        <f t="shared" si="4"/>
        <v>1500000</v>
      </c>
      <c r="U48" s="234">
        <f t="shared" si="4"/>
        <v>1500000</v>
      </c>
      <c r="V48" s="234">
        <f t="shared" si="4"/>
        <v>1500000</v>
      </c>
      <c r="W48" s="234">
        <f t="shared" si="4"/>
        <v>1500000</v>
      </c>
      <c r="X48" s="234">
        <f t="shared" si="4"/>
        <v>1500000</v>
      </c>
      <c r="Y48" s="234">
        <f t="shared" si="2"/>
        <v>18000000</v>
      </c>
    </row>
    <row r="49" spans="1:25" ht="15.75" customHeight="1" x14ac:dyDescent="0.35">
      <c r="A49" s="289">
        <v>48</v>
      </c>
      <c r="B49" s="290" t="s">
        <v>179</v>
      </c>
      <c r="C49" s="289" t="s">
        <v>259</v>
      </c>
      <c r="D49" s="289" t="s">
        <v>318</v>
      </c>
      <c r="E49" s="291" t="s">
        <v>319</v>
      </c>
      <c r="F49" s="292">
        <v>44375</v>
      </c>
      <c r="G49" s="291" t="s">
        <v>302</v>
      </c>
      <c r="H49" s="293"/>
      <c r="I49" s="293">
        <v>1000000</v>
      </c>
      <c r="J49" s="292">
        <v>44439</v>
      </c>
      <c r="K49" s="289">
        <v>41200116231</v>
      </c>
      <c r="L49" s="233">
        <v>0.5</v>
      </c>
      <c r="M49" s="234">
        <f t="shared" si="4"/>
        <v>500000</v>
      </c>
      <c r="N49" s="234">
        <f t="shared" si="4"/>
        <v>500000</v>
      </c>
      <c r="O49" s="234">
        <f t="shared" si="4"/>
        <v>500000</v>
      </c>
      <c r="P49" s="234">
        <f t="shared" si="4"/>
        <v>500000</v>
      </c>
      <c r="Q49" s="234">
        <f t="shared" si="4"/>
        <v>500000</v>
      </c>
      <c r="R49" s="234">
        <f t="shared" si="4"/>
        <v>500000</v>
      </c>
      <c r="S49" s="234">
        <f t="shared" si="4"/>
        <v>500000</v>
      </c>
      <c r="T49" s="234">
        <f t="shared" si="4"/>
        <v>500000</v>
      </c>
      <c r="U49" s="234">
        <f t="shared" si="4"/>
        <v>500000</v>
      </c>
      <c r="V49" s="234">
        <f t="shared" si="4"/>
        <v>500000</v>
      </c>
      <c r="W49" s="234">
        <f t="shared" si="4"/>
        <v>500000</v>
      </c>
      <c r="X49" s="234">
        <f t="shared" si="4"/>
        <v>500000</v>
      </c>
      <c r="Y49" s="234">
        <f t="shared" si="2"/>
        <v>6000000</v>
      </c>
    </row>
    <row r="50" spans="1:25" ht="15.75" customHeight="1" x14ac:dyDescent="0.35">
      <c r="A50" s="289">
        <v>49</v>
      </c>
      <c r="B50" s="290" t="s">
        <v>179</v>
      </c>
      <c r="C50" s="289" t="s">
        <v>259</v>
      </c>
      <c r="D50" s="289" t="s">
        <v>320</v>
      </c>
      <c r="E50" s="291" t="s">
        <v>319</v>
      </c>
      <c r="F50" s="292">
        <v>44375</v>
      </c>
      <c r="G50" s="291" t="s">
        <v>302</v>
      </c>
      <c r="H50" s="293"/>
      <c r="I50" s="293">
        <v>1000000</v>
      </c>
      <c r="J50" s="292">
        <v>44439</v>
      </c>
      <c r="K50" s="289">
        <v>41200116231</v>
      </c>
      <c r="L50" s="233">
        <v>0.5</v>
      </c>
      <c r="M50" s="234">
        <f t="shared" si="4"/>
        <v>500000</v>
      </c>
      <c r="N50" s="234">
        <f t="shared" si="4"/>
        <v>500000</v>
      </c>
      <c r="O50" s="234">
        <f t="shared" si="4"/>
        <v>500000</v>
      </c>
      <c r="P50" s="234">
        <f t="shared" si="4"/>
        <v>500000</v>
      </c>
      <c r="Q50" s="234">
        <f t="shared" si="4"/>
        <v>500000</v>
      </c>
      <c r="R50" s="234">
        <f t="shared" si="4"/>
        <v>500000</v>
      </c>
      <c r="S50" s="234">
        <f t="shared" si="4"/>
        <v>500000</v>
      </c>
      <c r="T50" s="234">
        <f t="shared" si="4"/>
        <v>500000</v>
      </c>
      <c r="U50" s="234">
        <f t="shared" si="4"/>
        <v>500000</v>
      </c>
      <c r="V50" s="234">
        <f t="shared" si="4"/>
        <v>500000</v>
      </c>
      <c r="W50" s="234">
        <f t="shared" si="4"/>
        <v>500000</v>
      </c>
      <c r="X50" s="234">
        <f t="shared" si="4"/>
        <v>500000</v>
      </c>
      <c r="Y50" s="234">
        <f t="shared" si="2"/>
        <v>6000000</v>
      </c>
    </row>
    <row r="51" spans="1:25" ht="15.75" customHeight="1" x14ac:dyDescent="0.35">
      <c r="A51" s="289">
        <v>50</v>
      </c>
      <c r="B51" s="290" t="s">
        <v>179</v>
      </c>
      <c r="C51" s="289" t="s">
        <v>259</v>
      </c>
      <c r="D51" s="289" t="s">
        <v>321</v>
      </c>
      <c r="E51" s="291" t="s">
        <v>316</v>
      </c>
      <c r="F51" s="292">
        <v>44375</v>
      </c>
      <c r="G51" s="291" t="s">
        <v>302</v>
      </c>
      <c r="H51" s="293"/>
      <c r="I51" s="293">
        <v>1250000</v>
      </c>
      <c r="J51" s="292">
        <v>44439</v>
      </c>
      <c r="K51" s="289">
        <v>41200116231</v>
      </c>
      <c r="L51" s="233">
        <v>0.5</v>
      </c>
      <c r="M51" s="234">
        <f t="shared" si="4"/>
        <v>625000</v>
      </c>
      <c r="N51" s="234">
        <f t="shared" si="4"/>
        <v>625000</v>
      </c>
      <c r="O51" s="234">
        <f t="shared" si="4"/>
        <v>625000</v>
      </c>
      <c r="P51" s="234">
        <f t="shared" si="4"/>
        <v>625000</v>
      </c>
      <c r="Q51" s="234">
        <f t="shared" si="4"/>
        <v>625000</v>
      </c>
      <c r="R51" s="234">
        <f t="shared" si="4"/>
        <v>625000</v>
      </c>
      <c r="S51" s="234">
        <f t="shared" si="4"/>
        <v>625000</v>
      </c>
      <c r="T51" s="234">
        <f t="shared" si="4"/>
        <v>625000</v>
      </c>
      <c r="U51" s="234">
        <f t="shared" si="4"/>
        <v>625000</v>
      </c>
      <c r="V51" s="234">
        <f t="shared" si="4"/>
        <v>625000</v>
      </c>
      <c r="W51" s="234">
        <f t="shared" si="4"/>
        <v>625000</v>
      </c>
      <c r="X51" s="234">
        <f t="shared" si="4"/>
        <v>625000</v>
      </c>
      <c r="Y51" s="234">
        <f t="shared" si="2"/>
        <v>7500000</v>
      </c>
    </row>
    <row r="52" spans="1:25" ht="15.75" customHeight="1" x14ac:dyDescent="0.35">
      <c r="A52" s="289">
        <v>51</v>
      </c>
      <c r="B52" s="290" t="s">
        <v>179</v>
      </c>
      <c r="C52" s="289" t="s">
        <v>259</v>
      </c>
      <c r="D52" s="289" t="s">
        <v>322</v>
      </c>
      <c r="E52" s="291" t="s">
        <v>319</v>
      </c>
      <c r="F52" s="292">
        <v>44375</v>
      </c>
      <c r="G52" s="291" t="s">
        <v>302</v>
      </c>
      <c r="H52" s="293"/>
      <c r="I52" s="293">
        <v>1000000</v>
      </c>
      <c r="J52" s="292">
        <v>44439</v>
      </c>
      <c r="K52" s="289">
        <v>41200116231</v>
      </c>
      <c r="L52" s="233">
        <v>0.5</v>
      </c>
      <c r="M52" s="234">
        <f t="shared" si="4"/>
        <v>500000</v>
      </c>
      <c r="N52" s="234">
        <f t="shared" si="4"/>
        <v>500000</v>
      </c>
      <c r="O52" s="234">
        <f t="shared" si="4"/>
        <v>500000</v>
      </c>
      <c r="P52" s="234">
        <f t="shared" si="4"/>
        <v>500000</v>
      </c>
      <c r="Q52" s="234">
        <f t="shared" si="4"/>
        <v>500000</v>
      </c>
      <c r="R52" s="234">
        <f t="shared" si="4"/>
        <v>500000</v>
      </c>
      <c r="S52" s="234">
        <f t="shared" si="4"/>
        <v>500000</v>
      </c>
      <c r="T52" s="234">
        <f t="shared" si="4"/>
        <v>500000</v>
      </c>
      <c r="U52" s="234">
        <f t="shared" si="4"/>
        <v>500000</v>
      </c>
      <c r="V52" s="234">
        <f t="shared" si="4"/>
        <v>500000</v>
      </c>
      <c r="W52" s="234">
        <f t="shared" si="4"/>
        <v>500000</v>
      </c>
      <c r="X52" s="234">
        <f t="shared" si="4"/>
        <v>500000</v>
      </c>
      <c r="Y52" s="234">
        <f t="shared" si="2"/>
        <v>6000000</v>
      </c>
    </row>
    <row r="53" spans="1:25" ht="15.75" customHeight="1" x14ac:dyDescent="0.35">
      <c r="A53" s="289">
        <v>52</v>
      </c>
      <c r="B53" s="290" t="s">
        <v>179</v>
      </c>
      <c r="C53" s="289" t="s">
        <v>259</v>
      </c>
      <c r="D53" s="289" t="s">
        <v>323</v>
      </c>
      <c r="E53" s="291" t="s">
        <v>316</v>
      </c>
      <c r="F53" s="292">
        <v>44375</v>
      </c>
      <c r="G53" s="291" t="s">
        <v>302</v>
      </c>
      <c r="H53" s="293"/>
      <c r="I53" s="293">
        <v>1250000</v>
      </c>
      <c r="J53" s="292">
        <v>44439</v>
      </c>
      <c r="K53" s="289">
        <v>41200116231</v>
      </c>
      <c r="L53" s="233">
        <v>0.5</v>
      </c>
      <c r="M53" s="234">
        <f t="shared" si="4"/>
        <v>625000</v>
      </c>
      <c r="N53" s="234">
        <f t="shared" si="4"/>
        <v>625000</v>
      </c>
      <c r="O53" s="234">
        <f t="shared" si="4"/>
        <v>625000</v>
      </c>
      <c r="P53" s="234">
        <f t="shared" si="4"/>
        <v>625000</v>
      </c>
      <c r="Q53" s="234">
        <f t="shared" si="4"/>
        <v>625000</v>
      </c>
      <c r="R53" s="234">
        <f t="shared" si="4"/>
        <v>625000</v>
      </c>
      <c r="S53" s="234">
        <f t="shared" si="4"/>
        <v>625000</v>
      </c>
      <c r="T53" s="234">
        <f t="shared" si="4"/>
        <v>625000</v>
      </c>
      <c r="U53" s="234">
        <f t="shared" si="4"/>
        <v>625000</v>
      </c>
      <c r="V53" s="234">
        <f t="shared" si="4"/>
        <v>625000</v>
      </c>
      <c r="W53" s="234">
        <f t="shared" si="4"/>
        <v>625000</v>
      </c>
      <c r="X53" s="234">
        <f t="shared" si="4"/>
        <v>625000</v>
      </c>
      <c r="Y53" s="234">
        <f t="shared" si="2"/>
        <v>7500000</v>
      </c>
    </row>
    <row r="54" spans="1:25" ht="15.75" customHeight="1" x14ac:dyDescent="0.35">
      <c r="A54" s="289">
        <v>53</v>
      </c>
      <c r="B54" s="290" t="s">
        <v>179</v>
      </c>
      <c r="C54" s="289" t="s">
        <v>259</v>
      </c>
      <c r="D54" s="289" t="s">
        <v>324</v>
      </c>
      <c r="E54" s="291" t="s">
        <v>319</v>
      </c>
      <c r="F54" s="292">
        <v>44375</v>
      </c>
      <c r="G54" s="291" t="s">
        <v>302</v>
      </c>
      <c r="H54" s="293"/>
      <c r="I54" s="293">
        <v>1000000</v>
      </c>
      <c r="J54" s="292">
        <v>44439</v>
      </c>
      <c r="K54" s="289">
        <v>41200116231</v>
      </c>
      <c r="L54" s="233">
        <v>0.5</v>
      </c>
      <c r="M54" s="234">
        <f t="shared" si="4"/>
        <v>500000</v>
      </c>
      <c r="N54" s="234">
        <f t="shared" si="4"/>
        <v>500000</v>
      </c>
      <c r="O54" s="234">
        <f t="shared" si="4"/>
        <v>500000</v>
      </c>
      <c r="P54" s="234">
        <f t="shared" si="4"/>
        <v>500000</v>
      </c>
      <c r="Q54" s="234">
        <f t="shared" si="4"/>
        <v>500000</v>
      </c>
      <c r="R54" s="234">
        <f t="shared" si="4"/>
        <v>500000</v>
      </c>
      <c r="S54" s="234">
        <f t="shared" si="4"/>
        <v>500000</v>
      </c>
      <c r="T54" s="234">
        <f t="shared" si="4"/>
        <v>500000</v>
      </c>
      <c r="U54" s="234">
        <f t="shared" si="4"/>
        <v>500000</v>
      </c>
      <c r="V54" s="234">
        <f t="shared" si="4"/>
        <v>500000</v>
      </c>
      <c r="W54" s="234">
        <f t="shared" si="4"/>
        <v>500000</v>
      </c>
      <c r="X54" s="234">
        <f t="shared" si="4"/>
        <v>500000</v>
      </c>
      <c r="Y54" s="234">
        <f t="shared" si="2"/>
        <v>6000000</v>
      </c>
    </row>
    <row r="55" spans="1:25" ht="15.75" customHeight="1" x14ac:dyDescent="0.35">
      <c r="A55" s="226">
        <v>54</v>
      </c>
      <c r="B55" s="270" t="s">
        <v>179</v>
      </c>
      <c r="C55" s="226" t="s">
        <v>288</v>
      </c>
      <c r="D55" s="226" t="s">
        <v>263</v>
      </c>
      <c r="E55" s="228" t="s">
        <v>264</v>
      </c>
      <c r="F55" s="229">
        <v>44396</v>
      </c>
      <c r="G55" s="228" t="s">
        <v>302</v>
      </c>
      <c r="H55" s="230"/>
      <c r="I55" s="230">
        <v>14900000</v>
      </c>
      <c r="J55" s="231">
        <v>44435</v>
      </c>
      <c r="K55" s="232"/>
      <c r="L55" s="233">
        <v>0.5</v>
      </c>
      <c r="M55" s="234">
        <f t="shared" si="4"/>
        <v>7450000</v>
      </c>
      <c r="N55" s="234">
        <f t="shared" si="4"/>
        <v>7450000</v>
      </c>
      <c r="O55" s="234">
        <f t="shared" si="4"/>
        <v>7450000</v>
      </c>
      <c r="P55" s="234">
        <f t="shared" si="4"/>
        <v>7450000</v>
      </c>
      <c r="Q55" s="234">
        <f t="shared" si="4"/>
        <v>7450000</v>
      </c>
      <c r="R55" s="234">
        <f t="shared" si="4"/>
        <v>7450000</v>
      </c>
      <c r="S55" s="234">
        <f t="shared" si="4"/>
        <v>7450000</v>
      </c>
      <c r="T55" s="234">
        <f t="shared" si="4"/>
        <v>7450000</v>
      </c>
      <c r="U55" s="234">
        <f t="shared" si="4"/>
        <v>7450000</v>
      </c>
      <c r="V55" s="234">
        <f t="shared" si="4"/>
        <v>7450000</v>
      </c>
      <c r="W55" s="234">
        <f t="shared" si="4"/>
        <v>7450000</v>
      </c>
      <c r="X55" s="234">
        <f t="shared" si="4"/>
        <v>7450000</v>
      </c>
      <c r="Y55" s="234">
        <f t="shared" si="2"/>
        <v>89400000</v>
      </c>
    </row>
    <row r="56" spans="1:25" ht="15.75" customHeight="1" x14ac:dyDescent="0.35">
      <c r="A56" s="294">
        <v>55</v>
      </c>
      <c r="B56" s="295" t="s">
        <v>179</v>
      </c>
      <c r="C56" s="294" t="s">
        <v>259</v>
      </c>
      <c r="D56" s="294" t="s">
        <v>325</v>
      </c>
      <c r="E56" s="296" t="s">
        <v>316</v>
      </c>
      <c r="F56" s="297">
        <v>44424</v>
      </c>
      <c r="G56" s="296" t="s">
        <v>302</v>
      </c>
      <c r="H56" s="298"/>
      <c r="I56" s="298">
        <v>1300000</v>
      </c>
      <c r="J56" s="299">
        <v>44440</v>
      </c>
      <c r="K56" s="294">
        <v>41200119401</v>
      </c>
      <c r="L56" s="233">
        <v>0.5</v>
      </c>
      <c r="M56" s="234">
        <f t="shared" si="4"/>
        <v>650000</v>
      </c>
      <c r="N56" s="234">
        <f t="shared" si="4"/>
        <v>650000</v>
      </c>
      <c r="O56" s="234">
        <f t="shared" si="4"/>
        <v>650000</v>
      </c>
      <c r="P56" s="234">
        <f t="shared" si="4"/>
        <v>650000</v>
      </c>
      <c r="Q56" s="234">
        <f t="shared" si="4"/>
        <v>650000</v>
      </c>
      <c r="R56" s="234">
        <f t="shared" si="4"/>
        <v>650000</v>
      </c>
      <c r="S56" s="234">
        <f t="shared" si="4"/>
        <v>650000</v>
      </c>
      <c r="T56" s="234">
        <f t="shared" si="4"/>
        <v>650000</v>
      </c>
      <c r="U56" s="234">
        <f t="shared" si="4"/>
        <v>650000</v>
      </c>
      <c r="V56" s="234">
        <f t="shared" si="4"/>
        <v>650000</v>
      </c>
      <c r="W56" s="234">
        <f t="shared" si="4"/>
        <v>650000</v>
      </c>
      <c r="X56" s="234">
        <f t="shared" si="4"/>
        <v>650000</v>
      </c>
      <c r="Y56" s="234">
        <f t="shared" si="2"/>
        <v>7800000</v>
      </c>
    </row>
    <row r="57" spans="1:25" ht="15.75" customHeight="1" x14ac:dyDescent="0.35">
      <c r="A57" s="300">
        <v>56</v>
      </c>
      <c r="B57" s="301" t="s">
        <v>179</v>
      </c>
      <c r="C57" s="300" t="s">
        <v>259</v>
      </c>
      <c r="D57" s="300" t="s">
        <v>326</v>
      </c>
      <c r="E57" s="302" t="s">
        <v>327</v>
      </c>
      <c r="F57" s="303">
        <v>44424</v>
      </c>
      <c r="G57" s="302" t="s">
        <v>302</v>
      </c>
      <c r="H57" s="304"/>
      <c r="I57" s="304">
        <v>500000</v>
      </c>
      <c r="J57" s="305">
        <v>44427</v>
      </c>
      <c r="K57" s="300">
        <v>41200119516</v>
      </c>
      <c r="L57" s="233">
        <v>0.5</v>
      </c>
      <c r="M57" s="234">
        <f t="shared" si="4"/>
        <v>250000</v>
      </c>
      <c r="N57" s="234">
        <f t="shared" si="4"/>
        <v>250000</v>
      </c>
      <c r="O57" s="234">
        <f t="shared" si="4"/>
        <v>250000</v>
      </c>
      <c r="P57" s="234">
        <f t="shared" si="4"/>
        <v>250000</v>
      </c>
      <c r="Q57" s="234">
        <f t="shared" si="4"/>
        <v>250000</v>
      </c>
      <c r="R57" s="234">
        <f t="shared" si="4"/>
        <v>250000</v>
      </c>
      <c r="S57" s="234">
        <f t="shared" si="4"/>
        <v>250000</v>
      </c>
      <c r="T57" s="234">
        <f t="shared" si="4"/>
        <v>250000</v>
      </c>
      <c r="U57" s="234">
        <f t="shared" si="4"/>
        <v>250000</v>
      </c>
      <c r="V57" s="234">
        <f t="shared" si="4"/>
        <v>250000</v>
      </c>
      <c r="W57" s="234">
        <f t="shared" si="4"/>
        <v>250000</v>
      </c>
      <c r="X57" s="234">
        <f t="shared" si="4"/>
        <v>250000</v>
      </c>
      <c r="Y57" s="234">
        <f t="shared" si="2"/>
        <v>3000000</v>
      </c>
    </row>
    <row r="58" spans="1:25" ht="15.75" customHeight="1" x14ac:dyDescent="0.35">
      <c r="A58" s="300">
        <v>57</v>
      </c>
      <c r="B58" s="301" t="s">
        <v>179</v>
      </c>
      <c r="C58" s="300" t="s">
        <v>259</v>
      </c>
      <c r="D58" s="300" t="s">
        <v>328</v>
      </c>
      <c r="E58" s="302" t="s">
        <v>327</v>
      </c>
      <c r="F58" s="303">
        <v>44424</v>
      </c>
      <c r="G58" s="302" t="s">
        <v>302</v>
      </c>
      <c r="H58" s="304"/>
      <c r="I58" s="304">
        <v>500000</v>
      </c>
      <c r="J58" s="305">
        <v>44441</v>
      </c>
      <c r="K58" s="300">
        <v>41200119516</v>
      </c>
      <c r="L58" s="233">
        <v>0.5</v>
      </c>
      <c r="M58" s="234">
        <f t="shared" si="4"/>
        <v>250000</v>
      </c>
      <c r="N58" s="234">
        <f t="shared" si="4"/>
        <v>250000</v>
      </c>
      <c r="O58" s="234">
        <f t="shared" si="4"/>
        <v>250000</v>
      </c>
      <c r="P58" s="234">
        <f t="shared" si="4"/>
        <v>250000</v>
      </c>
      <c r="Q58" s="234">
        <f t="shared" si="4"/>
        <v>250000</v>
      </c>
      <c r="R58" s="234">
        <f t="shared" si="4"/>
        <v>250000</v>
      </c>
      <c r="S58" s="234">
        <f t="shared" si="4"/>
        <v>250000</v>
      </c>
      <c r="T58" s="234">
        <f t="shared" si="4"/>
        <v>250000</v>
      </c>
      <c r="U58" s="234">
        <f t="shared" si="4"/>
        <v>250000</v>
      </c>
      <c r="V58" s="234">
        <f t="shared" si="4"/>
        <v>250000</v>
      </c>
      <c r="W58" s="234">
        <f t="shared" si="4"/>
        <v>250000</v>
      </c>
      <c r="X58" s="234">
        <f t="shared" si="4"/>
        <v>250000</v>
      </c>
      <c r="Y58" s="234">
        <f t="shared" si="2"/>
        <v>3000000</v>
      </c>
    </row>
    <row r="59" spans="1:25" ht="15.75" customHeight="1" x14ac:dyDescent="0.35">
      <c r="A59" s="300">
        <v>58</v>
      </c>
      <c r="B59" s="301" t="s">
        <v>179</v>
      </c>
      <c r="C59" s="300" t="s">
        <v>259</v>
      </c>
      <c r="D59" s="300" t="s">
        <v>329</v>
      </c>
      <c r="E59" s="302" t="s">
        <v>319</v>
      </c>
      <c r="F59" s="303">
        <v>44424</v>
      </c>
      <c r="G59" s="302" t="s">
        <v>302</v>
      </c>
      <c r="H59" s="304"/>
      <c r="I59" s="304">
        <v>750000</v>
      </c>
      <c r="J59" s="305">
        <v>44441</v>
      </c>
      <c r="K59" s="300">
        <v>41200119516</v>
      </c>
      <c r="L59" s="233">
        <v>0.5</v>
      </c>
      <c r="M59" s="234">
        <f t="shared" si="4"/>
        <v>375000</v>
      </c>
      <c r="N59" s="234">
        <f t="shared" si="4"/>
        <v>375000</v>
      </c>
      <c r="O59" s="234">
        <f t="shared" si="4"/>
        <v>375000</v>
      </c>
      <c r="P59" s="234">
        <f t="shared" si="4"/>
        <v>375000</v>
      </c>
      <c r="Q59" s="234">
        <f t="shared" si="4"/>
        <v>375000</v>
      </c>
      <c r="R59" s="234">
        <f t="shared" si="4"/>
        <v>375000</v>
      </c>
      <c r="S59" s="234">
        <f t="shared" si="4"/>
        <v>375000</v>
      </c>
      <c r="T59" s="234">
        <f t="shared" si="4"/>
        <v>375000</v>
      </c>
      <c r="U59" s="234">
        <f t="shared" si="4"/>
        <v>375000</v>
      </c>
      <c r="V59" s="234">
        <f t="shared" si="4"/>
        <v>375000</v>
      </c>
      <c r="W59" s="234">
        <f t="shared" si="4"/>
        <v>375000</v>
      </c>
      <c r="X59" s="234">
        <f t="shared" si="4"/>
        <v>375000</v>
      </c>
      <c r="Y59" s="234">
        <f t="shared" si="2"/>
        <v>4500000</v>
      </c>
    </row>
    <row r="60" spans="1:25" ht="15.75" customHeight="1" x14ac:dyDescent="0.35">
      <c r="A60" s="226">
        <v>59</v>
      </c>
      <c r="B60" s="270" t="s">
        <v>179</v>
      </c>
      <c r="C60" s="226" t="s">
        <v>184</v>
      </c>
      <c r="D60" s="226" t="s">
        <v>330</v>
      </c>
      <c r="E60" s="228" t="s">
        <v>331</v>
      </c>
      <c r="F60" s="229">
        <v>44454</v>
      </c>
      <c r="G60" s="228" t="s">
        <v>332</v>
      </c>
      <c r="H60" s="230"/>
      <c r="I60" s="230">
        <v>4000000</v>
      </c>
      <c r="J60" s="231">
        <v>44473</v>
      </c>
      <c r="K60" s="232"/>
      <c r="L60" s="233">
        <v>0.5</v>
      </c>
      <c r="M60" s="234">
        <f t="shared" si="4"/>
        <v>2000000</v>
      </c>
      <c r="N60" s="234">
        <f t="shared" si="4"/>
        <v>2000000</v>
      </c>
      <c r="O60" s="234">
        <f t="shared" si="4"/>
        <v>2000000</v>
      </c>
      <c r="P60" s="234">
        <f t="shared" si="4"/>
        <v>2000000</v>
      </c>
      <c r="Q60" s="234">
        <f t="shared" si="4"/>
        <v>2000000</v>
      </c>
      <c r="R60" s="234">
        <f t="shared" si="4"/>
        <v>2000000</v>
      </c>
      <c r="S60" s="234">
        <f t="shared" si="4"/>
        <v>2000000</v>
      </c>
      <c r="T60" s="234">
        <f t="shared" si="4"/>
        <v>2000000</v>
      </c>
      <c r="U60" s="234">
        <f t="shared" si="4"/>
        <v>2000000</v>
      </c>
      <c r="V60" s="234">
        <f t="shared" si="4"/>
        <v>2000000</v>
      </c>
      <c r="W60" s="234">
        <f t="shared" si="4"/>
        <v>2000000</v>
      </c>
      <c r="X60" s="234">
        <f t="shared" si="4"/>
        <v>2000000</v>
      </c>
      <c r="Y60" s="234">
        <f t="shared" si="2"/>
        <v>24000000</v>
      </c>
    </row>
    <row r="61" spans="1:25" ht="15.75" customHeight="1" x14ac:dyDescent="0.35">
      <c r="A61" s="226">
        <v>60</v>
      </c>
      <c r="B61" s="270" t="s">
        <v>179</v>
      </c>
      <c r="C61" s="226" t="s">
        <v>259</v>
      </c>
      <c r="D61" s="226" t="s">
        <v>333</v>
      </c>
      <c r="E61" s="228" t="s">
        <v>316</v>
      </c>
      <c r="F61" s="229">
        <v>44473</v>
      </c>
      <c r="G61" s="228" t="s">
        <v>332</v>
      </c>
      <c r="H61" s="230"/>
      <c r="I61" s="230">
        <v>1300000</v>
      </c>
      <c r="J61" s="231">
        <v>44505</v>
      </c>
      <c r="K61" s="232"/>
      <c r="L61" s="233">
        <v>0.5</v>
      </c>
      <c r="M61" s="234">
        <f t="shared" si="4"/>
        <v>650000</v>
      </c>
      <c r="N61" s="234">
        <f t="shared" si="4"/>
        <v>650000</v>
      </c>
      <c r="O61" s="234">
        <f t="shared" si="4"/>
        <v>650000</v>
      </c>
      <c r="P61" s="234">
        <f t="shared" si="4"/>
        <v>650000</v>
      </c>
      <c r="Q61" s="234">
        <f t="shared" si="4"/>
        <v>650000</v>
      </c>
      <c r="R61" s="234">
        <f t="shared" si="4"/>
        <v>650000</v>
      </c>
      <c r="S61" s="234">
        <f t="shared" si="4"/>
        <v>650000</v>
      </c>
      <c r="T61" s="234">
        <f t="shared" si="4"/>
        <v>650000</v>
      </c>
      <c r="U61" s="234">
        <f t="shared" si="4"/>
        <v>650000</v>
      </c>
      <c r="V61" s="234">
        <f t="shared" si="4"/>
        <v>650000</v>
      </c>
      <c r="W61" s="234">
        <f t="shared" si="4"/>
        <v>650000</v>
      </c>
      <c r="X61" s="234">
        <f t="shared" si="4"/>
        <v>650000</v>
      </c>
      <c r="Y61" s="234">
        <f t="shared" si="2"/>
        <v>7800000</v>
      </c>
    </row>
    <row r="62" spans="1:25" ht="15.75" customHeight="1" x14ac:dyDescent="0.35">
      <c r="A62" s="226">
        <v>61</v>
      </c>
      <c r="B62" s="270" t="s">
        <v>179</v>
      </c>
      <c r="C62" s="226" t="s">
        <v>259</v>
      </c>
      <c r="D62" s="226" t="s">
        <v>334</v>
      </c>
      <c r="E62" s="228" t="s">
        <v>335</v>
      </c>
      <c r="F62" s="229">
        <v>44491</v>
      </c>
      <c r="G62" s="228" t="s">
        <v>332</v>
      </c>
      <c r="H62" s="230"/>
      <c r="I62" s="230">
        <v>2300000</v>
      </c>
      <c r="J62" s="231">
        <v>44508</v>
      </c>
      <c r="K62" s="232"/>
      <c r="L62" s="233">
        <v>0.5</v>
      </c>
      <c r="M62" s="234">
        <f t="shared" si="4"/>
        <v>1150000</v>
      </c>
      <c r="N62" s="234">
        <f t="shared" si="4"/>
        <v>1150000</v>
      </c>
      <c r="O62" s="234">
        <f t="shared" si="4"/>
        <v>1150000</v>
      </c>
      <c r="P62" s="234">
        <f t="shared" si="4"/>
        <v>1150000</v>
      </c>
      <c r="Q62" s="234">
        <f t="shared" si="4"/>
        <v>1150000</v>
      </c>
      <c r="R62" s="234">
        <f t="shared" si="4"/>
        <v>1150000</v>
      </c>
      <c r="S62" s="234">
        <f t="shared" si="4"/>
        <v>1150000</v>
      </c>
      <c r="T62" s="234">
        <f t="shared" si="4"/>
        <v>1150000</v>
      </c>
      <c r="U62" s="234">
        <f t="shared" si="4"/>
        <v>1150000</v>
      </c>
      <c r="V62" s="234">
        <f t="shared" si="4"/>
        <v>1150000</v>
      </c>
      <c r="W62" s="234">
        <f t="shared" si="4"/>
        <v>1150000</v>
      </c>
      <c r="X62" s="234">
        <f t="shared" si="4"/>
        <v>1150000</v>
      </c>
      <c r="Y62" s="234">
        <f t="shared" si="2"/>
        <v>13800000</v>
      </c>
    </row>
    <row r="63" spans="1:25" ht="15.75" customHeight="1" x14ac:dyDescent="0.35">
      <c r="A63" s="226">
        <v>62</v>
      </c>
      <c r="B63" s="270" t="s">
        <v>179</v>
      </c>
      <c r="C63" s="226" t="s">
        <v>288</v>
      </c>
      <c r="D63" s="226" t="s">
        <v>314</v>
      </c>
      <c r="E63" s="228" t="s">
        <v>247</v>
      </c>
      <c r="F63" s="229">
        <v>44494</v>
      </c>
      <c r="G63" s="228" t="s">
        <v>332</v>
      </c>
      <c r="H63" s="230"/>
      <c r="I63" s="230">
        <v>7414000</v>
      </c>
      <c r="J63" s="231">
        <v>44503</v>
      </c>
      <c r="K63" s="232"/>
      <c r="L63" s="233">
        <v>0.5</v>
      </c>
      <c r="M63" s="234">
        <f t="shared" si="4"/>
        <v>3707000</v>
      </c>
      <c r="N63" s="234">
        <f t="shared" si="4"/>
        <v>3707000</v>
      </c>
      <c r="O63" s="234">
        <f t="shared" si="4"/>
        <v>3707000</v>
      </c>
      <c r="P63" s="234">
        <f t="shared" si="4"/>
        <v>3707000</v>
      </c>
      <c r="Q63" s="234">
        <f t="shared" si="4"/>
        <v>3707000</v>
      </c>
      <c r="R63" s="234">
        <f t="shared" si="4"/>
        <v>3707000</v>
      </c>
      <c r="S63" s="234">
        <f t="shared" si="4"/>
        <v>3707000</v>
      </c>
      <c r="T63" s="234">
        <f t="shared" si="4"/>
        <v>3707000</v>
      </c>
      <c r="U63" s="234">
        <f t="shared" si="4"/>
        <v>3707000</v>
      </c>
      <c r="V63" s="234">
        <f t="shared" si="4"/>
        <v>3707000</v>
      </c>
      <c r="W63" s="234">
        <f t="shared" si="4"/>
        <v>3707000</v>
      </c>
      <c r="X63" s="234">
        <f t="shared" si="4"/>
        <v>3707000</v>
      </c>
      <c r="Y63" s="234">
        <f t="shared" si="2"/>
        <v>44484000</v>
      </c>
    </row>
    <row r="64" spans="1:25" ht="15.75" hidden="1" customHeight="1" x14ac:dyDescent="0.35">
      <c r="A64" s="244">
        <v>63</v>
      </c>
      <c r="B64" s="270" t="s">
        <v>179</v>
      </c>
      <c r="C64" s="244" t="s">
        <v>259</v>
      </c>
      <c r="D64" s="244" t="s">
        <v>336</v>
      </c>
      <c r="E64" s="260" t="s">
        <v>319</v>
      </c>
      <c r="F64" s="245">
        <v>44738</v>
      </c>
      <c r="G64" s="260" t="s">
        <v>332</v>
      </c>
      <c r="H64" s="306"/>
      <c r="I64" s="306">
        <v>750000</v>
      </c>
      <c r="J64" s="307" t="s">
        <v>337</v>
      </c>
      <c r="K64" s="308"/>
      <c r="L64" s="233">
        <v>0.5</v>
      </c>
    </row>
    <row r="65" spans="1:25" ht="15.75" customHeight="1" x14ac:dyDescent="0.35">
      <c r="A65" s="244">
        <v>64</v>
      </c>
      <c r="B65" s="270" t="s">
        <v>179</v>
      </c>
      <c r="C65" s="244" t="s">
        <v>259</v>
      </c>
      <c r="D65" s="244" t="s">
        <v>338</v>
      </c>
      <c r="E65" s="260" t="s">
        <v>339</v>
      </c>
      <c r="F65" s="245">
        <v>44656</v>
      </c>
      <c r="G65" s="260" t="s">
        <v>299</v>
      </c>
      <c r="H65" s="306"/>
      <c r="I65" s="306">
        <v>350000</v>
      </c>
      <c r="J65" s="307">
        <v>44671</v>
      </c>
      <c r="K65" s="308"/>
      <c r="L65" s="233">
        <v>0.5</v>
      </c>
      <c r="M65" s="234">
        <f t="shared" ref="M65:X68" si="5">$I65*$L65</f>
        <v>175000</v>
      </c>
      <c r="N65" s="234">
        <f t="shared" si="5"/>
        <v>175000</v>
      </c>
      <c r="O65" s="234">
        <f t="shared" si="5"/>
        <v>175000</v>
      </c>
      <c r="P65" s="234">
        <f t="shared" si="5"/>
        <v>175000</v>
      </c>
      <c r="Q65" s="234">
        <f t="shared" si="5"/>
        <v>175000</v>
      </c>
      <c r="R65" s="234">
        <f t="shared" si="5"/>
        <v>175000</v>
      </c>
      <c r="S65" s="234">
        <f t="shared" si="5"/>
        <v>175000</v>
      </c>
      <c r="T65" s="234">
        <f t="shared" si="5"/>
        <v>175000</v>
      </c>
      <c r="U65" s="234">
        <f t="shared" si="5"/>
        <v>175000</v>
      </c>
      <c r="V65" s="234">
        <f t="shared" si="5"/>
        <v>175000</v>
      </c>
      <c r="W65" s="234">
        <f t="shared" si="5"/>
        <v>175000</v>
      </c>
      <c r="X65" s="234">
        <f t="shared" si="5"/>
        <v>175000</v>
      </c>
      <c r="Y65" s="234">
        <f t="shared" ref="Y65:Y68" si="6">SUM(M65:X65)</f>
        <v>2100000</v>
      </c>
    </row>
    <row r="66" spans="1:25" ht="15.75" customHeight="1" x14ac:dyDescent="0.35">
      <c r="A66" s="244">
        <v>65</v>
      </c>
      <c r="B66" s="270" t="s">
        <v>179</v>
      </c>
      <c r="C66" s="244" t="s">
        <v>184</v>
      </c>
      <c r="D66" s="244" t="s">
        <v>340</v>
      </c>
      <c r="E66" s="260" t="s">
        <v>341</v>
      </c>
      <c r="F66" s="245">
        <v>44673</v>
      </c>
      <c r="G66" s="260" t="s">
        <v>332</v>
      </c>
      <c r="H66" s="306"/>
      <c r="I66" s="306">
        <v>28000000</v>
      </c>
      <c r="J66" s="307">
        <v>44704</v>
      </c>
      <c r="K66" s="308"/>
      <c r="L66" s="233">
        <v>0.5</v>
      </c>
      <c r="M66" s="234">
        <f t="shared" si="5"/>
        <v>14000000</v>
      </c>
      <c r="N66" s="234">
        <f t="shared" si="5"/>
        <v>14000000</v>
      </c>
      <c r="O66" s="234">
        <f t="shared" si="5"/>
        <v>14000000</v>
      </c>
      <c r="P66" s="234">
        <f t="shared" si="5"/>
        <v>14000000</v>
      </c>
      <c r="Q66" s="234">
        <f t="shared" si="5"/>
        <v>14000000</v>
      </c>
      <c r="R66" s="234">
        <f t="shared" si="5"/>
        <v>14000000</v>
      </c>
      <c r="S66" s="234">
        <f t="shared" si="5"/>
        <v>14000000</v>
      </c>
      <c r="T66" s="234">
        <f t="shared" si="5"/>
        <v>14000000</v>
      </c>
      <c r="U66" s="234">
        <f t="shared" si="5"/>
        <v>14000000</v>
      </c>
      <c r="V66" s="234">
        <f t="shared" si="5"/>
        <v>14000000</v>
      </c>
      <c r="W66" s="234">
        <f t="shared" si="5"/>
        <v>14000000</v>
      </c>
      <c r="X66" s="234">
        <f t="shared" si="5"/>
        <v>14000000</v>
      </c>
      <c r="Y66" s="234">
        <f t="shared" si="6"/>
        <v>168000000</v>
      </c>
    </row>
    <row r="67" spans="1:25" ht="15.75" customHeight="1" x14ac:dyDescent="0.35">
      <c r="A67" s="244">
        <v>66</v>
      </c>
      <c r="B67" s="270" t="s">
        <v>179</v>
      </c>
      <c r="C67" s="244" t="s">
        <v>184</v>
      </c>
      <c r="D67" s="244" t="s">
        <v>342</v>
      </c>
      <c r="E67" s="260" t="s">
        <v>343</v>
      </c>
      <c r="F67" s="245">
        <v>44673</v>
      </c>
      <c r="G67" s="260" t="s">
        <v>332</v>
      </c>
      <c r="H67" s="306"/>
      <c r="I67" s="306">
        <f>120000000</f>
        <v>120000000</v>
      </c>
      <c r="J67" s="307">
        <v>44704</v>
      </c>
      <c r="K67" s="308"/>
      <c r="L67" s="233">
        <v>0.5</v>
      </c>
      <c r="M67" s="234">
        <f t="shared" si="5"/>
        <v>60000000</v>
      </c>
      <c r="N67" s="234">
        <f t="shared" si="5"/>
        <v>60000000</v>
      </c>
      <c r="O67" s="234">
        <f t="shared" si="5"/>
        <v>60000000</v>
      </c>
      <c r="P67" s="234">
        <f t="shared" si="5"/>
        <v>60000000</v>
      </c>
      <c r="Q67" s="234">
        <f t="shared" si="5"/>
        <v>60000000</v>
      </c>
      <c r="R67" s="234">
        <f t="shared" si="5"/>
        <v>60000000</v>
      </c>
      <c r="S67" s="234">
        <f t="shared" si="5"/>
        <v>60000000</v>
      </c>
      <c r="T67" s="234">
        <f t="shared" si="5"/>
        <v>60000000</v>
      </c>
      <c r="U67" s="234">
        <f t="shared" si="5"/>
        <v>60000000</v>
      </c>
      <c r="V67" s="234">
        <f t="shared" si="5"/>
        <v>60000000</v>
      </c>
      <c r="W67" s="234">
        <f t="shared" si="5"/>
        <v>60000000</v>
      </c>
      <c r="X67" s="234">
        <f t="shared" si="5"/>
        <v>60000000</v>
      </c>
      <c r="Y67" s="234">
        <f t="shared" si="6"/>
        <v>720000000</v>
      </c>
    </row>
    <row r="68" spans="1:25" ht="15.75" customHeight="1" x14ac:dyDescent="0.35">
      <c r="A68" s="244">
        <v>67</v>
      </c>
      <c r="B68" s="270" t="s">
        <v>179</v>
      </c>
      <c r="C68" s="244" t="s">
        <v>259</v>
      </c>
      <c r="D68" s="309" t="s">
        <v>344</v>
      </c>
      <c r="E68" s="310" t="s">
        <v>345</v>
      </c>
      <c r="F68" s="311">
        <v>44719</v>
      </c>
      <c r="G68" s="310" t="s">
        <v>332</v>
      </c>
      <c r="H68" s="312"/>
      <c r="I68" s="312">
        <v>5000000</v>
      </c>
      <c r="J68" s="313">
        <v>44726</v>
      </c>
      <c r="K68" s="314"/>
      <c r="L68" s="233">
        <v>0.5</v>
      </c>
      <c r="M68" s="234">
        <f t="shared" si="5"/>
        <v>2500000</v>
      </c>
      <c r="N68" s="234">
        <f t="shared" si="5"/>
        <v>2500000</v>
      </c>
      <c r="O68" s="234">
        <f t="shared" si="5"/>
        <v>2500000</v>
      </c>
      <c r="P68" s="234">
        <f t="shared" si="5"/>
        <v>2500000</v>
      </c>
      <c r="Q68" s="234">
        <f t="shared" si="5"/>
        <v>2500000</v>
      </c>
      <c r="R68" s="234">
        <f t="shared" si="5"/>
        <v>2500000</v>
      </c>
      <c r="S68" s="234">
        <f t="shared" si="5"/>
        <v>2500000</v>
      </c>
      <c r="T68" s="234">
        <f t="shared" si="5"/>
        <v>2500000</v>
      </c>
      <c r="U68" s="234">
        <f t="shared" si="5"/>
        <v>2500000</v>
      </c>
      <c r="V68" s="234">
        <f t="shared" si="5"/>
        <v>2500000</v>
      </c>
      <c r="W68" s="234">
        <f t="shared" si="5"/>
        <v>2500000</v>
      </c>
      <c r="X68" s="234">
        <f t="shared" si="5"/>
        <v>2500000</v>
      </c>
      <c r="Y68" s="234">
        <f t="shared" si="6"/>
        <v>30000000</v>
      </c>
    </row>
    <row r="69" spans="1:25" ht="15.75" hidden="1" customHeight="1" x14ac:dyDescent="0.35">
      <c r="A69" s="309">
        <v>68</v>
      </c>
      <c r="B69" s="275" t="s">
        <v>179</v>
      </c>
      <c r="C69" s="315" t="s">
        <v>184</v>
      </c>
      <c r="D69" s="316" t="s">
        <v>263</v>
      </c>
      <c r="E69" s="317" t="s">
        <v>346</v>
      </c>
      <c r="F69" s="318">
        <v>44837</v>
      </c>
      <c r="G69" s="316" t="s">
        <v>302</v>
      </c>
      <c r="H69" s="319">
        <v>5000000</v>
      </c>
      <c r="I69" s="319">
        <v>14000000</v>
      </c>
      <c r="J69" s="320" t="s">
        <v>347</v>
      </c>
      <c r="K69" s="316"/>
      <c r="L69" s="233">
        <v>0.5</v>
      </c>
    </row>
    <row r="70" spans="1:25" ht="15.75" hidden="1" customHeight="1" x14ac:dyDescent="0.35">
      <c r="A70" s="321">
        <v>69</v>
      </c>
      <c r="B70" s="322" t="s">
        <v>179</v>
      </c>
      <c r="C70" s="321" t="s">
        <v>259</v>
      </c>
      <c r="D70" s="321" t="s">
        <v>348</v>
      </c>
      <c r="E70" s="321" t="s">
        <v>349</v>
      </c>
      <c r="F70" s="323"/>
      <c r="G70" s="323"/>
      <c r="H70" s="321"/>
      <c r="I70" s="324">
        <v>4000000</v>
      </c>
      <c r="J70" s="324"/>
      <c r="K70" s="325"/>
      <c r="L70" s="233">
        <v>0.5</v>
      </c>
      <c r="M70" s="326"/>
      <c r="N70" s="326"/>
      <c r="O70" s="327"/>
      <c r="P70" s="326"/>
      <c r="Q70" s="328"/>
    </row>
    <row r="71" spans="1:25" ht="15.75" customHeight="1" x14ac:dyDescent="0.35">
      <c r="A71" s="329">
        <v>70</v>
      </c>
      <c r="B71" s="322" t="s">
        <v>179</v>
      </c>
      <c r="C71" s="329" t="s">
        <v>350</v>
      </c>
      <c r="D71" s="321" t="s">
        <v>351</v>
      </c>
      <c r="E71" s="321" t="s">
        <v>242</v>
      </c>
      <c r="F71" s="323">
        <v>45135</v>
      </c>
      <c r="G71" s="323"/>
      <c r="H71" s="324">
        <v>3000000</v>
      </c>
      <c r="I71" s="324">
        <v>9000000</v>
      </c>
      <c r="J71" s="313">
        <v>45174</v>
      </c>
      <c r="K71" s="325"/>
      <c r="L71" s="233">
        <v>0.5</v>
      </c>
      <c r="M71" s="234">
        <f t="shared" ref="M71:X71" si="7">$I71*$L71</f>
        <v>4500000</v>
      </c>
      <c r="N71" s="234">
        <f t="shared" si="7"/>
        <v>4500000</v>
      </c>
      <c r="O71" s="234">
        <f t="shared" si="7"/>
        <v>4500000</v>
      </c>
      <c r="P71" s="234">
        <f t="shared" si="7"/>
        <v>4500000</v>
      </c>
      <c r="Q71" s="234">
        <f t="shared" si="7"/>
        <v>4500000</v>
      </c>
      <c r="R71" s="234">
        <f t="shared" si="7"/>
        <v>4500000</v>
      </c>
      <c r="S71" s="234">
        <f t="shared" si="7"/>
        <v>4500000</v>
      </c>
      <c r="T71" s="234">
        <f t="shared" si="7"/>
        <v>4500000</v>
      </c>
      <c r="U71" s="234">
        <f t="shared" si="7"/>
        <v>4500000</v>
      </c>
      <c r="V71" s="234">
        <f t="shared" si="7"/>
        <v>4500000</v>
      </c>
      <c r="W71" s="234">
        <f t="shared" si="7"/>
        <v>4500000</v>
      </c>
      <c r="X71" s="234">
        <f t="shared" si="7"/>
        <v>4500000</v>
      </c>
      <c r="Y71" s="234">
        <f>SUM(M71:X71)</f>
        <v>54000000</v>
      </c>
    </row>
    <row r="72" spans="1:25" ht="15.75" hidden="1" customHeight="1" x14ac:dyDescent="0.35">
      <c r="A72" s="329">
        <v>71</v>
      </c>
      <c r="B72" s="322" t="s">
        <v>179</v>
      </c>
      <c r="C72" s="329" t="s">
        <v>259</v>
      </c>
      <c r="D72" s="330" t="s">
        <v>352</v>
      </c>
      <c r="E72" s="330" t="s">
        <v>353</v>
      </c>
      <c r="F72" s="331">
        <v>45238</v>
      </c>
      <c r="G72" s="331"/>
      <c r="H72" s="332">
        <f>2500000</f>
        <v>2500000</v>
      </c>
      <c r="I72" s="332">
        <f>11000000</f>
        <v>11000000</v>
      </c>
      <c r="J72" s="324"/>
      <c r="K72" s="333"/>
      <c r="L72" s="233">
        <v>0.5</v>
      </c>
      <c r="M72" s="333"/>
    </row>
    <row r="73" spans="1:25" ht="15.75" customHeight="1" x14ac:dyDescent="0.35">
      <c r="J73" s="336"/>
      <c r="M73" s="234">
        <f>SUM(M2:M71)</f>
        <v>232186732.5</v>
      </c>
      <c r="N73" s="234">
        <f t="shared" ref="N73:Y73" si="8">SUM(N2:N71)</f>
        <v>232186732.5</v>
      </c>
      <c r="O73" s="234">
        <f t="shared" si="8"/>
        <v>232186732.5</v>
      </c>
      <c r="P73" s="234">
        <f t="shared" si="8"/>
        <v>232186732.5</v>
      </c>
      <c r="Q73" s="234">
        <f t="shared" si="8"/>
        <v>232186732.5</v>
      </c>
      <c r="R73" s="234">
        <f t="shared" si="8"/>
        <v>232186732.5</v>
      </c>
      <c r="S73" s="234">
        <f t="shared" si="8"/>
        <v>232186732.5</v>
      </c>
      <c r="T73" s="234">
        <f t="shared" si="8"/>
        <v>232186732.5</v>
      </c>
      <c r="U73" s="234">
        <f t="shared" si="8"/>
        <v>232186732.5</v>
      </c>
      <c r="V73" s="234">
        <f t="shared" si="8"/>
        <v>232186732.5</v>
      </c>
      <c r="W73" s="234">
        <f t="shared" si="8"/>
        <v>232186732.5</v>
      </c>
      <c r="X73" s="234">
        <f t="shared" si="8"/>
        <v>232186732.5</v>
      </c>
      <c r="Y73" s="234">
        <f t="shared" si="8"/>
        <v>2786240790</v>
      </c>
    </row>
    <row r="74" spans="1:25" ht="15.75" customHeight="1" x14ac:dyDescent="0.35">
      <c r="J74" s="336"/>
      <c r="M74" s="225">
        <f>SUBTOTAL(3,M2:M72)</f>
        <v>52</v>
      </c>
      <c r="N74" s="225">
        <f t="shared" ref="N74:Y74" si="9">SUBTOTAL(3,N2:N72)</f>
        <v>52</v>
      </c>
      <c r="O74" s="225">
        <f t="shared" si="9"/>
        <v>52</v>
      </c>
      <c r="P74" s="225">
        <f t="shared" si="9"/>
        <v>52</v>
      </c>
      <c r="Q74" s="225">
        <f t="shared" si="9"/>
        <v>52</v>
      </c>
      <c r="R74" s="225">
        <f t="shared" si="9"/>
        <v>52</v>
      </c>
      <c r="S74" s="225">
        <f t="shared" si="9"/>
        <v>52</v>
      </c>
      <c r="T74" s="225">
        <f t="shared" si="9"/>
        <v>52</v>
      </c>
      <c r="U74" s="225">
        <f t="shared" si="9"/>
        <v>52</v>
      </c>
      <c r="V74" s="225">
        <f t="shared" si="9"/>
        <v>52</v>
      </c>
      <c r="W74" s="225">
        <f t="shared" si="9"/>
        <v>52</v>
      </c>
      <c r="X74" s="225">
        <f t="shared" si="9"/>
        <v>52</v>
      </c>
      <c r="Y74" s="225">
        <f t="shared" si="9"/>
        <v>52</v>
      </c>
    </row>
    <row r="75" spans="1:25" ht="15.75" customHeight="1" x14ac:dyDescent="0.35">
      <c r="J75" s="336"/>
    </row>
    <row r="76" spans="1:25" ht="15.75" customHeight="1" x14ac:dyDescent="0.35">
      <c r="J76" s="336"/>
    </row>
    <row r="77" spans="1:25" ht="15.75" customHeight="1" x14ac:dyDescent="0.35">
      <c r="J77" s="336"/>
    </row>
    <row r="78" spans="1:25" ht="15.75" customHeight="1" x14ac:dyDescent="0.35">
      <c r="J78" s="336"/>
    </row>
    <row r="79" spans="1:25" ht="15.75" customHeight="1" x14ac:dyDescent="0.35">
      <c r="J79" s="336"/>
    </row>
    <row r="80" spans="1:25" ht="15.75" customHeight="1" x14ac:dyDescent="0.35">
      <c r="J80" s="336"/>
    </row>
    <row r="81" spans="10:10" ht="15.75" customHeight="1" x14ac:dyDescent="0.35">
      <c r="J81" s="336"/>
    </row>
    <row r="82" spans="10:10" ht="15.75" customHeight="1" x14ac:dyDescent="0.35">
      <c r="J82" s="336"/>
    </row>
    <row r="83" spans="10:10" ht="15.75" customHeight="1" x14ac:dyDescent="0.35">
      <c r="J83" s="336"/>
    </row>
    <row r="84" spans="10:10" ht="15.75" customHeight="1" x14ac:dyDescent="0.35">
      <c r="J84" s="336"/>
    </row>
    <row r="85" spans="10:10" ht="15.75" customHeight="1" x14ac:dyDescent="0.35">
      <c r="J85" s="336"/>
    </row>
    <row r="86" spans="10:10" ht="15.75" customHeight="1" x14ac:dyDescent="0.35">
      <c r="J86" s="336"/>
    </row>
    <row r="87" spans="10:10" ht="15.75" customHeight="1" x14ac:dyDescent="0.35">
      <c r="J87" s="336"/>
    </row>
    <row r="88" spans="10:10" ht="15.75" customHeight="1" x14ac:dyDescent="0.35">
      <c r="J88" s="336"/>
    </row>
    <row r="89" spans="10:10" ht="15.75" customHeight="1" x14ac:dyDescent="0.35">
      <c r="J89" s="336"/>
    </row>
    <row r="90" spans="10:10" ht="15.75" customHeight="1" x14ac:dyDescent="0.35">
      <c r="J90" s="336"/>
    </row>
    <row r="91" spans="10:10" ht="15.75" customHeight="1" x14ac:dyDescent="0.35">
      <c r="J91" s="336"/>
    </row>
    <row r="92" spans="10:10" ht="15.75" customHeight="1" x14ac:dyDescent="0.35">
      <c r="J92" s="336"/>
    </row>
    <row r="93" spans="10:10" ht="15.75" customHeight="1" x14ac:dyDescent="0.35">
      <c r="J93" s="336"/>
    </row>
    <row r="94" spans="10:10" ht="15.75" customHeight="1" x14ac:dyDescent="0.35">
      <c r="J94" s="336"/>
    </row>
    <row r="95" spans="10:10" ht="15.75" customHeight="1" x14ac:dyDescent="0.35">
      <c r="J95" s="336"/>
    </row>
    <row r="96" spans="10:10" ht="15.75" customHeight="1" x14ac:dyDescent="0.35">
      <c r="J96" s="336"/>
    </row>
    <row r="97" spans="10:10" ht="15.75" customHeight="1" x14ac:dyDescent="0.35">
      <c r="J97" s="336"/>
    </row>
    <row r="98" spans="10:10" ht="15.75" customHeight="1" x14ac:dyDescent="0.35">
      <c r="J98" s="336"/>
    </row>
    <row r="99" spans="10:10" ht="15.75" customHeight="1" x14ac:dyDescent="0.35">
      <c r="J99" s="336"/>
    </row>
    <row r="100" spans="10:10" ht="15.75" customHeight="1" x14ac:dyDescent="0.35">
      <c r="J100" s="336"/>
    </row>
    <row r="101" spans="10:10" ht="15.75" customHeight="1" x14ac:dyDescent="0.35">
      <c r="J101" s="336"/>
    </row>
    <row r="102" spans="10:10" ht="15.75" customHeight="1" x14ac:dyDescent="0.35">
      <c r="J102" s="336"/>
    </row>
    <row r="103" spans="10:10" ht="15.75" customHeight="1" x14ac:dyDescent="0.35">
      <c r="J103" s="336"/>
    </row>
    <row r="104" spans="10:10" ht="15.75" customHeight="1" x14ac:dyDescent="0.35">
      <c r="J104" s="336"/>
    </row>
    <row r="105" spans="10:10" ht="15.75" customHeight="1" x14ac:dyDescent="0.35">
      <c r="J105" s="336"/>
    </row>
    <row r="106" spans="10:10" ht="15.75" customHeight="1" x14ac:dyDescent="0.35">
      <c r="J106" s="336"/>
    </row>
    <row r="107" spans="10:10" ht="15.75" customHeight="1" x14ac:dyDescent="0.35">
      <c r="J107" s="336"/>
    </row>
    <row r="108" spans="10:10" ht="15.75" customHeight="1" x14ac:dyDescent="0.35">
      <c r="J108" s="336"/>
    </row>
    <row r="109" spans="10:10" ht="15.75" customHeight="1" x14ac:dyDescent="0.35">
      <c r="J109" s="336"/>
    </row>
    <row r="110" spans="10:10" ht="15.75" customHeight="1" x14ac:dyDescent="0.35">
      <c r="J110" s="336"/>
    </row>
    <row r="111" spans="10:10" ht="15.75" customHeight="1" x14ac:dyDescent="0.35">
      <c r="J111" s="336"/>
    </row>
    <row r="112" spans="10:10" ht="15.75" customHeight="1" x14ac:dyDescent="0.35">
      <c r="J112" s="336"/>
    </row>
    <row r="113" spans="10:10" ht="15.75" customHeight="1" x14ac:dyDescent="0.35">
      <c r="J113" s="336"/>
    </row>
    <row r="114" spans="10:10" ht="15.75" customHeight="1" x14ac:dyDescent="0.35">
      <c r="J114" s="336"/>
    </row>
    <row r="115" spans="10:10" ht="15.75" customHeight="1" x14ac:dyDescent="0.35">
      <c r="J115" s="336"/>
    </row>
    <row r="116" spans="10:10" ht="15.75" customHeight="1" x14ac:dyDescent="0.35">
      <c r="J116" s="336"/>
    </row>
    <row r="117" spans="10:10" ht="15.75" customHeight="1" x14ac:dyDescent="0.35">
      <c r="J117" s="336"/>
    </row>
    <row r="118" spans="10:10" ht="15.75" customHeight="1" x14ac:dyDescent="0.35">
      <c r="J118" s="336"/>
    </row>
    <row r="119" spans="10:10" ht="15.75" customHeight="1" x14ac:dyDescent="0.35">
      <c r="J119" s="336"/>
    </row>
    <row r="120" spans="10:10" ht="15.75" customHeight="1" x14ac:dyDescent="0.35">
      <c r="J120" s="336"/>
    </row>
    <row r="121" spans="10:10" ht="15.75" customHeight="1" x14ac:dyDescent="0.35">
      <c r="J121" s="336"/>
    </row>
    <row r="122" spans="10:10" ht="15.75" customHeight="1" x14ac:dyDescent="0.35">
      <c r="J122" s="336"/>
    </row>
    <row r="123" spans="10:10" ht="15.75" customHeight="1" x14ac:dyDescent="0.35">
      <c r="J123" s="336"/>
    </row>
    <row r="124" spans="10:10" ht="15.75" customHeight="1" x14ac:dyDescent="0.35">
      <c r="J124" s="336"/>
    </row>
    <row r="125" spans="10:10" ht="15.75" customHeight="1" x14ac:dyDescent="0.35">
      <c r="J125" s="336"/>
    </row>
    <row r="126" spans="10:10" ht="15.75" customHeight="1" x14ac:dyDescent="0.35">
      <c r="J126" s="336"/>
    </row>
    <row r="127" spans="10:10" ht="15.75" customHeight="1" x14ac:dyDescent="0.35">
      <c r="J127" s="336"/>
    </row>
    <row r="128" spans="10:10" ht="15.75" customHeight="1" x14ac:dyDescent="0.35">
      <c r="J128" s="336"/>
    </row>
    <row r="129" spans="10:10" ht="15.75" customHeight="1" x14ac:dyDescent="0.35">
      <c r="J129" s="336"/>
    </row>
    <row r="130" spans="10:10" ht="15.75" customHeight="1" x14ac:dyDescent="0.35">
      <c r="J130" s="336"/>
    </row>
    <row r="131" spans="10:10" ht="15.75" customHeight="1" x14ac:dyDescent="0.35">
      <c r="J131" s="336"/>
    </row>
    <row r="132" spans="10:10" ht="15.75" customHeight="1" x14ac:dyDescent="0.35">
      <c r="J132" s="336"/>
    </row>
    <row r="133" spans="10:10" ht="15.75" customHeight="1" x14ac:dyDescent="0.35">
      <c r="J133" s="336"/>
    </row>
    <row r="134" spans="10:10" ht="15.75" customHeight="1" x14ac:dyDescent="0.35">
      <c r="J134" s="336"/>
    </row>
    <row r="135" spans="10:10" ht="15.75" customHeight="1" x14ac:dyDescent="0.35">
      <c r="J135" s="336"/>
    </row>
    <row r="136" spans="10:10" ht="15.75" customHeight="1" x14ac:dyDescent="0.35">
      <c r="J136" s="336"/>
    </row>
    <row r="137" spans="10:10" ht="15.75" customHeight="1" x14ac:dyDescent="0.35">
      <c r="J137" s="336"/>
    </row>
    <row r="138" spans="10:10" ht="15.75" customHeight="1" x14ac:dyDescent="0.35">
      <c r="J138" s="336"/>
    </row>
    <row r="139" spans="10:10" ht="15.75" customHeight="1" x14ac:dyDescent="0.35">
      <c r="J139" s="336"/>
    </row>
    <row r="140" spans="10:10" ht="15.75" customHeight="1" x14ac:dyDescent="0.35">
      <c r="J140" s="336"/>
    </row>
    <row r="141" spans="10:10" ht="15.75" customHeight="1" x14ac:dyDescent="0.35">
      <c r="J141" s="336"/>
    </row>
    <row r="142" spans="10:10" ht="15.75" customHeight="1" x14ac:dyDescent="0.35">
      <c r="J142" s="336"/>
    </row>
    <row r="143" spans="10:10" ht="15.75" customHeight="1" x14ac:dyDescent="0.35">
      <c r="J143" s="336"/>
    </row>
    <row r="144" spans="10:10" ht="15.75" customHeight="1" x14ac:dyDescent="0.35">
      <c r="J144" s="336"/>
    </row>
    <row r="145" spans="10:10" ht="15.75" customHeight="1" x14ac:dyDescent="0.35">
      <c r="J145" s="336"/>
    </row>
    <row r="146" spans="10:10" ht="15.75" customHeight="1" x14ac:dyDescent="0.35">
      <c r="J146" s="336"/>
    </row>
    <row r="147" spans="10:10" ht="15.75" customHeight="1" x14ac:dyDescent="0.35">
      <c r="J147" s="336"/>
    </row>
    <row r="148" spans="10:10" ht="15.75" customHeight="1" x14ac:dyDescent="0.35">
      <c r="J148" s="336"/>
    </row>
    <row r="149" spans="10:10" ht="15.75" customHeight="1" x14ac:dyDescent="0.35">
      <c r="J149" s="336"/>
    </row>
    <row r="150" spans="10:10" ht="15.75" customHeight="1" x14ac:dyDescent="0.35">
      <c r="J150" s="336"/>
    </row>
    <row r="151" spans="10:10" ht="15.75" customHeight="1" x14ac:dyDescent="0.35">
      <c r="J151" s="336"/>
    </row>
    <row r="152" spans="10:10" ht="15.75" customHeight="1" x14ac:dyDescent="0.35">
      <c r="J152" s="336"/>
    </row>
    <row r="153" spans="10:10" ht="15.75" customHeight="1" x14ac:dyDescent="0.35">
      <c r="J153" s="336"/>
    </row>
    <row r="154" spans="10:10" ht="15.75" customHeight="1" x14ac:dyDescent="0.35">
      <c r="J154" s="336"/>
    </row>
    <row r="155" spans="10:10" ht="15.75" customHeight="1" x14ac:dyDescent="0.35">
      <c r="J155" s="336"/>
    </row>
    <row r="156" spans="10:10" ht="15.75" customHeight="1" x14ac:dyDescent="0.35">
      <c r="J156" s="336"/>
    </row>
    <row r="157" spans="10:10" ht="15.75" customHeight="1" x14ac:dyDescent="0.35">
      <c r="J157" s="336"/>
    </row>
    <row r="158" spans="10:10" ht="15.75" customHeight="1" x14ac:dyDescent="0.35">
      <c r="J158" s="336"/>
    </row>
    <row r="159" spans="10:10" ht="15.75" customHeight="1" x14ac:dyDescent="0.35">
      <c r="J159" s="336"/>
    </row>
    <row r="160" spans="10:10" ht="15.75" customHeight="1" x14ac:dyDescent="0.35">
      <c r="J160" s="336"/>
    </row>
    <row r="161" spans="10:10" ht="15.75" customHeight="1" x14ac:dyDescent="0.35">
      <c r="J161" s="336"/>
    </row>
    <row r="162" spans="10:10" ht="15.75" customHeight="1" x14ac:dyDescent="0.35">
      <c r="J162" s="336"/>
    </row>
    <row r="163" spans="10:10" ht="15.75" customHeight="1" x14ac:dyDescent="0.35">
      <c r="J163" s="336"/>
    </row>
    <row r="164" spans="10:10" ht="15.75" customHeight="1" x14ac:dyDescent="0.35">
      <c r="J164" s="336"/>
    </row>
    <row r="165" spans="10:10" ht="15.75" customHeight="1" x14ac:dyDescent="0.35">
      <c r="J165" s="336"/>
    </row>
    <row r="166" spans="10:10" ht="15.75" customHeight="1" x14ac:dyDescent="0.35">
      <c r="J166" s="336"/>
    </row>
    <row r="167" spans="10:10" ht="15.75" customHeight="1" x14ac:dyDescent="0.35">
      <c r="J167" s="336"/>
    </row>
    <row r="168" spans="10:10" ht="15.75" customHeight="1" x14ac:dyDescent="0.35">
      <c r="J168" s="336"/>
    </row>
    <row r="169" spans="10:10" ht="15.75" customHeight="1" x14ac:dyDescent="0.35">
      <c r="J169" s="336"/>
    </row>
    <row r="170" spans="10:10" ht="15.75" customHeight="1" x14ac:dyDescent="0.35">
      <c r="J170" s="336"/>
    </row>
    <row r="171" spans="10:10" ht="15.75" customHeight="1" x14ac:dyDescent="0.35">
      <c r="J171" s="336"/>
    </row>
    <row r="172" spans="10:10" ht="15.75" customHeight="1" x14ac:dyDescent="0.35">
      <c r="J172" s="336"/>
    </row>
    <row r="173" spans="10:10" ht="15.75" customHeight="1" x14ac:dyDescent="0.35">
      <c r="J173" s="336"/>
    </row>
    <row r="174" spans="10:10" ht="15.75" customHeight="1" x14ac:dyDescent="0.35">
      <c r="J174" s="336"/>
    </row>
    <row r="175" spans="10:10" ht="15.75" customHeight="1" x14ac:dyDescent="0.35">
      <c r="J175" s="336"/>
    </row>
    <row r="176" spans="10:10" ht="15.75" customHeight="1" x14ac:dyDescent="0.35">
      <c r="J176" s="336"/>
    </row>
    <row r="177" spans="10:10" ht="15.75" customHeight="1" x14ac:dyDescent="0.35">
      <c r="J177" s="336"/>
    </row>
    <row r="178" spans="10:10" ht="15.75" customHeight="1" x14ac:dyDescent="0.35">
      <c r="J178" s="336"/>
    </row>
    <row r="179" spans="10:10" ht="15.75" customHeight="1" x14ac:dyDescent="0.35">
      <c r="J179" s="336"/>
    </row>
    <row r="180" spans="10:10" ht="15.75" customHeight="1" x14ac:dyDescent="0.35">
      <c r="J180" s="336"/>
    </row>
    <row r="181" spans="10:10" ht="15.75" customHeight="1" x14ac:dyDescent="0.35">
      <c r="J181" s="336"/>
    </row>
    <row r="182" spans="10:10" ht="15.75" customHeight="1" x14ac:dyDescent="0.35">
      <c r="J182" s="336"/>
    </row>
    <row r="183" spans="10:10" ht="15.75" customHeight="1" x14ac:dyDescent="0.35">
      <c r="J183" s="336"/>
    </row>
    <row r="184" spans="10:10" ht="15.75" customHeight="1" x14ac:dyDescent="0.35">
      <c r="J184" s="336"/>
    </row>
    <row r="185" spans="10:10" ht="15.75" customHeight="1" x14ac:dyDescent="0.35">
      <c r="J185" s="336"/>
    </row>
    <row r="186" spans="10:10" ht="15.75" customHeight="1" x14ac:dyDescent="0.35">
      <c r="J186" s="336"/>
    </row>
    <row r="187" spans="10:10" ht="15.75" customHeight="1" x14ac:dyDescent="0.35">
      <c r="J187" s="336"/>
    </row>
    <row r="188" spans="10:10" ht="15.75" customHeight="1" x14ac:dyDescent="0.35">
      <c r="J188" s="336"/>
    </row>
    <row r="189" spans="10:10" ht="15.75" customHeight="1" x14ac:dyDescent="0.35">
      <c r="J189" s="336"/>
    </row>
    <row r="190" spans="10:10" ht="15.75" customHeight="1" x14ac:dyDescent="0.35">
      <c r="J190" s="336"/>
    </row>
    <row r="191" spans="10:10" ht="15.75" customHeight="1" x14ac:dyDescent="0.35">
      <c r="J191" s="336"/>
    </row>
    <row r="192" spans="10:10" ht="15.75" customHeight="1" x14ac:dyDescent="0.35">
      <c r="J192" s="336"/>
    </row>
    <row r="193" spans="10:10" ht="15.75" customHeight="1" x14ac:dyDescent="0.35">
      <c r="J193" s="336"/>
    </row>
    <row r="194" spans="10:10" ht="15.75" customHeight="1" x14ac:dyDescent="0.35">
      <c r="J194" s="336"/>
    </row>
    <row r="195" spans="10:10" ht="15.75" customHeight="1" x14ac:dyDescent="0.35">
      <c r="J195" s="336"/>
    </row>
    <row r="196" spans="10:10" ht="15.75" customHeight="1" x14ac:dyDescent="0.35">
      <c r="J196" s="336"/>
    </row>
    <row r="197" spans="10:10" ht="15.75" customHeight="1" x14ac:dyDescent="0.35">
      <c r="J197" s="336"/>
    </row>
    <row r="198" spans="10:10" ht="15.75" customHeight="1" x14ac:dyDescent="0.35">
      <c r="J198" s="336"/>
    </row>
    <row r="199" spans="10:10" ht="15.75" customHeight="1" x14ac:dyDescent="0.35">
      <c r="J199" s="336"/>
    </row>
    <row r="200" spans="10:10" ht="15.75" customHeight="1" x14ac:dyDescent="0.35">
      <c r="J200" s="336"/>
    </row>
    <row r="201" spans="10:10" ht="15.75" customHeight="1" x14ac:dyDescent="0.35">
      <c r="J201" s="336"/>
    </row>
    <row r="202" spans="10:10" ht="15.75" customHeight="1" x14ac:dyDescent="0.35">
      <c r="J202" s="336"/>
    </row>
    <row r="203" spans="10:10" ht="15.75" customHeight="1" x14ac:dyDescent="0.35">
      <c r="J203" s="336"/>
    </row>
    <row r="204" spans="10:10" ht="15.75" customHeight="1" x14ac:dyDescent="0.35">
      <c r="J204" s="336"/>
    </row>
    <row r="205" spans="10:10" ht="15.75" customHeight="1" x14ac:dyDescent="0.35">
      <c r="J205" s="336"/>
    </row>
    <row r="206" spans="10:10" ht="15.75" customHeight="1" x14ac:dyDescent="0.35">
      <c r="J206" s="336"/>
    </row>
    <row r="207" spans="10:10" ht="15.75" customHeight="1" x14ac:dyDescent="0.35">
      <c r="J207" s="336"/>
    </row>
    <row r="208" spans="10:10" ht="15.75" customHeight="1" x14ac:dyDescent="0.35">
      <c r="J208" s="336"/>
    </row>
    <row r="209" spans="10:10" ht="15.75" customHeight="1" x14ac:dyDescent="0.35">
      <c r="J209" s="336"/>
    </row>
    <row r="210" spans="10:10" ht="15.75" customHeight="1" x14ac:dyDescent="0.35">
      <c r="J210" s="336"/>
    </row>
    <row r="211" spans="10:10" ht="15.75" customHeight="1" x14ac:dyDescent="0.35">
      <c r="J211" s="336"/>
    </row>
    <row r="212" spans="10:10" ht="15.75" customHeight="1" x14ac:dyDescent="0.35">
      <c r="J212" s="336"/>
    </row>
    <row r="213" spans="10:10" ht="15.75" customHeight="1" x14ac:dyDescent="0.35">
      <c r="J213" s="336"/>
    </row>
    <row r="214" spans="10:10" ht="15.75" customHeight="1" x14ac:dyDescent="0.35">
      <c r="J214" s="336"/>
    </row>
    <row r="215" spans="10:10" ht="15.75" customHeight="1" x14ac:dyDescent="0.35">
      <c r="J215" s="336"/>
    </row>
    <row r="216" spans="10:10" ht="15.75" customHeight="1" x14ac:dyDescent="0.35">
      <c r="J216" s="336"/>
    </row>
    <row r="217" spans="10:10" ht="15.75" customHeight="1" x14ac:dyDescent="0.35">
      <c r="J217" s="336"/>
    </row>
    <row r="218" spans="10:10" ht="15.75" customHeight="1" x14ac:dyDescent="0.35">
      <c r="J218" s="336"/>
    </row>
    <row r="219" spans="10:10" ht="15.75" customHeight="1" x14ac:dyDescent="0.35">
      <c r="J219" s="336"/>
    </row>
    <row r="220" spans="10:10" ht="15.75" customHeight="1" x14ac:dyDescent="0.35">
      <c r="J220" s="336"/>
    </row>
    <row r="221" spans="10:10" ht="15.75" customHeight="1" x14ac:dyDescent="0.35">
      <c r="J221" s="336"/>
    </row>
    <row r="222" spans="10:10" ht="15.75" customHeight="1" x14ac:dyDescent="0.35">
      <c r="J222" s="336"/>
    </row>
    <row r="223" spans="10:10" ht="15.75" customHeight="1" x14ac:dyDescent="0.35">
      <c r="J223" s="336"/>
    </row>
    <row r="224" spans="10:10" ht="15.75" customHeight="1" x14ac:dyDescent="0.35">
      <c r="J224" s="336"/>
    </row>
    <row r="225" spans="10:10" ht="15.75" customHeight="1" x14ac:dyDescent="0.35">
      <c r="J225" s="336"/>
    </row>
    <row r="226" spans="10:10" ht="15.75" customHeight="1" x14ac:dyDescent="0.35">
      <c r="J226" s="336"/>
    </row>
    <row r="227" spans="10:10" ht="15.75" customHeight="1" x14ac:dyDescent="0.35">
      <c r="J227" s="336"/>
    </row>
    <row r="228" spans="10:10" ht="15.75" customHeight="1" x14ac:dyDescent="0.35">
      <c r="J228" s="336"/>
    </row>
    <row r="229" spans="10:10" ht="15.75" customHeight="1" x14ac:dyDescent="0.35">
      <c r="J229" s="336"/>
    </row>
    <row r="230" spans="10:10" ht="15.75" customHeight="1" x14ac:dyDescent="0.35">
      <c r="J230" s="336"/>
    </row>
    <row r="231" spans="10:10" ht="15.75" customHeight="1" x14ac:dyDescent="0.35">
      <c r="J231" s="336"/>
    </row>
    <row r="232" spans="10:10" ht="15.75" customHeight="1" x14ac:dyDescent="0.35">
      <c r="J232" s="336"/>
    </row>
    <row r="233" spans="10:10" ht="15.75" customHeight="1" x14ac:dyDescent="0.35">
      <c r="J233" s="336"/>
    </row>
    <row r="234" spans="10:10" ht="15.75" customHeight="1" x14ac:dyDescent="0.35">
      <c r="J234" s="336"/>
    </row>
    <row r="235" spans="10:10" ht="15.75" customHeight="1" x14ac:dyDescent="0.35">
      <c r="J235" s="336"/>
    </row>
    <row r="236" spans="10:10" ht="15.75" customHeight="1" x14ac:dyDescent="0.35">
      <c r="J236" s="336"/>
    </row>
    <row r="237" spans="10:10" ht="15.75" customHeight="1" x14ac:dyDescent="0.35">
      <c r="J237" s="336"/>
    </row>
    <row r="238" spans="10:10" ht="15.75" customHeight="1" x14ac:dyDescent="0.35">
      <c r="J238" s="336"/>
    </row>
    <row r="239" spans="10:10" ht="15.75" customHeight="1" x14ac:dyDescent="0.35">
      <c r="J239" s="336"/>
    </row>
    <row r="240" spans="10:10" ht="15.75" customHeight="1" x14ac:dyDescent="0.35">
      <c r="J240" s="336"/>
    </row>
    <row r="241" spans="10:10" ht="15.75" customHeight="1" x14ac:dyDescent="0.35">
      <c r="J241" s="336"/>
    </row>
    <row r="242" spans="10:10" ht="15.75" customHeight="1" x14ac:dyDescent="0.35">
      <c r="J242" s="336"/>
    </row>
    <row r="243" spans="10:10" ht="15.75" customHeight="1" x14ac:dyDescent="0.35">
      <c r="J243" s="336"/>
    </row>
    <row r="244" spans="10:10" ht="15.75" customHeight="1" x14ac:dyDescent="0.35">
      <c r="J244" s="336"/>
    </row>
    <row r="245" spans="10:10" ht="15.75" customHeight="1" x14ac:dyDescent="0.35">
      <c r="J245" s="336"/>
    </row>
    <row r="246" spans="10:10" ht="15.75" customHeight="1" x14ac:dyDescent="0.35">
      <c r="J246" s="336"/>
    </row>
    <row r="247" spans="10:10" ht="15.75" customHeight="1" x14ac:dyDescent="0.35">
      <c r="J247" s="336"/>
    </row>
    <row r="248" spans="10:10" ht="15.75" customHeight="1" x14ac:dyDescent="0.35">
      <c r="J248" s="336"/>
    </row>
    <row r="249" spans="10:10" ht="15.75" customHeight="1" x14ac:dyDescent="0.35">
      <c r="J249" s="336"/>
    </row>
    <row r="250" spans="10:10" ht="15.75" customHeight="1" x14ac:dyDescent="0.35">
      <c r="J250" s="336"/>
    </row>
    <row r="251" spans="10:10" ht="15.75" customHeight="1" x14ac:dyDescent="0.35">
      <c r="J251" s="336"/>
    </row>
    <row r="252" spans="10:10" ht="15.75" customHeight="1" x14ac:dyDescent="0.35">
      <c r="J252" s="336"/>
    </row>
    <row r="253" spans="10:10" ht="15.75" customHeight="1" x14ac:dyDescent="0.35">
      <c r="J253" s="336"/>
    </row>
    <row r="254" spans="10:10" ht="15.75" customHeight="1" x14ac:dyDescent="0.35">
      <c r="J254" s="336"/>
    </row>
    <row r="255" spans="10:10" ht="15.75" customHeight="1" x14ac:dyDescent="0.35">
      <c r="J255" s="336"/>
    </row>
    <row r="256" spans="10:10" ht="15.75" customHeight="1" x14ac:dyDescent="0.35">
      <c r="J256" s="336"/>
    </row>
    <row r="257" spans="10:10" ht="15.75" customHeight="1" x14ac:dyDescent="0.35">
      <c r="J257" s="336"/>
    </row>
    <row r="258" spans="10:10" ht="15.75" customHeight="1" x14ac:dyDescent="0.35">
      <c r="J258" s="336"/>
    </row>
    <row r="259" spans="10:10" ht="15.75" customHeight="1" x14ac:dyDescent="0.35">
      <c r="J259" s="336"/>
    </row>
    <row r="260" spans="10:10" ht="15.75" customHeight="1" x14ac:dyDescent="0.35">
      <c r="J260" s="336"/>
    </row>
    <row r="261" spans="10:10" ht="15.75" customHeight="1" x14ac:dyDescent="0.35">
      <c r="J261" s="336"/>
    </row>
    <row r="262" spans="10:10" ht="15.75" customHeight="1" x14ac:dyDescent="0.35">
      <c r="J262" s="336"/>
    </row>
    <row r="263" spans="10:10" ht="15.75" customHeight="1" x14ac:dyDescent="0.35">
      <c r="J263" s="336"/>
    </row>
    <row r="264" spans="10:10" ht="15.75" customHeight="1" x14ac:dyDescent="0.35">
      <c r="J264" s="336"/>
    </row>
    <row r="265" spans="10:10" ht="15.75" customHeight="1" x14ac:dyDescent="0.35">
      <c r="J265" s="336"/>
    </row>
    <row r="266" spans="10:10" ht="15.75" customHeight="1" x14ac:dyDescent="0.35">
      <c r="J266" s="336"/>
    </row>
    <row r="267" spans="10:10" ht="15.75" customHeight="1" x14ac:dyDescent="0.35">
      <c r="J267" s="336"/>
    </row>
    <row r="268" spans="10:10" ht="15.75" customHeight="1" x14ac:dyDescent="0.35">
      <c r="J268" s="336"/>
    </row>
    <row r="269" spans="10:10" ht="15.75" customHeight="1" x14ac:dyDescent="0.35">
      <c r="J269" s="336"/>
    </row>
    <row r="270" spans="10:10" ht="15.75" customHeight="1" x14ac:dyDescent="0.35">
      <c r="J270" s="336"/>
    </row>
    <row r="271" spans="10:10" ht="15.75" customHeight="1" x14ac:dyDescent="0.35">
      <c r="J271" s="336"/>
    </row>
    <row r="272" spans="10:10" ht="15.75" customHeight="1" x14ac:dyDescent="0.35">
      <c r="J272" s="336"/>
    </row>
    <row r="273" spans="10:10" ht="15.75" customHeight="1" x14ac:dyDescent="0.35">
      <c r="J273" s="336"/>
    </row>
    <row r="274" spans="10:10" ht="15.75" customHeight="1" x14ac:dyDescent="0.35">
      <c r="J274" s="336"/>
    </row>
    <row r="275" spans="10:10" ht="15.75" customHeight="1" x14ac:dyDescent="0.35">
      <c r="J275" s="336"/>
    </row>
    <row r="276" spans="10:10" ht="15.75" customHeight="1" x14ac:dyDescent="0.35">
      <c r="J276" s="336"/>
    </row>
    <row r="277" spans="10:10" ht="15.75" customHeight="1" x14ac:dyDescent="0.35">
      <c r="J277" s="336"/>
    </row>
    <row r="278" spans="10:10" ht="15.75" customHeight="1" x14ac:dyDescent="0.35">
      <c r="J278" s="336"/>
    </row>
    <row r="279" spans="10:10" ht="15.75" customHeight="1" x14ac:dyDescent="0.35">
      <c r="J279" s="336"/>
    </row>
    <row r="280" spans="10:10" ht="15.75" customHeight="1" x14ac:dyDescent="0.35">
      <c r="J280" s="336"/>
    </row>
    <row r="281" spans="10:10" ht="15.75" customHeight="1" x14ac:dyDescent="0.35">
      <c r="J281" s="336"/>
    </row>
    <row r="282" spans="10:10" ht="15.75" customHeight="1" x14ac:dyDescent="0.35">
      <c r="J282" s="336"/>
    </row>
    <row r="283" spans="10:10" ht="15.75" customHeight="1" x14ac:dyDescent="0.35">
      <c r="J283" s="336"/>
    </row>
    <row r="284" spans="10:10" ht="15.75" customHeight="1" x14ac:dyDescent="0.35">
      <c r="J284" s="336"/>
    </row>
    <row r="285" spans="10:10" ht="15.75" customHeight="1" x14ac:dyDescent="0.35">
      <c r="J285" s="336"/>
    </row>
    <row r="286" spans="10:10" ht="15.75" customHeight="1" x14ac:dyDescent="0.35">
      <c r="J286" s="336"/>
    </row>
    <row r="287" spans="10:10" ht="15.75" customHeight="1" x14ac:dyDescent="0.35">
      <c r="J287" s="336"/>
    </row>
    <row r="288" spans="10:10" ht="15.75" customHeight="1" x14ac:dyDescent="0.35">
      <c r="J288" s="336"/>
    </row>
    <row r="289" spans="10:10" ht="15.75" customHeight="1" x14ac:dyDescent="0.35">
      <c r="J289" s="336"/>
    </row>
    <row r="290" spans="10:10" ht="15.75" customHeight="1" x14ac:dyDescent="0.35">
      <c r="J290" s="336"/>
    </row>
    <row r="291" spans="10:10" ht="15.75" customHeight="1" x14ac:dyDescent="0.35">
      <c r="J291" s="336"/>
    </row>
    <row r="292" spans="10:10" ht="15.75" customHeight="1" x14ac:dyDescent="0.35">
      <c r="J292" s="336"/>
    </row>
    <row r="293" spans="10:10" ht="15.75" customHeight="1" x14ac:dyDescent="0.35">
      <c r="J293" s="336"/>
    </row>
    <row r="294" spans="10:10" ht="15.75" customHeight="1" x14ac:dyDescent="0.35">
      <c r="J294" s="336"/>
    </row>
    <row r="295" spans="10:10" ht="15.75" customHeight="1" x14ac:dyDescent="0.35">
      <c r="J295" s="336"/>
    </row>
    <row r="296" spans="10:10" ht="15.75" customHeight="1" x14ac:dyDescent="0.35">
      <c r="J296" s="336"/>
    </row>
    <row r="297" spans="10:10" ht="15.75" customHeight="1" x14ac:dyDescent="0.35">
      <c r="J297" s="336"/>
    </row>
    <row r="298" spans="10:10" ht="15.75" customHeight="1" x14ac:dyDescent="0.35">
      <c r="J298" s="336"/>
    </row>
    <row r="299" spans="10:10" ht="15.75" customHeight="1" x14ac:dyDescent="0.35">
      <c r="J299" s="336"/>
    </row>
    <row r="300" spans="10:10" ht="15.75" customHeight="1" x14ac:dyDescent="0.35">
      <c r="J300" s="336"/>
    </row>
    <row r="301" spans="10:10" ht="15.75" customHeight="1" x14ac:dyDescent="0.35">
      <c r="J301" s="336"/>
    </row>
    <row r="302" spans="10:10" ht="15.75" customHeight="1" x14ac:dyDescent="0.35">
      <c r="J302" s="336"/>
    </row>
    <row r="303" spans="10:10" ht="15.75" customHeight="1" x14ac:dyDescent="0.35">
      <c r="J303" s="336"/>
    </row>
    <row r="304" spans="10:10" ht="15.75" customHeight="1" x14ac:dyDescent="0.35">
      <c r="J304" s="336"/>
    </row>
    <row r="305" spans="10:10" ht="15.75" customHeight="1" x14ac:dyDescent="0.35">
      <c r="J305" s="336"/>
    </row>
    <row r="306" spans="10:10" ht="15.75" customHeight="1" x14ac:dyDescent="0.35">
      <c r="J306" s="336"/>
    </row>
    <row r="307" spans="10:10" ht="15.75" customHeight="1" x14ac:dyDescent="0.35">
      <c r="J307" s="336"/>
    </row>
    <row r="308" spans="10:10" ht="15.75" customHeight="1" x14ac:dyDescent="0.35">
      <c r="J308" s="336"/>
    </row>
    <row r="309" spans="10:10" ht="15.75" customHeight="1" x14ac:dyDescent="0.35">
      <c r="J309" s="336"/>
    </row>
    <row r="310" spans="10:10" ht="15.75" customHeight="1" x14ac:dyDescent="0.35">
      <c r="J310" s="336"/>
    </row>
    <row r="311" spans="10:10" ht="15.75" customHeight="1" x14ac:dyDescent="0.35">
      <c r="J311" s="336"/>
    </row>
    <row r="312" spans="10:10" ht="15.75" customHeight="1" x14ac:dyDescent="0.35">
      <c r="J312" s="336"/>
    </row>
    <row r="313" spans="10:10" ht="15.75" customHeight="1" x14ac:dyDescent="0.35">
      <c r="J313" s="336"/>
    </row>
    <row r="314" spans="10:10" ht="15.75" customHeight="1" x14ac:dyDescent="0.35">
      <c r="J314" s="336"/>
    </row>
    <row r="315" spans="10:10" ht="15.75" customHeight="1" x14ac:dyDescent="0.35">
      <c r="J315" s="336"/>
    </row>
    <row r="316" spans="10:10" ht="15.75" customHeight="1" x14ac:dyDescent="0.35">
      <c r="J316" s="336"/>
    </row>
    <row r="317" spans="10:10" ht="15.75" customHeight="1" x14ac:dyDescent="0.35">
      <c r="J317" s="336"/>
    </row>
    <row r="318" spans="10:10" ht="15.75" customHeight="1" x14ac:dyDescent="0.35">
      <c r="J318" s="336"/>
    </row>
    <row r="319" spans="10:10" ht="15.75" customHeight="1" x14ac:dyDescent="0.35">
      <c r="J319" s="336"/>
    </row>
    <row r="320" spans="10:10" ht="15.75" customHeight="1" x14ac:dyDescent="0.35">
      <c r="J320" s="336"/>
    </row>
    <row r="321" spans="10:10" ht="15.75" customHeight="1" x14ac:dyDescent="0.35">
      <c r="J321" s="336"/>
    </row>
    <row r="322" spans="10:10" ht="15.75" customHeight="1" x14ac:dyDescent="0.35">
      <c r="J322" s="336"/>
    </row>
    <row r="323" spans="10:10" ht="15.75" customHeight="1" x14ac:dyDescent="0.35">
      <c r="J323" s="336"/>
    </row>
    <row r="324" spans="10:10" ht="15.75" customHeight="1" x14ac:dyDescent="0.35">
      <c r="J324" s="336"/>
    </row>
    <row r="325" spans="10:10" ht="15.75" customHeight="1" x14ac:dyDescent="0.35">
      <c r="J325" s="336"/>
    </row>
    <row r="326" spans="10:10" ht="15.75" customHeight="1" x14ac:dyDescent="0.35">
      <c r="J326" s="336"/>
    </row>
    <row r="327" spans="10:10" ht="15.75" customHeight="1" x14ac:dyDescent="0.35">
      <c r="J327" s="336"/>
    </row>
    <row r="328" spans="10:10" ht="15.75" customHeight="1" x14ac:dyDescent="0.35">
      <c r="J328" s="336"/>
    </row>
    <row r="329" spans="10:10" ht="15.75" customHeight="1" x14ac:dyDescent="0.35">
      <c r="J329" s="336"/>
    </row>
    <row r="330" spans="10:10" ht="15.75" customHeight="1" x14ac:dyDescent="0.35">
      <c r="J330" s="336"/>
    </row>
    <row r="331" spans="10:10" ht="15.75" customHeight="1" x14ac:dyDescent="0.35">
      <c r="J331" s="336"/>
    </row>
    <row r="332" spans="10:10" ht="15.75" customHeight="1" x14ac:dyDescent="0.35">
      <c r="J332" s="336"/>
    </row>
    <row r="333" spans="10:10" ht="15.75" customHeight="1" x14ac:dyDescent="0.35">
      <c r="J333" s="336"/>
    </row>
    <row r="334" spans="10:10" ht="15.75" customHeight="1" x14ac:dyDescent="0.35">
      <c r="J334" s="336"/>
    </row>
    <row r="335" spans="10:10" ht="15.75" customHeight="1" x14ac:dyDescent="0.35">
      <c r="J335" s="336"/>
    </row>
    <row r="336" spans="10:10" ht="15.75" customHeight="1" x14ac:dyDescent="0.35">
      <c r="J336" s="336"/>
    </row>
    <row r="337" spans="10:10" ht="15.75" customHeight="1" x14ac:dyDescent="0.35">
      <c r="J337" s="336"/>
    </row>
    <row r="338" spans="10:10" ht="15.75" customHeight="1" x14ac:dyDescent="0.35">
      <c r="J338" s="336"/>
    </row>
    <row r="339" spans="10:10" ht="15.75" customHeight="1" x14ac:dyDescent="0.35">
      <c r="J339" s="336"/>
    </row>
    <row r="340" spans="10:10" ht="15.75" customHeight="1" x14ac:dyDescent="0.35">
      <c r="J340" s="336"/>
    </row>
    <row r="341" spans="10:10" ht="15.75" customHeight="1" x14ac:dyDescent="0.35">
      <c r="J341" s="336"/>
    </row>
    <row r="342" spans="10:10" ht="15.75" customHeight="1" x14ac:dyDescent="0.35">
      <c r="J342" s="336"/>
    </row>
    <row r="343" spans="10:10" ht="15.75" customHeight="1" x14ac:dyDescent="0.35">
      <c r="J343" s="336"/>
    </row>
    <row r="344" spans="10:10" ht="15.75" customHeight="1" x14ac:dyDescent="0.35">
      <c r="J344" s="336"/>
    </row>
    <row r="345" spans="10:10" ht="15.75" customHeight="1" x14ac:dyDescent="0.35">
      <c r="J345" s="336"/>
    </row>
    <row r="346" spans="10:10" ht="15.75" customHeight="1" x14ac:dyDescent="0.35">
      <c r="J346" s="336"/>
    </row>
    <row r="347" spans="10:10" ht="15.75" customHeight="1" x14ac:dyDescent="0.35">
      <c r="J347" s="336"/>
    </row>
    <row r="348" spans="10:10" ht="15.75" customHeight="1" x14ac:dyDescent="0.35">
      <c r="J348" s="336"/>
    </row>
    <row r="349" spans="10:10" ht="15.75" customHeight="1" x14ac:dyDescent="0.35">
      <c r="J349" s="336"/>
    </row>
    <row r="350" spans="10:10" ht="15.75" customHeight="1" x14ac:dyDescent="0.35">
      <c r="J350" s="336"/>
    </row>
    <row r="351" spans="10:10" ht="15.75" customHeight="1" x14ac:dyDescent="0.35">
      <c r="J351" s="336"/>
    </row>
    <row r="352" spans="10:10" ht="15.75" customHeight="1" x14ac:dyDescent="0.35">
      <c r="J352" s="336"/>
    </row>
    <row r="353" spans="10:10" ht="15.75" customHeight="1" x14ac:dyDescent="0.35">
      <c r="J353" s="336"/>
    </row>
    <row r="354" spans="10:10" ht="15.75" customHeight="1" x14ac:dyDescent="0.35">
      <c r="J354" s="336"/>
    </row>
    <row r="355" spans="10:10" ht="15.75" customHeight="1" x14ac:dyDescent="0.35">
      <c r="J355" s="336"/>
    </row>
    <row r="356" spans="10:10" ht="15.75" customHeight="1" x14ac:dyDescent="0.35">
      <c r="J356" s="336"/>
    </row>
    <row r="357" spans="10:10" ht="15.75" customHeight="1" x14ac:dyDescent="0.35">
      <c r="J357" s="336"/>
    </row>
    <row r="358" spans="10:10" ht="15.75" customHeight="1" x14ac:dyDescent="0.35">
      <c r="J358" s="336"/>
    </row>
    <row r="359" spans="10:10" ht="15.75" customHeight="1" x14ac:dyDescent="0.35">
      <c r="J359" s="336"/>
    </row>
    <row r="360" spans="10:10" ht="15.75" customHeight="1" x14ac:dyDescent="0.35">
      <c r="J360" s="336"/>
    </row>
    <row r="361" spans="10:10" ht="15.75" customHeight="1" x14ac:dyDescent="0.35">
      <c r="J361" s="336"/>
    </row>
    <row r="362" spans="10:10" ht="15.75" customHeight="1" x14ac:dyDescent="0.35">
      <c r="J362" s="336"/>
    </row>
    <row r="363" spans="10:10" ht="15.75" customHeight="1" x14ac:dyDescent="0.35">
      <c r="J363" s="336"/>
    </row>
    <row r="364" spans="10:10" ht="15.75" customHeight="1" x14ac:dyDescent="0.35">
      <c r="J364" s="336"/>
    </row>
    <row r="365" spans="10:10" ht="15.75" customHeight="1" x14ac:dyDescent="0.35">
      <c r="J365" s="336"/>
    </row>
    <row r="366" spans="10:10" ht="15.75" customHeight="1" x14ac:dyDescent="0.35">
      <c r="J366" s="336"/>
    </row>
    <row r="367" spans="10:10" ht="15.75" customHeight="1" x14ac:dyDescent="0.35">
      <c r="J367" s="336"/>
    </row>
    <row r="368" spans="10:10" ht="15.75" customHeight="1" x14ac:dyDescent="0.35">
      <c r="J368" s="336"/>
    </row>
    <row r="369" spans="10:10" ht="15.75" customHeight="1" x14ac:dyDescent="0.35">
      <c r="J369" s="336"/>
    </row>
    <row r="370" spans="10:10" ht="15.75" customHeight="1" x14ac:dyDescent="0.35">
      <c r="J370" s="336"/>
    </row>
    <row r="371" spans="10:10" ht="15.75" customHeight="1" x14ac:dyDescent="0.35">
      <c r="J371" s="336"/>
    </row>
    <row r="372" spans="10:10" ht="15.75" customHeight="1" x14ac:dyDescent="0.35">
      <c r="J372" s="336"/>
    </row>
    <row r="373" spans="10:10" ht="15.75" customHeight="1" x14ac:dyDescent="0.35">
      <c r="J373" s="336"/>
    </row>
    <row r="374" spans="10:10" ht="15.75" customHeight="1" x14ac:dyDescent="0.35">
      <c r="J374" s="336"/>
    </row>
    <row r="375" spans="10:10" ht="15.75" customHeight="1" x14ac:dyDescent="0.35">
      <c r="J375" s="336"/>
    </row>
    <row r="376" spans="10:10" ht="15.75" customHeight="1" x14ac:dyDescent="0.35">
      <c r="J376" s="336"/>
    </row>
    <row r="377" spans="10:10" ht="15.75" customHeight="1" x14ac:dyDescent="0.35">
      <c r="J377" s="336"/>
    </row>
    <row r="378" spans="10:10" ht="15.75" customHeight="1" x14ac:dyDescent="0.35">
      <c r="J378" s="336"/>
    </row>
    <row r="379" spans="10:10" ht="15.75" customHeight="1" x14ac:dyDescent="0.35">
      <c r="J379" s="336"/>
    </row>
    <row r="380" spans="10:10" ht="15.75" customHeight="1" x14ac:dyDescent="0.35">
      <c r="J380" s="336"/>
    </row>
    <row r="381" spans="10:10" ht="15.75" customHeight="1" x14ac:dyDescent="0.35">
      <c r="J381" s="336"/>
    </row>
    <row r="382" spans="10:10" ht="15.75" customHeight="1" x14ac:dyDescent="0.35">
      <c r="J382" s="336"/>
    </row>
    <row r="383" spans="10:10" ht="15.75" customHeight="1" x14ac:dyDescent="0.35">
      <c r="J383" s="336"/>
    </row>
    <row r="384" spans="10:10" ht="15.75" customHeight="1" x14ac:dyDescent="0.35">
      <c r="J384" s="336"/>
    </row>
    <row r="385" spans="10:10" ht="15.75" customHeight="1" x14ac:dyDescent="0.35">
      <c r="J385" s="336"/>
    </row>
    <row r="386" spans="10:10" ht="15.75" customHeight="1" x14ac:dyDescent="0.35">
      <c r="J386" s="336"/>
    </row>
    <row r="387" spans="10:10" ht="15.75" customHeight="1" x14ac:dyDescent="0.35">
      <c r="J387" s="336"/>
    </row>
    <row r="388" spans="10:10" ht="15.75" customHeight="1" x14ac:dyDescent="0.35">
      <c r="J388" s="336"/>
    </row>
    <row r="389" spans="10:10" ht="15.75" customHeight="1" x14ac:dyDescent="0.35">
      <c r="J389" s="336"/>
    </row>
    <row r="390" spans="10:10" ht="15.75" customHeight="1" x14ac:dyDescent="0.35">
      <c r="J390" s="336"/>
    </row>
    <row r="391" spans="10:10" ht="15.75" customHeight="1" x14ac:dyDescent="0.35">
      <c r="J391" s="336"/>
    </row>
    <row r="392" spans="10:10" ht="15.75" customHeight="1" x14ac:dyDescent="0.35">
      <c r="J392" s="336"/>
    </row>
    <row r="393" spans="10:10" ht="15.75" customHeight="1" x14ac:dyDescent="0.35">
      <c r="J393" s="336"/>
    </row>
    <row r="394" spans="10:10" ht="15.75" customHeight="1" x14ac:dyDescent="0.35">
      <c r="J394" s="336"/>
    </row>
    <row r="395" spans="10:10" ht="15.75" customHeight="1" x14ac:dyDescent="0.35">
      <c r="J395" s="336"/>
    </row>
    <row r="396" spans="10:10" ht="15.75" customHeight="1" x14ac:dyDescent="0.35">
      <c r="J396" s="336"/>
    </row>
    <row r="397" spans="10:10" ht="15.75" customHeight="1" x14ac:dyDescent="0.35">
      <c r="J397" s="336"/>
    </row>
    <row r="398" spans="10:10" ht="15.75" customHeight="1" x14ac:dyDescent="0.35">
      <c r="J398" s="336"/>
    </row>
    <row r="399" spans="10:10" ht="15.75" customHeight="1" x14ac:dyDescent="0.35">
      <c r="J399" s="336"/>
    </row>
    <row r="400" spans="10:10" ht="15.75" customHeight="1" x14ac:dyDescent="0.35">
      <c r="J400" s="336"/>
    </row>
    <row r="401" spans="10:10" ht="15.75" customHeight="1" x14ac:dyDescent="0.35">
      <c r="J401" s="336"/>
    </row>
    <row r="402" spans="10:10" ht="15.75" customHeight="1" x14ac:dyDescent="0.35">
      <c r="J402" s="336"/>
    </row>
    <row r="403" spans="10:10" ht="15.75" customHeight="1" x14ac:dyDescent="0.35">
      <c r="J403" s="336"/>
    </row>
    <row r="404" spans="10:10" ht="15.75" customHeight="1" x14ac:dyDescent="0.35">
      <c r="J404" s="336"/>
    </row>
    <row r="405" spans="10:10" ht="15.75" customHeight="1" x14ac:dyDescent="0.35">
      <c r="J405" s="336"/>
    </row>
    <row r="406" spans="10:10" ht="15.75" customHeight="1" x14ac:dyDescent="0.35">
      <c r="J406" s="336"/>
    </row>
    <row r="407" spans="10:10" ht="15.75" customHeight="1" x14ac:dyDescent="0.35">
      <c r="J407" s="336"/>
    </row>
    <row r="408" spans="10:10" ht="15.75" customHeight="1" x14ac:dyDescent="0.35">
      <c r="J408" s="336"/>
    </row>
    <row r="409" spans="10:10" ht="15.75" customHeight="1" x14ac:dyDescent="0.35">
      <c r="J409" s="336"/>
    </row>
    <row r="410" spans="10:10" ht="15.75" customHeight="1" x14ac:dyDescent="0.35">
      <c r="J410" s="336"/>
    </row>
    <row r="411" spans="10:10" ht="15.75" customHeight="1" x14ac:dyDescent="0.35">
      <c r="J411" s="336"/>
    </row>
    <row r="412" spans="10:10" ht="15.75" customHeight="1" x14ac:dyDescent="0.35">
      <c r="J412" s="336"/>
    </row>
    <row r="413" spans="10:10" ht="15.75" customHeight="1" x14ac:dyDescent="0.35">
      <c r="J413" s="336"/>
    </row>
    <row r="414" spans="10:10" ht="15.75" customHeight="1" x14ac:dyDescent="0.35">
      <c r="J414" s="336"/>
    </row>
    <row r="415" spans="10:10" ht="15.75" customHeight="1" x14ac:dyDescent="0.35">
      <c r="J415" s="336"/>
    </row>
    <row r="416" spans="10:10" ht="15.75" customHeight="1" x14ac:dyDescent="0.35">
      <c r="J416" s="336"/>
    </row>
    <row r="417" spans="10:10" ht="15.75" customHeight="1" x14ac:dyDescent="0.35">
      <c r="J417" s="336"/>
    </row>
    <row r="418" spans="10:10" ht="15.75" customHeight="1" x14ac:dyDescent="0.35">
      <c r="J418" s="336"/>
    </row>
    <row r="419" spans="10:10" ht="15.75" customHeight="1" x14ac:dyDescent="0.35">
      <c r="J419" s="336"/>
    </row>
    <row r="420" spans="10:10" ht="15.75" customHeight="1" x14ac:dyDescent="0.35">
      <c r="J420" s="336"/>
    </row>
    <row r="421" spans="10:10" ht="15.75" customHeight="1" x14ac:dyDescent="0.35">
      <c r="J421" s="336"/>
    </row>
    <row r="422" spans="10:10" ht="15.75" customHeight="1" x14ac:dyDescent="0.35">
      <c r="J422" s="336"/>
    </row>
    <row r="423" spans="10:10" ht="15.75" customHeight="1" x14ac:dyDescent="0.35">
      <c r="J423" s="336"/>
    </row>
    <row r="424" spans="10:10" ht="15.75" customHeight="1" x14ac:dyDescent="0.35">
      <c r="J424" s="336"/>
    </row>
    <row r="425" spans="10:10" ht="15.75" customHeight="1" x14ac:dyDescent="0.35">
      <c r="J425" s="336"/>
    </row>
    <row r="426" spans="10:10" ht="15.75" customHeight="1" x14ac:dyDescent="0.35">
      <c r="J426" s="336"/>
    </row>
    <row r="427" spans="10:10" ht="15.75" customHeight="1" x14ac:dyDescent="0.35">
      <c r="J427" s="336"/>
    </row>
    <row r="428" spans="10:10" ht="15.75" customHeight="1" x14ac:dyDescent="0.35">
      <c r="J428" s="336"/>
    </row>
    <row r="429" spans="10:10" ht="15.75" customHeight="1" x14ac:dyDescent="0.35">
      <c r="J429" s="336"/>
    </row>
    <row r="430" spans="10:10" ht="15.75" customHeight="1" x14ac:dyDescent="0.35">
      <c r="J430" s="336"/>
    </row>
    <row r="431" spans="10:10" ht="15.75" customHeight="1" x14ac:dyDescent="0.35">
      <c r="J431" s="336"/>
    </row>
    <row r="432" spans="10:10" ht="15.75" customHeight="1" x14ac:dyDescent="0.35">
      <c r="J432" s="336"/>
    </row>
    <row r="433" spans="10:10" ht="15.75" customHeight="1" x14ac:dyDescent="0.35">
      <c r="J433" s="336"/>
    </row>
    <row r="434" spans="10:10" ht="15.75" customHeight="1" x14ac:dyDescent="0.35">
      <c r="J434" s="336"/>
    </row>
    <row r="435" spans="10:10" ht="15.75" customHeight="1" x14ac:dyDescent="0.35">
      <c r="J435" s="336"/>
    </row>
    <row r="436" spans="10:10" ht="15.75" customHeight="1" x14ac:dyDescent="0.35">
      <c r="J436" s="336"/>
    </row>
    <row r="437" spans="10:10" ht="15.75" customHeight="1" x14ac:dyDescent="0.35">
      <c r="J437" s="336"/>
    </row>
    <row r="438" spans="10:10" ht="15.75" customHeight="1" x14ac:dyDescent="0.35">
      <c r="J438" s="336"/>
    </row>
    <row r="439" spans="10:10" ht="15.75" customHeight="1" x14ac:dyDescent="0.35">
      <c r="J439" s="336"/>
    </row>
    <row r="440" spans="10:10" ht="15.75" customHeight="1" x14ac:dyDescent="0.35">
      <c r="J440" s="336"/>
    </row>
    <row r="441" spans="10:10" ht="15.75" customHeight="1" x14ac:dyDescent="0.35">
      <c r="J441" s="336"/>
    </row>
    <row r="442" spans="10:10" ht="15.75" customHeight="1" x14ac:dyDescent="0.35">
      <c r="J442" s="336"/>
    </row>
    <row r="443" spans="10:10" ht="15.75" customHeight="1" x14ac:dyDescent="0.35">
      <c r="J443" s="336"/>
    </row>
    <row r="444" spans="10:10" ht="15.75" customHeight="1" x14ac:dyDescent="0.35">
      <c r="J444" s="336"/>
    </row>
    <row r="445" spans="10:10" ht="15.75" customHeight="1" x14ac:dyDescent="0.35">
      <c r="J445" s="336"/>
    </row>
    <row r="446" spans="10:10" ht="15.75" customHeight="1" x14ac:dyDescent="0.35">
      <c r="J446" s="336"/>
    </row>
    <row r="447" spans="10:10" ht="15.75" customHeight="1" x14ac:dyDescent="0.35">
      <c r="J447" s="336"/>
    </row>
    <row r="448" spans="10:10" ht="15.75" customHeight="1" x14ac:dyDescent="0.35">
      <c r="J448" s="336"/>
    </row>
    <row r="449" spans="10:10" ht="15.75" customHeight="1" x14ac:dyDescent="0.35">
      <c r="J449" s="336"/>
    </row>
    <row r="450" spans="10:10" ht="15.75" customHeight="1" x14ac:dyDescent="0.35">
      <c r="J450" s="336"/>
    </row>
    <row r="451" spans="10:10" ht="15.75" customHeight="1" x14ac:dyDescent="0.35">
      <c r="J451" s="336"/>
    </row>
    <row r="452" spans="10:10" ht="15.75" customHeight="1" x14ac:dyDescent="0.35">
      <c r="J452" s="336"/>
    </row>
    <row r="453" spans="10:10" ht="15.75" customHeight="1" x14ac:dyDescent="0.35">
      <c r="J453" s="336"/>
    </row>
    <row r="454" spans="10:10" ht="15.75" customHeight="1" x14ac:dyDescent="0.35">
      <c r="J454" s="336"/>
    </row>
    <row r="455" spans="10:10" ht="15.75" customHeight="1" x14ac:dyDescent="0.35">
      <c r="J455" s="336"/>
    </row>
    <row r="456" spans="10:10" ht="15.75" customHeight="1" x14ac:dyDescent="0.35">
      <c r="J456" s="336"/>
    </row>
    <row r="457" spans="10:10" ht="15.75" customHeight="1" x14ac:dyDescent="0.35">
      <c r="J457" s="336"/>
    </row>
    <row r="458" spans="10:10" ht="15.75" customHeight="1" x14ac:dyDescent="0.35">
      <c r="J458" s="336"/>
    </row>
    <row r="459" spans="10:10" ht="15.75" customHeight="1" x14ac:dyDescent="0.35">
      <c r="J459" s="336"/>
    </row>
    <row r="460" spans="10:10" ht="15.75" customHeight="1" x14ac:dyDescent="0.35">
      <c r="J460" s="336"/>
    </row>
    <row r="461" spans="10:10" ht="15.75" customHeight="1" x14ac:dyDescent="0.35">
      <c r="J461" s="336"/>
    </row>
    <row r="462" spans="10:10" ht="15.75" customHeight="1" x14ac:dyDescent="0.35">
      <c r="J462" s="336"/>
    </row>
    <row r="463" spans="10:10" ht="15.75" customHeight="1" x14ac:dyDescent="0.35">
      <c r="J463" s="336"/>
    </row>
    <row r="464" spans="10:10" ht="15.75" customHeight="1" x14ac:dyDescent="0.35">
      <c r="J464" s="336"/>
    </row>
    <row r="465" spans="10:10" ht="15.75" customHeight="1" x14ac:dyDescent="0.35">
      <c r="J465" s="336"/>
    </row>
    <row r="466" spans="10:10" ht="15.75" customHeight="1" x14ac:dyDescent="0.35">
      <c r="J466" s="336"/>
    </row>
    <row r="467" spans="10:10" ht="15.75" customHeight="1" x14ac:dyDescent="0.35">
      <c r="J467" s="336"/>
    </row>
    <row r="468" spans="10:10" ht="15.75" customHeight="1" x14ac:dyDescent="0.35">
      <c r="J468" s="336"/>
    </row>
    <row r="469" spans="10:10" ht="15.75" customHeight="1" x14ac:dyDescent="0.35">
      <c r="J469" s="336"/>
    </row>
    <row r="470" spans="10:10" ht="15.75" customHeight="1" x14ac:dyDescent="0.35">
      <c r="J470" s="336"/>
    </row>
    <row r="471" spans="10:10" ht="15.75" customHeight="1" x14ac:dyDescent="0.35">
      <c r="J471" s="336"/>
    </row>
    <row r="472" spans="10:10" ht="15.75" customHeight="1" x14ac:dyDescent="0.35">
      <c r="J472" s="336"/>
    </row>
    <row r="473" spans="10:10" ht="15.75" customHeight="1" x14ac:dyDescent="0.35">
      <c r="J473" s="336"/>
    </row>
    <row r="474" spans="10:10" ht="15.75" customHeight="1" x14ac:dyDescent="0.35">
      <c r="J474" s="336"/>
    </row>
    <row r="475" spans="10:10" ht="15.75" customHeight="1" x14ac:dyDescent="0.35">
      <c r="J475" s="336"/>
    </row>
    <row r="476" spans="10:10" ht="15.75" customHeight="1" x14ac:dyDescent="0.35">
      <c r="J476" s="336"/>
    </row>
    <row r="477" spans="10:10" ht="15.75" customHeight="1" x14ac:dyDescent="0.35">
      <c r="J477" s="336"/>
    </row>
    <row r="478" spans="10:10" ht="15.75" customHeight="1" x14ac:dyDescent="0.35">
      <c r="J478" s="336"/>
    </row>
    <row r="479" spans="10:10" ht="15.75" customHeight="1" x14ac:dyDescent="0.35">
      <c r="J479" s="336"/>
    </row>
    <row r="480" spans="10:10" ht="15.75" customHeight="1" x14ac:dyDescent="0.35">
      <c r="J480" s="336"/>
    </row>
    <row r="481" spans="10:10" ht="15.75" customHeight="1" x14ac:dyDescent="0.35">
      <c r="J481" s="336"/>
    </row>
    <row r="482" spans="10:10" ht="15.75" customHeight="1" x14ac:dyDescent="0.35">
      <c r="J482" s="336"/>
    </row>
    <row r="483" spans="10:10" ht="15.75" customHeight="1" x14ac:dyDescent="0.35">
      <c r="J483" s="336"/>
    </row>
    <row r="484" spans="10:10" ht="15.75" customHeight="1" x14ac:dyDescent="0.35">
      <c r="J484" s="336"/>
    </row>
    <row r="485" spans="10:10" ht="15.75" customHeight="1" x14ac:dyDescent="0.35">
      <c r="J485" s="336"/>
    </row>
    <row r="486" spans="10:10" ht="15.75" customHeight="1" x14ac:dyDescent="0.35">
      <c r="J486" s="336"/>
    </row>
    <row r="487" spans="10:10" ht="15.75" customHeight="1" x14ac:dyDescent="0.35">
      <c r="J487" s="336"/>
    </row>
    <row r="488" spans="10:10" ht="15.75" customHeight="1" x14ac:dyDescent="0.35">
      <c r="J488" s="336"/>
    </row>
    <row r="489" spans="10:10" ht="15.75" customHeight="1" x14ac:dyDescent="0.35">
      <c r="J489" s="336"/>
    </row>
    <row r="490" spans="10:10" ht="15.75" customHeight="1" x14ac:dyDescent="0.35">
      <c r="J490" s="336"/>
    </row>
    <row r="491" spans="10:10" ht="15.75" customHeight="1" x14ac:dyDescent="0.35">
      <c r="J491" s="336"/>
    </row>
    <row r="492" spans="10:10" ht="15.75" customHeight="1" x14ac:dyDescent="0.35">
      <c r="J492" s="336"/>
    </row>
    <row r="493" spans="10:10" ht="15.75" customHeight="1" x14ac:dyDescent="0.35">
      <c r="J493" s="336"/>
    </row>
    <row r="494" spans="10:10" ht="15.75" customHeight="1" x14ac:dyDescent="0.35">
      <c r="J494" s="336"/>
    </row>
    <row r="495" spans="10:10" ht="15.75" customHeight="1" x14ac:dyDescent="0.35">
      <c r="J495" s="336"/>
    </row>
    <row r="496" spans="10:10" ht="15.75" customHeight="1" x14ac:dyDescent="0.35">
      <c r="J496" s="336"/>
    </row>
    <row r="497" spans="10:10" ht="15.75" customHeight="1" x14ac:dyDescent="0.35">
      <c r="J497" s="336"/>
    </row>
    <row r="498" spans="10:10" ht="15.75" customHeight="1" x14ac:dyDescent="0.35">
      <c r="J498" s="336"/>
    </row>
    <row r="499" spans="10:10" ht="15.75" customHeight="1" x14ac:dyDescent="0.35">
      <c r="J499" s="336"/>
    </row>
    <row r="500" spans="10:10" ht="15.75" customHeight="1" x14ac:dyDescent="0.35">
      <c r="J500" s="336"/>
    </row>
    <row r="501" spans="10:10" ht="15.75" customHeight="1" x14ac:dyDescent="0.35">
      <c r="J501" s="336"/>
    </row>
    <row r="502" spans="10:10" ht="15.75" customHeight="1" x14ac:dyDescent="0.35">
      <c r="J502" s="336"/>
    </row>
    <row r="503" spans="10:10" ht="15.75" customHeight="1" x14ac:dyDescent="0.35">
      <c r="J503" s="336"/>
    </row>
    <row r="504" spans="10:10" ht="15.75" customHeight="1" x14ac:dyDescent="0.35">
      <c r="J504" s="336"/>
    </row>
    <row r="505" spans="10:10" ht="15.75" customHeight="1" x14ac:dyDescent="0.35">
      <c r="J505" s="336"/>
    </row>
    <row r="506" spans="10:10" ht="15.75" customHeight="1" x14ac:dyDescent="0.35">
      <c r="J506" s="336"/>
    </row>
    <row r="507" spans="10:10" ht="15.75" customHeight="1" x14ac:dyDescent="0.35">
      <c r="J507" s="336"/>
    </row>
    <row r="508" spans="10:10" ht="15.75" customHeight="1" x14ac:dyDescent="0.35">
      <c r="J508" s="336"/>
    </row>
    <row r="509" spans="10:10" ht="15.75" customHeight="1" x14ac:dyDescent="0.35">
      <c r="J509" s="336"/>
    </row>
    <row r="510" spans="10:10" ht="15.75" customHeight="1" x14ac:dyDescent="0.35">
      <c r="J510" s="336"/>
    </row>
    <row r="511" spans="10:10" ht="15.75" customHeight="1" x14ac:dyDescent="0.35">
      <c r="J511" s="336"/>
    </row>
    <row r="512" spans="10:10" ht="15.75" customHeight="1" x14ac:dyDescent="0.35">
      <c r="J512" s="336"/>
    </row>
    <row r="513" spans="10:10" ht="15.75" customHeight="1" x14ac:dyDescent="0.35">
      <c r="J513" s="336"/>
    </row>
    <row r="514" spans="10:10" ht="15.75" customHeight="1" x14ac:dyDescent="0.35">
      <c r="J514" s="336"/>
    </row>
    <row r="515" spans="10:10" ht="15.75" customHeight="1" x14ac:dyDescent="0.35">
      <c r="J515" s="336"/>
    </row>
    <row r="516" spans="10:10" ht="15.75" customHeight="1" x14ac:dyDescent="0.35">
      <c r="J516" s="336"/>
    </row>
    <row r="517" spans="10:10" ht="15.75" customHeight="1" x14ac:dyDescent="0.35">
      <c r="J517" s="336"/>
    </row>
    <row r="518" spans="10:10" ht="15.75" customHeight="1" x14ac:dyDescent="0.35">
      <c r="J518" s="336"/>
    </row>
    <row r="519" spans="10:10" ht="15.75" customHeight="1" x14ac:dyDescent="0.35">
      <c r="J519" s="336"/>
    </row>
    <row r="520" spans="10:10" ht="15.75" customHeight="1" x14ac:dyDescent="0.35">
      <c r="J520" s="336"/>
    </row>
    <row r="521" spans="10:10" ht="15.75" customHeight="1" x14ac:dyDescent="0.35">
      <c r="J521" s="336"/>
    </row>
    <row r="522" spans="10:10" ht="15.75" customHeight="1" x14ac:dyDescent="0.35">
      <c r="J522" s="336"/>
    </row>
    <row r="523" spans="10:10" ht="15.75" customHeight="1" x14ac:dyDescent="0.35">
      <c r="J523" s="336"/>
    </row>
    <row r="524" spans="10:10" ht="15.75" customHeight="1" x14ac:dyDescent="0.35">
      <c r="J524" s="336"/>
    </row>
    <row r="525" spans="10:10" ht="15.75" customHeight="1" x14ac:dyDescent="0.35">
      <c r="J525" s="336"/>
    </row>
    <row r="526" spans="10:10" ht="15.75" customHeight="1" x14ac:dyDescent="0.35">
      <c r="J526" s="336"/>
    </row>
    <row r="527" spans="10:10" ht="15.75" customHeight="1" x14ac:dyDescent="0.35">
      <c r="J527" s="336"/>
    </row>
    <row r="528" spans="10:10" ht="15.75" customHeight="1" x14ac:dyDescent="0.35">
      <c r="J528" s="336"/>
    </row>
    <row r="529" spans="10:10" ht="15.75" customHeight="1" x14ac:dyDescent="0.35">
      <c r="J529" s="336"/>
    </row>
    <row r="530" spans="10:10" ht="15.75" customHeight="1" x14ac:dyDescent="0.35">
      <c r="J530" s="336"/>
    </row>
    <row r="531" spans="10:10" ht="15.75" customHeight="1" x14ac:dyDescent="0.35">
      <c r="J531" s="336"/>
    </row>
    <row r="532" spans="10:10" ht="15.75" customHeight="1" x14ac:dyDescent="0.35">
      <c r="J532" s="336"/>
    </row>
    <row r="533" spans="10:10" ht="15.75" customHeight="1" x14ac:dyDescent="0.35">
      <c r="J533" s="336"/>
    </row>
    <row r="534" spans="10:10" ht="15.75" customHeight="1" x14ac:dyDescent="0.35">
      <c r="J534" s="336"/>
    </row>
    <row r="535" spans="10:10" ht="15.75" customHeight="1" x14ac:dyDescent="0.35">
      <c r="J535" s="336"/>
    </row>
    <row r="536" spans="10:10" ht="15.75" customHeight="1" x14ac:dyDescent="0.35">
      <c r="J536" s="336"/>
    </row>
    <row r="537" spans="10:10" ht="15.75" customHeight="1" x14ac:dyDescent="0.35">
      <c r="J537" s="336"/>
    </row>
    <row r="538" spans="10:10" ht="15.75" customHeight="1" x14ac:dyDescent="0.35">
      <c r="J538" s="336"/>
    </row>
    <row r="539" spans="10:10" ht="15.75" customHeight="1" x14ac:dyDescent="0.35">
      <c r="J539" s="336"/>
    </row>
    <row r="540" spans="10:10" ht="15.75" customHeight="1" x14ac:dyDescent="0.35">
      <c r="J540" s="336"/>
    </row>
    <row r="541" spans="10:10" ht="15.75" customHeight="1" x14ac:dyDescent="0.35">
      <c r="J541" s="336"/>
    </row>
    <row r="542" spans="10:10" ht="15.75" customHeight="1" x14ac:dyDescent="0.35">
      <c r="J542" s="336"/>
    </row>
    <row r="543" spans="10:10" ht="15.75" customHeight="1" x14ac:dyDescent="0.35">
      <c r="J543" s="336"/>
    </row>
    <row r="544" spans="10:10" ht="15.75" customHeight="1" x14ac:dyDescent="0.35">
      <c r="J544" s="336"/>
    </row>
    <row r="545" spans="10:10" ht="15.75" customHeight="1" x14ac:dyDescent="0.35">
      <c r="J545" s="336"/>
    </row>
    <row r="546" spans="10:10" ht="15.75" customHeight="1" x14ac:dyDescent="0.35">
      <c r="J546" s="336"/>
    </row>
    <row r="547" spans="10:10" ht="15.75" customHeight="1" x14ac:dyDescent="0.35">
      <c r="J547" s="336"/>
    </row>
    <row r="548" spans="10:10" ht="15.75" customHeight="1" x14ac:dyDescent="0.35">
      <c r="J548" s="336"/>
    </row>
    <row r="549" spans="10:10" ht="15.75" customHeight="1" x14ac:dyDescent="0.35">
      <c r="J549" s="336"/>
    </row>
    <row r="550" spans="10:10" ht="15.75" customHeight="1" x14ac:dyDescent="0.35">
      <c r="J550" s="336"/>
    </row>
    <row r="551" spans="10:10" ht="15.75" customHeight="1" x14ac:dyDescent="0.35">
      <c r="J551" s="336"/>
    </row>
    <row r="552" spans="10:10" ht="15.75" customHeight="1" x14ac:dyDescent="0.35">
      <c r="J552" s="336"/>
    </row>
    <row r="553" spans="10:10" ht="15.75" customHeight="1" x14ac:dyDescent="0.35">
      <c r="J553" s="336"/>
    </row>
    <row r="554" spans="10:10" ht="15.75" customHeight="1" x14ac:dyDescent="0.35">
      <c r="J554" s="336"/>
    </row>
    <row r="555" spans="10:10" ht="15.75" customHeight="1" x14ac:dyDescent="0.35">
      <c r="J555" s="336"/>
    </row>
    <row r="556" spans="10:10" ht="15.75" customHeight="1" x14ac:dyDescent="0.35">
      <c r="J556" s="336"/>
    </row>
    <row r="557" spans="10:10" ht="15.75" customHeight="1" x14ac:dyDescent="0.35">
      <c r="J557" s="336"/>
    </row>
    <row r="558" spans="10:10" ht="15.75" customHeight="1" x14ac:dyDescent="0.35">
      <c r="J558" s="336"/>
    </row>
    <row r="559" spans="10:10" ht="15.75" customHeight="1" x14ac:dyDescent="0.35">
      <c r="J559" s="336"/>
    </row>
    <row r="560" spans="10:10" ht="15.75" customHeight="1" x14ac:dyDescent="0.35">
      <c r="J560" s="336"/>
    </row>
    <row r="561" spans="10:10" ht="15.75" customHeight="1" x14ac:dyDescent="0.35">
      <c r="J561" s="336"/>
    </row>
    <row r="562" spans="10:10" ht="15.75" customHeight="1" x14ac:dyDescent="0.35">
      <c r="J562" s="336"/>
    </row>
    <row r="563" spans="10:10" ht="15.75" customHeight="1" x14ac:dyDescent="0.35">
      <c r="J563" s="336"/>
    </row>
    <row r="564" spans="10:10" ht="15.75" customHeight="1" x14ac:dyDescent="0.35">
      <c r="J564" s="336"/>
    </row>
    <row r="565" spans="10:10" ht="15.75" customHeight="1" x14ac:dyDescent="0.35">
      <c r="J565" s="336"/>
    </row>
    <row r="566" spans="10:10" ht="15.75" customHeight="1" x14ac:dyDescent="0.35">
      <c r="J566" s="336"/>
    </row>
    <row r="567" spans="10:10" ht="15.75" customHeight="1" x14ac:dyDescent="0.35">
      <c r="J567" s="336"/>
    </row>
    <row r="568" spans="10:10" ht="15.75" customHeight="1" x14ac:dyDescent="0.35">
      <c r="J568" s="336"/>
    </row>
    <row r="569" spans="10:10" ht="15.75" customHeight="1" x14ac:dyDescent="0.35">
      <c r="J569" s="336"/>
    </row>
    <row r="570" spans="10:10" ht="15.75" customHeight="1" x14ac:dyDescent="0.35">
      <c r="J570" s="336"/>
    </row>
    <row r="571" spans="10:10" ht="15.75" customHeight="1" x14ac:dyDescent="0.35">
      <c r="J571" s="336"/>
    </row>
    <row r="572" spans="10:10" ht="15.75" customHeight="1" x14ac:dyDescent="0.35">
      <c r="J572" s="336"/>
    </row>
    <row r="573" spans="10:10" ht="15.75" customHeight="1" x14ac:dyDescent="0.35">
      <c r="J573" s="336"/>
    </row>
    <row r="574" spans="10:10" ht="15.75" customHeight="1" x14ac:dyDescent="0.35">
      <c r="J574" s="336"/>
    </row>
    <row r="575" spans="10:10" ht="15.75" customHeight="1" x14ac:dyDescent="0.35">
      <c r="J575" s="336"/>
    </row>
    <row r="576" spans="10:10" ht="15.75" customHeight="1" x14ac:dyDescent="0.35">
      <c r="J576" s="336"/>
    </row>
    <row r="577" spans="10:10" ht="15.75" customHeight="1" x14ac:dyDescent="0.35">
      <c r="J577" s="336"/>
    </row>
    <row r="578" spans="10:10" ht="15.75" customHeight="1" x14ac:dyDescent="0.35">
      <c r="J578" s="336"/>
    </row>
    <row r="579" spans="10:10" ht="15.75" customHeight="1" x14ac:dyDescent="0.35">
      <c r="J579" s="336"/>
    </row>
    <row r="580" spans="10:10" ht="15.75" customHeight="1" x14ac:dyDescent="0.35">
      <c r="J580" s="336"/>
    </row>
    <row r="581" spans="10:10" ht="15.75" customHeight="1" x14ac:dyDescent="0.35">
      <c r="J581" s="336"/>
    </row>
    <row r="582" spans="10:10" ht="15.75" customHeight="1" x14ac:dyDescent="0.35">
      <c r="J582" s="336"/>
    </row>
    <row r="583" spans="10:10" ht="15.75" customHeight="1" x14ac:dyDescent="0.35">
      <c r="J583" s="336"/>
    </row>
    <row r="584" spans="10:10" ht="15.75" customHeight="1" x14ac:dyDescent="0.35">
      <c r="J584" s="336"/>
    </row>
    <row r="585" spans="10:10" ht="15.75" customHeight="1" x14ac:dyDescent="0.35">
      <c r="J585" s="336"/>
    </row>
    <row r="586" spans="10:10" ht="15.75" customHeight="1" x14ac:dyDescent="0.35">
      <c r="J586" s="336"/>
    </row>
    <row r="587" spans="10:10" ht="15.75" customHeight="1" x14ac:dyDescent="0.35">
      <c r="J587" s="336"/>
    </row>
    <row r="588" spans="10:10" ht="15.75" customHeight="1" x14ac:dyDescent="0.35">
      <c r="J588" s="336"/>
    </row>
    <row r="589" spans="10:10" ht="15.75" customHeight="1" x14ac:dyDescent="0.35">
      <c r="J589" s="336"/>
    </row>
    <row r="590" spans="10:10" ht="15.75" customHeight="1" x14ac:dyDescent="0.35">
      <c r="J590" s="336"/>
    </row>
    <row r="591" spans="10:10" ht="15.75" customHeight="1" x14ac:dyDescent="0.35">
      <c r="J591" s="336"/>
    </row>
    <row r="592" spans="10:10" ht="15.75" customHeight="1" x14ac:dyDescent="0.35">
      <c r="J592" s="336"/>
    </row>
    <row r="593" spans="10:10" ht="15.75" customHeight="1" x14ac:dyDescent="0.35">
      <c r="J593" s="336"/>
    </row>
    <row r="594" spans="10:10" ht="15.75" customHeight="1" x14ac:dyDescent="0.35">
      <c r="J594" s="336"/>
    </row>
    <row r="595" spans="10:10" ht="15.75" customHeight="1" x14ac:dyDescent="0.35">
      <c r="J595" s="336"/>
    </row>
    <row r="596" spans="10:10" ht="15.75" customHeight="1" x14ac:dyDescent="0.35">
      <c r="J596" s="336"/>
    </row>
    <row r="597" spans="10:10" ht="15.75" customHeight="1" x14ac:dyDescent="0.35">
      <c r="J597" s="336"/>
    </row>
    <row r="598" spans="10:10" ht="15.75" customHeight="1" x14ac:dyDescent="0.35">
      <c r="J598" s="336"/>
    </row>
    <row r="599" spans="10:10" ht="15.75" customHeight="1" x14ac:dyDescent="0.35">
      <c r="J599" s="336"/>
    </row>
    <row r="600" spans="10:10" ht="15.75" customHeight="1" x14ac:dyDescent="0.35">
      <c r="J600" s="336"/>
    </row>
    <row r="601" spans="10:10" ht="15.75" customHeight="1" x14ac:dyDescent="0.35">
      <c r="J601" s="336"/>
    </row>
    <row r="602" spans="10:10" ht="15.75" customHeight="1" x14ac:dyDescent="0.35">
      <c r="J602" s="336"/>
    </row>
    <row r="603" spans="10:10" ht="15.75" customHeight="1" x14ac:dyDescent="0.35">
      <c r="J603" s="336"/>
    </row>
    <row r="604" spans="10:10" ht="15.75" customHeight="1" x14ac:dyDescent="0.35">
      <c r="J604" s="336"/>
    </row>
    <row r="605" spans="10:10" ht="15.75" customHeight="1" x14ac:dyDescent="0.35">
      <c r="J605" s="336"/>
    </row>
    <row r="606" spans="10:10" ht="15.75" customHeight="1" x14ac:dyDescent="0.35">
      <c r="J606" s="336"/>
    </row>
    <row r="607" spans="10:10" ht="15.75" customHeight="1" x14ac:dyDescent="0.35">
      <c r="J607" s="336"/>
    </row>
    <row r="608" spans="10:10" ht="15.75" customHeight="1" x14ac:dyDescent="0.35">
      <c r="J608" s="336"/>
    </row>
    <row r="609" spans="10:10" ht="15.75" customHeight="1" x14ac:dyDescent="0.35">
      <c r="J609" s="336"/>
    </row>
    <row r="610" spans="10:10" ht="15.75" customHeight="1" x14ac:dyDescent="0.35">
      <c r="J610" s="336"/>
    </row>
    <row r="611" spans="10:10" ht="15.75" customHeight="1" x14ac:dyDescent="0.35">
      <c r="J611" s="336"/>
    </row>
    <row r="612" spans="10:10" ht="15.75" customHeight="1" x14ac:dyDescent="0.35">
      <c r="J612" s="336"/>
    </row>
    <row r="613" spans="10:10" ht="15.75" customHeight="1" x14ac:dyDescent="0.35">
      <c r="J613" s="336"/>
    </row>
    <row r="614" spans="10:10" ht="15.75" customHeight="1" x14ac:dyDescent="0.35">
      <c r="J614" s="336"/>
    </row>
    <row r="615" spans="10:10" ht="15.75" customHeight="1" x14ac:dyDescent="0.35">
      <c r="J615" s="336"/>
    </row>
    <row r="616" spans="10:10" ht="15.75" customHeight="1" x14ac:dyDescent="0.35">
      <c r="J616" s="336"/>
    </row>
    <row r="617" spans="10:10" ht="15.75" customHeight="1" x14ac:dyDescent="0.35">
      <c r="J617" s="336"/>
    </row>
    <row r="618" spans="10:10" ht="15.75" customHeight="1" x14ac:dyDescent="0.35">
      <c r="J618" s="336"/>
    </row>
    <row r="619" spans="10:10" ht="15.75" customHeight="1" x14ac:dyDescent="0.35">
      <c r="J619" s="336"/>
    </row>
    <row r="620" spans="10:10" ht="15.75" customHeight="1" x14ac:dyDescent="0.35">
      <c r="J620" s="336"/>
    </row>
    <row r="621" spans="10:10" ht="15.75" customHeight="1" x14ac:dyDescent="0.35">
      <c r="J621" s="336"/>
    </row>
    <row r="622" spans="10:10" ht="15.75" customHeight="1" x14ac:dyDescent="0.35">
      <c r="J622" s="336"/>
    </row>
    <row r="623" spans="10:10" ht="15.75" customHeight="1" x14ac:dyDescent="0.35">
      <c r="J623" s="336"/>
    </row>
    <row r="624" spans="10:10" ht="15.75" customHeight="1" x14ac:dyDescent="0.35">
      <c r="J624" s="336"/>
    </row>
    <row r="625" spans="10:10" ht="15.75" customHeight="1" x14ac:dyDescent="0.35">
      <c r="J625" s="336"/>
    </row>
    <row r="626" spans="10:10" ht="15.75" customHeight="1" x14ac:dyDescent="0.35">
      <c r="J626" s="336"/>
    </row>
    <row r="627" spans="10:10" ht="15.75" customHeight="1" x14ac:dyDescent="0.35">
      <c r="J627" s="336"/>
    </row>
    <row r="628" spans="10:10" ht="15.75" customHeight="1" x14ac:dyDescent="0.35">
      <c r="J628" s="336"/>
    </row>
    <row r="629" spans="10:10" ht="15.75" customHeight="1" x14ac:dyDescent="0.35">
      <c r="J629" s="336"/>
    </row>
    <row r="630" spans="10:10" ht="15.75" customHeight="1" x14ac:dyDescent="0.35">
      <c r="J630" s="336"/>
    </row>
    <row r="631" spans="10:10" ht="15.75" customHeight="1" x14ac:dyDescent="0.35">
      <c r="J631" s="336"/>
    </row>
    <row r="632" spans="10:10" ht="15.75" customHeight="1" x14ac:dyDescent="0.35">
      <c r="J632" s="336"/>
    </row>
    <row r="633" spans="10:10" ht="15.75" customHeight="1" x14ac:dyDescent="0.35">
      <c r="J633" s="336"/>
    </row>
    <row r="634" spans="10:10" ht="15.75" customHeight="1" x14ac:dyDescent="0.35">
      <c r="J634" s="336"/>
    </row>
    <row r="635" spans="10:10" ht="15.75" customHeight="1" x14ac:dyDescent="0.35">
      <c r="J635" s="336"/>
    </row>
    <row r="636" spans="10:10" ht="15.75" customHeight="1" x14ac:dyDescent="0.35">
      <c r="J636" s="336"/>
    </row>
    <row r="637" spans="10:10" ht="15.75" customHeight="1" x14ac:dyDescent="0.35">
      <c r="J637" s="336"/>
    </row>
    <row r="638" spans="10:10" ht="15.75" customHeight="1" x14ac:dyDescent="0.35">
      <c r="J638" s="336"/>
    </row>
    <row r="639" spans="10:10" ht="15.75" customHeight="1" x14ac:dyDescent="0.35">
      <c r="J639" s="336"/>
    </row>
    <row r="640" spans="10:10" ht="15.75" customHeight="1" x14ac:dyDescent="0.35">
      <c r="J640" s="336"/>
    </row>
    <row r="641" spans="10:10" ht="15.75" customHeight="1" x14ac:dyDescent="0.35">
      <c r="J641" s="336"/>
    </row>
    <row r="642" spans="10:10" ht="15.75" customHeight="1" x14ac:dyDescent="0.35">
      <c r="J642" s="336"/>
    </row>
    <row r="643" spans="10:10" ht="15.75" customHeight="1" x14ac:dyDescent="0.35">
      <c r="J643" s="336"/>
    </row>
    <row r="644" spans="10:10" ht="15.75" customHeight="1" x14ac:dyDescent="0.35">
      <c r="J644" s="336"/>
    </row>
    <row r="645" spans="10:10" ht="15.75" customHeight="1" x14ac:dyDescent="0.35">
      <c r="J645" s="336"/>
    </row>
    <row r="646" spans="10:10" ht="15.75" customHeight="1" x14ac:dyDescent="0.35">
      <c r="J646" s="336"/>
    </row>
    <row r="647" spans="10:10" ht="15.75" customHeight="1" x14ac:dyDescent="0.35">
      <c r="J647" s="336"/>
    </row>
    <row r="648" spans="10:10" ht="15.75" customHeight="1" x14ac:dyDescent="0.35">
      <c r="J648" s="336"/>
    </row>
    <row r="649" spans="10:10" ht="15.75" customHeight="1" x14ac:dyDescent="0.35">
      <c r="J649" s="336"/>
    </row>
    <row r="650" spans="10:10" ht="15.75" customHeight="1" x14ac:dyDescent="0.35">
      <c r="J650" s="336"/>
    </row>
    <row r="651" spans="10:10" ht="15.75" customHeight="1" x14ac:dyDescent="0.35">
      <c r="J651" s="336"/>
    </row>
    <row r="652" spans="10:10" ht="15.75" customHeight="1" x14ac:dyDescent="0.35">
      <c r="J652" s="336"/>
    </row>
    <row r="653" spans="10:10" ht="15.75" customHeight="1" x14ac:dyDescent="0.35">
      <c r="J653" s="336"/>
    </row>
    <row r="654" spans="10:10" ht="15.75" customHeight="1" x14ac:dyDescent="0.35">
      <c r="J654" s="336"/>
    </row>
    <row r="655" spans="10:10" ht="15.75" customHeight="1" x14ac:dyDescent="0.35">
      <c r="J655" s="336"/>
    </row>
    <row r="656" spans="10:10" ht="15.75" customHeight="1" x14ac:dyDescent="0.35">
      <c r="J656" s="336"/>
    </row>
    <row r="657" spans="10:10" ht="15.75" customHeight="1" x14ac:dyDescent="0.35">
      <c r="J657" s="336"/>
    </row>
    <row r="658" spans="10:10" ht="15.75" customHeight="1" x14ac:dyDescent="0.35">
      <c r="J658" s="336"/>
    </row>
    <row r="659" spans="10:10" ht="15.75" customHeight="1" x14ac:dyDescent="0.35">
      <c r="J659" s="336"/>
    </row>
    <row r="660" spans="10:10" ht="15.75" customHeight="1" x14ac:dyDescent="0.35">
      <c r="J660" s="336"/>
    </row>
    <row r="661" spans="10:10" ht="15.75" customHeight="1" x14ac:dyDescent="0.35">
      <c r="J661" s="336"/>
    </row>
    <row r="662" spans="10:10" ht="15.75" customHeight="1" x14ac:dyDescent="0.35">
      <c r="J662" s="336"/>
    </row>
    <row r="663" spans="10:10" ht="15.75" customHeight="1" x14ac:dyDescent="0.35">
      <c r="J663" s="336"/>
    </row>
    <row r="664" spans="10:10" ht="15.75" customHeight="1" x14ac:dyDescent="0.35">
      <c r="J664" s="336"/>
    </row>
    <row r="665" spans="10:10" ht="15.75" customHeight="1" x14ac:dyDescent="0.35">
      <c r="J665" s="336"/>
    </row>
    <row r="666" spans="10:10" ht="15.75" customHeight="1" x14ac:dyDescent="0.35">
      <c r="J666" s="336"/>
    </row>
    <row r="667" spans="10:10" ht="15.75" customHeight="1" x14ac:dyDescent="0.35">
      <c r="J667" s="336"/>
    </row>
    <row r="668" spans="10:10" ht="15.75" customHeight="1" x14ac:dyDescent="0.35">
      <c r="J668" s="336"/>
    </row>
    <row r="669" spans="10:10" ht="15.75" customHeight="1" x14ac:dyDescent="0.35">
      <c r="J669" s="336"/>
    </row>
    <row r="670" spans="10:10" ht="15.75" customHeight="1" x14ac:dyDescent="0.35">
      <c r="J670" s="336"/>
    </row>
    <row r="671" spans="10:10" ht="15.75" customHeight="1" x14ac:dyDescent="0.35">
      <c r="J671" s="336"/>
    </row>
    <row r="672" spans="10:10" ht="15.75" customHeight="1" x14ac:dyDescent="0.35">
      <c r="J672" s="336"/>
    </row>
    <row r="673" spans="10:10" ht="15.75" customHeight="1" x14ac:dyDescent="0.35">
      <c r="J673" s="336"/>
    </row>
    <row r="674" spans="10:10" ht="15.75" customHeight="1" x14ac:dyDescent="0.35">
      <c r="J674" s="336"/>
    </row>
    <row r="675" spans="10:10" ht="15.75" customHeight="1" x14ac:dyDescent="0.35">
      <c r="J675" s="336"/>
    </row>
    <row r="676" spans="10:10" ht="15.75" customHeight="1" x14ac:dyDescent="0.35">
      <c r="J676" s="336"/>
    </row>
    <row r="677" spans="10:10" ht="15.75" customHeight="1" x14ac:dyDescent="0.35">
      <c r="J677" s="336"/>
    </row>
    <row r="678" spans="10:10" ht="15.75" customHeight="1" x14ac:dyDescent="0.35">
      <c r="J678" s="336"/>
    </row>
    <row r="679" spans="10:10" ht="15.75" customHeight="1" x14ac:dyDescent="0.35">
      <c r="J679" s="336"/>
    </row>
    <row r="680" spans="10:10" ht="15.75" customHeight="1" x14ac:dyDescent="0.35">
      <c r="J680" s="336"/>
    </row>
    <row r="681" spans="10:10" ht="15.75" customHeight="1" x14ac:dyDescent="0.35">
      <c r="J681" s="336"/>
    </row>
    <row r="682" spans="10:10" ht="15.75" customHeight="1" x14ac:dyDescent="0.35">
      <c r="J682" s="336"/>
    </row>
    <row r="683" spans="10:10" ht="15.75" customHeight="1" x14ac:dyDescent="0.35">
      <c r="J683" s="336"/>
    </row>
    <row r="684" spans="10:10" ht="15.75" customHeight="1" x14ac:dyDescent="0.35">
      <c r="J684" s="336"/>
    </row>
    <row r="685" spans="10:10" ht="15.75" customHeight="1" x14ac:dyDescent="0.35">
      <c r="J685" s="336"/>
    </row>
    <row r="686" spans="10:10" ht="15.75" customHeight="1" x14ac:dyDescent="0.35">
      <c r="J686" s="336"/>
    </row>
    <row r="687" spans="10:10" ht="15.75" customHeight="1" x14ac:dyDescent="0.35">
      <c r="J687" s="336"/>
    </row>
    <row r="688" spans="10:10" ht="15.75" customHeight="1" x14ac:dyDescent="0.35">
      <c r="J688" s="336"/>
    </row>
    <row r="689" spans="10:10" ht="15.75" customHeight="1" x14ac:dyDescent="0.35">
      <c r="J689" s="336"/>
    </row>
    <row r="690" spans="10:10" ht="15.75" customHeight="1" x14ac:dyDescent="0.35">
      <c r="J690" s="336"/>
    </row>
    <row r="691" spans="10:10" ht="15.75" customHeight="1" x14ac:dyDescent="0.35">
      <c r="J691" s="336"/>
    </row>
    <row r="692" spans="10:10" ht="15.75" customHeight="1" x14ac:dyDescent="0.35">
      <c r="J692" s="336"/>
    </row>
    <row r="693" spans="10:10" ht="15.75" customHeight="1" x14ac:dyDescent="0.35">
      <c r="J693" s="336"/>
    </row>
    <row r="694" spans="10:10" ht="15.75" customHeight="1" x14ac:dyDescent="0.35">
      <c r="J694" s="336"/>
    </row>
    <row r="695" spans="10:10" ht="15.75" customHeight="1" x14ac:dyDescent="0.35">
      <c r="J695" s="336"/>
    </row>
    <row r="696" spans="10:10" ht="15.75" customHeight="1" x14ac:dyDescent="0.35">
      <c r="J696" s="336"/>
    </row>
    <row r="697" spans="10:10" ht="15.75" customHeight="1" x14ac:dyDescent="0.35">
      <c r="J697" s="336"/>
    </row>
    <row r="698" spans="10:10" ht="15.75" customHeight="1" x14ac:dyDescent="0.35">
      <c r="J698" s="336"/>
    </row>
    <row r="699" spans="10:10" ht="15.75" customHeight="1" x14ac:dyDescent="0.35">
      <c r="J699" s="336"/>
    </row>
    <row r="700" spans="10:10" ht="15.75" customHeight="1" x14ac:dyDescent="0.35">
      <c r="J700" s="336"/>
    </row>
    <row r="701" spans="10:10" ht="15.75" customHeight="1" x14ac:dyDescent="0.35">
      <c r="J701" s="336"/>
    </row>
    <row r="702" spans="10:10" ht="15.75" customHeight="1" x14ac:dyDescent="0.35">
      <c r="J702" s="336"/>
    </row>
    <row r="703" spans="10:10" ht="15.75" customHeight="1" x14ac:dyDescent="0.35">
      <c r="J703" s="336"/>
    </row>
    <row r="704" spans="10:10" ht="15.75" customHeight="1" x14ac:dyDescent="0.35">
      <c r="J704" s="336"/>
    </row>
    <row r="705" spans="10:10" ht="15.75" customHeight="1" x14ac:dyDescent="0.35">
      <c r="J705" s="336"/>
    </row>
    <row r="706" spans="10:10" ht="15.75" customHeight="1" x14ac:dyDescent="0.35">
      <c r="J706" s="336"/>
    </row>
    <row r="707" spans="10:10" ht="15.75" customHeight="1" x14ac:dyDescent="0.35">
      <c r="J707" s="336"/>
    </row>
    <row r="708" spans="10:10" ht="15.75" customHeight="1" x14ac:dyDescent="0.35">
      <c r="J708" s="336"/>
    </row>
    <row r="709" spans="10:10" ht="15.75" customHeight="1" x14ac:dyDescent="0.35">
      <c r="J709" s="336"/>
    </row>
    <row r="710" spans="10:10" ht="15.75" customHeight="1" x14ac:dyDescent="0.35">
      <c r="J710" s="336"/>
    </row>
    <row r="711" spans="10:10" ht="15.75" customHeight="1" x14ac:dyDescent="0.35">
      <c r="J711" s="336"/>
    </row>
    <row r="712" spans="10:10" ht="15.75" customHeight="1" x14ac:dyDescent="0.35">
      <c r="J712" s="336"/>
    </row>
    <row r="713" spans="10:10" ht="15.75" customHeight="1" x14ac:dyDescent="0.35">
      <c r="J713" s="336"/>
    </row>
    <row r="714" spans="10:10" ht="15.75" customHeight="1" x14ac:dyDescent="0.35">
      <c r="J714" s="336"/>
    </row>
    <row r="715" spans="10:10" ht="15.75" customHeight="1" x14ac:dyDescent="0.35">
      <c r="J715" s="336"/>
    </row>
    <row r="716" spans="10:10" ht="15.75" customHeight="1" x14ac:dyDescent="0.35">
      <c r="J716" s="336"/>
    </row>
    <row r="717" spans="10:10" ht="15.75" customHeight="1" x14ac:dyDescent="0.35">
      <c r="J717" s="336"/>
    </row>
    <row r="718" spans="10:10" ht="15.75" customHeight="1" x14ac:dyDescent="0.35">
      <c r="J718" s="336"/>
    </row>
    <row r="719" spans="10:10" ht="15.75" customHeight="1" x14ac:dyDescent="0.35">
      <c r="J719" s="336"/>
    </row>
    <row r="720" spans="10:10" ht="15.75" customHeight="1" x14ac:dyDescent="0.35">
      <c r="J720" s="336"/>
    </row>
    <row r="721" spans="10:10" ht="15.75" customHeight="1" x14ac:dyDescent="0.35">
      <c r="J721" s="336"/>
    </row>
    <row r="722" spans="10:10" ht="15.75" customHeight="1" x14ac:dyDescent="0.35">
      <c r="J722" s="336"/>
    </row>
    <row r="723" spans="10:10" ht="15.75" customHeight="1" x14ac:dyDescent="0.35">
      <c r="J723" s="336"/>
    </row>
    <row r="724" spans="10:10" ht="15.75" customHeight="1" x14ac:dyDescent="0.35">
      <c r="J724" s="336"/>
    </row>
    <row r="725" spans="10:10" ht="15.75" customHeight="1" x14ac:dyDescent="0.35">
      <c r="J725" s="336"/>
    </row>
    <row r="726" spans="10:10" ht="15.75" customHeight="1" x14ac:dyDescent="0.35">
      <c r="J726" s="336"/>
    </row>
    <row r="727" spans="10:10" ht="15.75" customHeight="1" x14ac:dyDescent="0.35">
      <c r="J727" s="336"/>
    </row>
    <row r="728" spans="10:10" ht="15.75" customHeight="1" x14ac:dyDescent="0.35">
      <c r="J728" s="336"/>
    </row>
    <row r="729" spans="10:10" ht="15.75" customHeight="1" x14ac:dyDescent="0.35">
      <c r="J729" s="336"/>
    </row>
    <row r="730" spans="10:10" ht="15.75" customHeight="1" x14ac:dyDescent="0.35">
      <c r="J730" s="336"/>
    </row>
    <row r="731" spans="10:10" ht="15.75" customHeight="1" x14ac:dyDescent="0.35">
      <c r="J731" s="336"/>
    </row>
    <row r="732" spans="10:10" ht="15.75" customHeight="1" x14ac:dyDescent="0.35">
      <c r="J732" s="336"/>
    </row>
    <row r="733" spans="10:10" ht="15.75" customHeight="1" x14ac:dyDescent="0.35">
      <c r="J733" s="336"/>
    </row>
    <row r="734" spans="10:10" ht="15.75" customHeight="1" x14ac:dyDescent="0.35">
      <c r="J734" s="336"/>
    </row>
    <row r="735" spans="10:10" ht="15.75" customHeight="1" x14ac:dyDescent="0.35">
      <c r="J735" s="336"/>
    </row>
    <row r="736" spans="10:10" ht="15.75" customHeight="1" x14ac:dyDescent="0.35">
      <c r="J736" s="336"/>
    </row>
    <row r="737" spans="10:10" ht="15.75" customHeight="1" x14ac:dyDescent="0.35">
      <c r="J737" s="336"/>
    </row>
    <row r="738" spans="10:10" ht="15.75" customHeight="1" x14ac:dyDescent="0.35">
      <c r="J738" s="336"/>
    </row>
    <row r="739" spans="10:10" ht="15.75" customHeight="1" x14ac:dyDescent="0.35">
      <c r="J739" s="336"/>
    </row>
    <row r="740" spans="10:10" ht="15.75" customHeight="1" x14ac:dyDescent="0.35">
      <c r="J740" s="336"/>
    </row>
    <row r="741" spans="10:10" ht="15.75" customHeight="1" x14ac:dyDescent="0.35">
      <c r="J741" s="336"/>
    </row>
    <row r="742" spans="10:10" ht="15.75" customHeight="1" x14ac:dyDescent="0.35">
      <c r="J742" s="336"/>
    </row>
    <row r="743" spans="10:10" ht="15.75" customHeight="1" x14ac:dyDescent="0.35">
      <c r="J743" s="336"/>
    </row>
    <row r="744" spans="10:10" ht="15.75" customHeight="1" x14ac:dyDescent="0.35">
      <c r="J744" s="336"/>
    </row>
    <row r="745" spans="10:10" ht="15.75" customHeight="1" x14ac:dyDescent="0.35">
      <c r="J745" s="336"/>
    </row>
    <row r="746" spans="10:10" ht="15.75" customHeight="1" x14ac:dyDescent="0.35">
      <c r="J746" s="336"/>
    </row>
    <row r="747" spans="10:10" ht="15.75" customHeight="1" x14ac:dyDescent="0.35">
      <c r="J747" s="336"/>
    </row>
    <row r="748" spans="10:10" ht="15.75" customHeight="1" x14ac:dyDescent="0.35">
      <c r="J748" s="336"/>
    </row>
    <row r="749" spans="10:10" ht="15.75" customHeight="1" x14ac:dyDescent="0.35">
      <c r="J749" s="336"/>
    </row>
    <row r="750" spans="10:10" ht="15.75" customHeight="1" x14ac:dyDescent="0.35">
      <c r="J750" s="336"/>
    </row>
    <row r="751" spans="10:10" ht="15.75" customHeight="1" x14ac:dyDescent="0.35">
      <c r="J751" s="336"/>
    </row>
    <row r="752" spans="10:10" ht="15.75" customHeight="1" x14ac:dyDescent="0.35">
      <c r="J752" s="336"/>
    </row>
    <row r="753" spans="10:10" ht="15.75" customHeight="1" x14ac:dyDescent="0.35">
      <c r="J753" s="336"/>
    </row>
    <row r="754" spans="10:10" ht="15.75" customHeight="1" x14ac:dyDescent="0.35">
      <c r="J754" s="336"/>
    </row>
    <row r="755" spans="10:10" ht="15.75" customHeight="1" x14ac:dyDescent="0.35">
      <c r="J755" s="336"/>
    </row>
    <row r="756" spans="10:10" ht="15.75" customHeight="1" x14ac:dyDescent="0.35">
      <c r="J756" s="336"/>
    </row>
    <row r="757" spans="10:10" ht="15.75" customHeight="1" x14ac:dyDescent="0.35">
      <c r="J757" s="336"/>
    </row>
    <row r="758" spans="10:10" ht="15.75" customHeight="1" x14ac:dyDescent="0.35">
      <c r="J758" s="336"/>
    </row>
    <row r="759" spans="10:10" ht="15.75" customHeight="1" x14ac:dyDescent="0.35">
      <c r="J759" s="336"/>
    </row>
    <row r="760" spans="10:10" ht="15.75" customHeight="1" x14ac:dyDescent="0.35">
      <c r="J760" s="336"/>
    </row>
    <row r="761" spans="10:10" ht="15.75" customHeight="1" x14ac:dyDescent="0.35">
      <c r="J761" s="336"/>
    </row>
    <row r="762" spans="10:10" ht="15.75" customHeight="1" x14ac:dyDescent="0.35">
      <c r="J762" s="336"/>
    </row>
    <row r="763" spans="10:10" ht="15.75" customHeight="1" x14ac:dyDescent="0.35">
      <c r="J763" s="336"/>
    </row>
    <row r="764" spans="10:10" ht="15.75" customHeight="1" x14ac:dyDescent="0.35">
      <c r="J764" s="336"/>
    </row>
    <row r="765" spans="10:10" ht="15.75" customHeight="1" x14ac:dyDescent="0.35">
      <c r="J765" s="336"/>
    </row>
    <row r="766" spans="10:10" ht="15.75" customHeight="1" x14ac:dyDescent="0.35">
      <c r="J766" s="336"/>
    </row>
    <row r="767" spans="10:10" ht="15.75" customHeight="1" x14ac:dyDescent="0.35">
      <c r="J767" s="336"/>
    </row>
    <row r="768" spans="10:10" ht="15.75" customHeight="1" x14ac:dyDescent="0.35">
      <c r="J768" s="336"/>
    </row>
    <row r="769" spans="10:10" ht="15.75" customHeight="1" x14ac:dyDescent="0.35">
      <c r="J769" s="336"/>
    </row>
    <row r="770" spans="10:10" ht="15.75" customHeight="1" x14ac:dyDescent="0.35">
      <c r="J770" s="336"/>
    </row>
    <row r="771" spans="10:10" ht="15.75" customHeight="1" x14ac:dyDescent="0.35">
      <c r="J771" s="336"/>
    </row>
    <row r="772" spans="10:10" ht="15.75" customHeight="1" x14ac:dyDescent="0.35">
      <c r="J772" s="336"/>
    </row>
    <row r="773" spans="10:10" ht="15.75" customHeight="1" x14ac:dyDescent="0.35">
      <c r="J773" s="336"/>
    </row>
    <row r="774" spans="10:10" ht="15.75" customHeight="1" x14ac:dyDescent="0.35">
      <c r="J774" s="336"/>
    </row>
    <row r="775" spans="10:10" ht="15.75" customHeight="1" x14ac:dyDescent="0.35">
      <c r="J775" s="336"/>
    </row>
    <row r="776" spans="10:10" ht="15.75" customHeight="1" x14ac:dyDescent="0.35">
      <c r="J776" s="336"/>
    </row>
    <row r="777" spans="10:10" ht="15.75" customHeight="1" x14ac:dyDescent="0.35">
      <c r="J777" s="336"/>
    </row>
    <row r="778" spans="10:10" ht="15.75" customHeight="1" x14ac:dyDescent="0.35">
      <c r="J778" s="336"/>
    </row>
    <row r="779" spans="10:10" ht="15.75" customHeight="1" x14ac:dyDescent="0.35">
      <c r="J779" s="336"/>
    </row>
    <row r="780" spans="10:10" ht="15.75" customHeight="1" x14ac:dyDescent="0.35">
      <c r="J780" s="336"/>
    </row>
    <row r="781" spans="10:10" ht="15.75" customHeight="1" x14ac:dyDescent="0.35">
      <c r="J781" s="336"/>
    </row>
    <row r="782" spans="10:10" ht="15.75" customHeight="1" x14ac:dyDescent="0.35">
      <c r="J782" s="336"/>
    </row>
    <row r="783" spans="10:10" ht="15.75" customHeight="1" x14ac:dyDescent="0.35">
      <c r="J783" s="336"/>
    </row>
    <row r="784" spans="10:10" ht="15.75" customHeight="1" x14ac:dyDescent="0.35">
      <c r="J784" s="336"/>
    </row>
    <row r="785" spans="10:10" ht="15.75" customHeight="1" x14ac:dyDescent="0.35">
      <c r="J785" s="336"/>
    </row>
    <row r="786" spans="10:10" ht="15.75" customHeight="1" x14ac:dyDescent="0.35">
      <c r="J786" s="336"/>
    </row>
    <row r="787" spans="10:10" ht="15.75" customHeight="1" x14ac:dyDescent="0.35">
      <c r="J787" s="336"/>
    </row>
    <row r="788" spans="10:10" ht="15.75" customHeight="1" x14ac:dyDescent="0.35">
      <c r="J788" s="336"/>
    </row>
    <row r="789" spans="10:10" ht="15.75" customHeight="1" x14ac:dyDescent="0.35">
      <c r="J789" s="336"/>
    </row>
    <row r="790" spans="10:10" ht="15.75" customHeight="1" x14ac:dyDescent="0.35">
      <c r="J790" s="336"/>
    </row>
    <row r="791" spans="10:10" ht="15.75" customHeight="1" x14ac:dyDescent="0.35">
      <c r="J791" s="336"/>
    </row>
    <row r="792" spans="10:10" ht="15.75" customHeight="1" x14ac:dyDescent="0.35">
      <c r="J792" s="336"/>
    </row>
    <row r="793" spans="10:10" ht="15.75" customHeight="1" x14ac:dyDescent="0.35">
      <c r="J793" s="336"/>
    </row>
    <row r="794" spans="10:10" ht="15.75" customHeight="1" x14ac:dyDescent="0.35">
      <c r="J794" s="336"/>
    </row>
    <row r="795" spans="10:10" ht="15.75" customHeight="1" x14ac:dyDescent="0.35">
      <c r="J795" s="336"/>
    </row>
    <row r="796" spans="10:10" ht="15.75" customHeight="1" x14ac:dyDescent="0.35">
      <c r="J796" s="336"/>
    </row>
    <row r="797" spans="10:10" ht="15.75" customHeight="1" x14ac:dyDescent="0.35">
      <c r="J797" s="336"/>
    </row>
    <row r="798" spans="10:10" ht="15.75" customHeight="1" x14ac:dyDescent="0.35">
      <c r="J798" s="336"/>
    </row>
    <row r="799" spans="10:10" ht="15.75" customHeight="1" x14ac:dyDescent="0.35">
      <c r="J799" s="336"/>
    </row>
    <row r="800" spans="10:10" ht="15.75" customHeight="1" x14ac:dyDescent="0.35">
      <c r="J800" s="336"/>
    </row>
    <row r="801" spans="10:10" ht="15.75" customHeight="1" x14ac:dyDescent="0.35">
      <c r="J801" s="336"/>
    </row>
    <row r="802" spans="10:10" ht="15.75" customHeight="1" x14ac:dyDescent="0.35">
      <c r="J802" s="336"/>
    </row>
    <row r="803" spans="10:10" ht="15.75" customHeight="1" x14ac:dyDescent="0.35">
      <c r="J803" s="336"/>
    </row>
    <row r="804" spans="10:10" ht="15.75" customHeight="1" x14ac:dyDescent="0.35">
      <c r="J804" s="336"/>
    </row>
    <row r="805" spans="10:10" ht="15.75" customHeight="1" x14ac:dyDescent="0.35">
      <c r="J805" s="336"/>
    </row>
    <row r="806" spans="10:10" ht="15.75" customHeight="1" x14ac:dyDescent="0.35">
      <c r="J806" s="336"/>
    </row>
    <row r="807" spans="10:10" ht="15.75" customHeight="1" x14ac:dyDescent="0.35">
      <c r="J807" s="336"/>
    </row>
    <row r="808" spans="10:10" ht="15.75" customHeight="1" x14ac:dyDescent="0.35">
      <c r="J808" s="336"/>
    </row>
    <row r="809" spans="10:10" ht="15.75" customHeight="1" x14ac:dyDescent="0.35">
      <c r="J809" s="336"/>
    </row>
    <row r="810" spans="10:10" ht="15.75" customHeight="1" x14ac:dyDescent="0.35">
      <c r="J810" s="336"/>
    </row>
    <row r="811" spans="10:10" ht="15.75" customHeight="1" x14ac:dyDescent="0.35">
      <c r="J811" s="336"/>
    </row>
    <row r="812" spans="10:10" ht="15.75" customHeight="1" x14ac:dyDescent="0.35">
      <c r="J812" s="336"/>
    </row>
    <row r="813" spans="10:10" ht="15.75" customHeight="1" x14ac:dyDescent="0.35">
      <c r="J813" s="336"/>
    </row>
    <row r="814" spans="10:10" ht="15.75" customHeight="1" x14ac:dyDescent="0.35">
      <c r="J814" s="336"/>
    </row>
    <row r="815" spans="10:10" ht="15.75" customHeight="1" x14ac:dyDescent="0.35">
      <c r="J815" s="336"/>
    </row>
    <row r="816" spans="10:10" ht="15.75" customHeight="1" x14ac:dyDescent="0.35">
      <c r="J816" s="336"/>
    </row>
    <row r="817" spans="10:10" ht="15.75" customHeight="1" x14ac:dyDescent="0.35">
      <c r="J817" s="336"/>
    </row>
    <row r="818" spans="10:10" ht="15.75" customHeight="1" x14ac:dyDescent="0.35">
      <c r="J818" s="336"/>
    </row>
    <row r="819" spans="10:10" ht="15.75" customHeight="1" x14ac:dyDescent="0.35">
      <c r="J819" s="336"/>
    </row>
    <row r="820" spans="10:10" ht="15.75" customHeight="1" x14ac:dyDescent="0.35">
      <c r="J820" s="336"/>
    </row>
    <row r="821" spans="10:10" ht="15.75" customHeight="1" x14ac:dyDescent="0.35">
      <c r="J821" s="336"/>
    </row>
    <row r="822" spans="10:10" ht="15.75" customHeight="1" x14ac:dyDescent="0.35">
      <c r="J822" s="336"/>
    </row>
    <row r="823" spans="10:10" ht="15.75" customHeight="1" x14ac:dyDescent="0.35">
      <c r="J823" s="336"/>
    </row>
    <row r="824" spans="10:10" ht="15.75" customHeight="1" x14ac:dyDescent="0.35">
      <c r="J824" s="336"/>
    </row>
    <row r="825" spans="10:10" ht="15.75" customHeight="1" x14ac:dyDescent="0.35">
      <c r="J825" s="336"/>
    </row>
    <row r="826" spans="10:10" ht="15.75" customHeight="1" x14ac:dyDescent="0.35">
      <c r="J826" s="336"/>
    </row>
    <row r="827" spans="10:10" ht="15.75" customHeight="1" x14ac:dyDescent="0.35">
      <c r="J827" s="336"/>
    </row>
    <row r="828" spans="10:10" ht="15.75" customHeight="1" x14ac:dyDescent="0.35">
      <c r="J828" s="336"/>
    </row>
    <row r="829" spans="10:10" ht="15.75" customHeight="1" x14ac:dyDescent="0.35">
      <c r="J829" s="336"/>
    </row>
    <row r="830" spans="10:10" ht="15.75" customHeight="1" x14ac:dyDescent="0.35">
      <c r="J830" s="336"/>
    </row>
    <row r="831" spans="10:10" ht="15.75" customHeight="1" x14ac:dyDescent="0.35">
      <c r="J831" s="336"/>
    </row>
    <row r="832" spans="10:10" ht="15.75" customHeight="1" x14ac:dyDescent="0.35">
      <c r="J832" s="336"/>
    </row>
    <row r="833" spans="10:10" ht="15.75" customHeight="1" x14ac:dyDescent="0.35">
      <c r="J833" s="336"/>
    </row>
    <row r="834" spans="10:10" ht="15.75" customHeight="1" x14ac:dyDescent="0.35">
      <c r="J834" s="336"/>
    </row>
    <row r="835" spans="10:10" ht="15.75" customHeight="1" x14ac:dyDescent="0.35">
      <c r="J835" s="336"/>
    </row>
    <row r="836" spans="10:10" ht="15.75" customHeight="1" x14ac:dyDescent="0.35">
      <c r="J836" s="336"/>
    </row>
    <row r="837" spans="10:10" ht="15.75" customHeight="1" x14ac:dyDescent="0.35">
      <c r="J837" s="336"/>
    </row>
    <row r="838" spans="10:10" ht="15.75" customHeight="1" x14ac:dyDescent="0.35">
      <c r="J838" s="336"/>
    </row>
    <row r="839" spans="10:10" ht="15.75" customHeight="1" x14ac:dyDescent="0.35">
      <c r="J839" s="336"/>
    </row>
    <row r="840" spans="10:10" ht="15.75" customHeight="1" x14ac:dyDescent="0.35">
      <c r="J840" s="336"/>
    </row>
    <row r="841" spans="10:10" ht="15.75" customHeight="1" x14ac:dyDescent="0.35">
      <c r="J841" s="336"/>
    </row>
    <row r="842" spans="10:10" ht="15.75" customHeight="1" x14ac:dyDescent="0.35">
      <c r="J842" s="336"/>
    </row>
    <row r="843" spans="10:10" ht="15.75" customHeight="1" x14ac:dyDescent="0.35">
      <c r="J843" s="336"/>
    </row>
    <row r="844" spans="10:10" ht="15.75" customHeight="1" x14ac:dyDescent="0.35">
      <c r="J844" s="336"/>
    </row>
    <row r="845" spans="10:10" ht="15.75" customHeight="1" x14ac:dyDescent="0.35">
      <c r="J845" s="336"/>
    </row>
    <row r="846" spans="10:10" ht="15.75" customHeight="1" x14ac:dyDescent="0.35">
      <c r="J846" s="336"/>
    </row>
    <row r="847" spans="10:10" ht="15.75" customHeight="1" x14ac:dyDescent="0.35">
      <c r="J847" s="336"/>
    </row>
    <row r="848" spans="10:10" ht="15.75" customHeight="1" x14ac:dyDescent="0.35">
      <c r="J848" s="336"/>
    </row>
    <row r="849" spans="10:10" ht="15.75" customHeight="1" x14ac:dyDescent="0.35">
      <c r="J849" s="336"/>
    </row>
    <row r="850" spans="10:10" ht="15.75" customHeight="1" x14ac:dyDescent="0.35">
      <c r="J850" s="336"/>
    </row>
    <row r="851" spans="10:10" ht="15.75" customHeight="1" x14ac:dyDescent="0.35">
      <c r="J851" s="336"/>
    </row>
    <row r="852" spans="10:10" ht="15.75" customHeight="1" x14ac:dyDescent="0.35">
      <c r="J852" s="336"/>
    </row>
    <row r="853" spans="10:10" ht="15.75" customHeight="1" x14ac:dyDescent="0.35">
      <c r="J853" s="336"/>
    </row>
    <row r="854" spans="10:10" ht="15.75" customHeight="1" x14ac:dyDescent="0.35">
      <c r="J854" s="336"/>
    </row>
    <row r="855" spans="10:10" ht="15.75" customHeight="1" x14ac:dyDescent="0.35">
      <c r="J855" s="336"/>
    </row>
    <row r="856" spans="10:10" ht="15.75" customHeight="1" x14ac:dyDescent="0.35">
      <c r="J856" s="336"/>
    </row>
    <row r="857" spans="10:10" ht="15.75" customHeight="1" x14ac:dyDescent="0.35">
      <c r="J857" s="336"/>
    </row>
    <row r="858" spans="10:10" ht="15.75" customHeight="1" x14ac:dyDescent="0.35">
      <c r="J858" s="336"/>
    </row>
    <row r="859" spans="10:10" ht="15.75" customHeight="1" x14ac:dyDescent="0.35">
      <c r="J859" s="336"/>
    </row>
    <row r="860" spans="10:10" ht="15.75" customHeight="1" x14ac:dyDescent="0.35">
      <c r="J860" s="336"/>
    </row>
    <row r="861" spans="10:10" ht="15.75" customHeight="1" x14ac:dyDescent="0.35">
      <c r="J861" s="336"/>
    </row>
    <row r="862" spans="10:10" ht="15.75" customHeight="1" x14ac:dyDescent="0.35">
      <c r="J862" s="336"/>
    </row>
    <row r="863" spans="10:10" ht="15.75" customHeight="1" x14ac:dyDescent="0.35">
      <c r="J863" s="336"/>
    </row>
    <row r="864" spans="10:10" ht="15.75" customHeight="1" x14ac:dyDescent="0.35">
      <c r="J864" s="336"/>
    </row>
    <row r="865" spans="10:10" ht="15.75" customHeight="1" x14ac:dyDescent="0.35">
      <c r="J865" s="336"/>
    </row>
    <row r="866" spans="10:10" ht="15.75" customHeight="1" x14ac:dyDescent="0.35">
      <c r="J866" s="336"/>
    </row>
    <row r="867" spans="10:10" ht="15.75" customHeight="1" x14ac:dyDescent="0.35">
      <c r="J867" s="336"/>
    </row>
    <row r="868" spans="10:10" ht="15.75" customHeight="1" x14ac:dyDescent="0.35">
      <c r="J868" s="336"/>
    </row>
    <row r="869" spans="10:10" ht="15.75" customHeight="1" x14ac:dyDescent="0.35">
      <c r="J869" s="336"/>
    </row>
    <row r="870" spans="10:10" ht="15.75" customHeight="1" x14ac:dyDescent="0.35">
      <c r="J870" s="336"/>
    </row>
    <row r="871" spans="10:10" ht="15.75" customHeight="1" x14ac:dyDescent="0.35">
      <c r="J871" s="336"/>
    </row>
    <row r="872" spans="10:10" ht="15.75" customHeight="1" x14ac:dyDescent="0.35">
      <c r="J872" s="336"/>
    </row>
    <row r="873" spans="10:10" ht="15.75" customHeight="1" x14ac:dyDescent="0.35">
      <c r="J873" s="336"/>
    </row>
    <row r="874" spans="10:10" ht="15.75" customHeight="1" x14ac:dyDescent="0.35">
      <c r="J874" s="336"/>
    </row>
    <row r="875" spans="10:10" ht="15.75" customHeight="1" x14ac:dyDescent="0.35">
      <c r="J875" s="336"/>
    </row>
    <row r="876" spans="10:10" ht="15.75" customHeight="1" x14ac:dyDescent="0.35">
      <c r="J876" s="336"/>
    </row>
    <row r="877" spans="10:10" ht="15.75" customHeight="1" x14ac:dyDescent="0.35">
      <c r="J877" s="336"/>
    </row>
    <row r="878" spans="10:10" ht="15.75" customHeight="1" x14ac:dyDescent="0.35">
      <c r="J878" s="336"/>
    </row>
    <row r="879" spans="10:10" ht="15.75" customHeight="1" x14ac:dyDescent="0.35">
      <c r="J879" s="336"/>
    </row>
    <row r="880" spans="10:10" ht="15.75" customHeight="1" x14ac:dyDescent="0.35">
      <c r="J880" s="336"/>
    </row>
    <row r="881" spans="10:10" ht="15.75" customHeight="1" x14ac:dyDescent="0.35">
      <c r="J881" s="336"/>
    </row>
    <row r="882" spans="10:10" ht="15.75" customHeight="1" x14ac:dyDescent="0.35">
      <c r="J882" s="336"/>
    </row>
    <row r="883" spans="10:10" ht="15.75" customHeight="1" x14ac:dyDescent="0.35">
      <c r="J883" s="336"/>
    </row>
    <row r="884" spans="10:10" ht="15.75" customHeight="1" x14ac:dyDescent="0.35">
      <c r="J884" s="336"/>
    </row>
    <row r="885" spans="10:10" ht="15.75" customHeight="1" x14ac:dyDescent="0.35">
      <c r="J885" s="336"/>
    </row>
    <row r="886" spans="10:10" ht="15.75" customHeight="1" x14ac:dyDescent="0.35">
      <c r="J886" s="336"/>
    </row>
    <row r="887" spans="10:10" ht="15.75" customHeight="1" x14ac:dyDescent="0.35">
      <c r="J887" s="336"/>
    </row>
    <row r="888" spans="10:10" ht="15.75" customHeight="1" x14ac:dyDescent="0.35">
      <c r="J888" s="336"/>
    </row>
    <row r="889" spans="10:10" ht="15.75" customHeight="1" x14ac:dyDescent="0.35">
      <c r="J889" s="336"/>
    </row>
    <row r="890" spans="10:10" ht="15.75" customHeight="1" x14ac:dyDescent="0.35">
      <c r="J890" s="336"/>
    </row>
    <row r="891" spans="10:10" ht="15.75" customHeight="1" x14ac:dyDescent="0.35">
      <c r="J891" s="336"/>
    </row>
    <row r="892" spans="10:10" ht="15.75" customHeight="1" x14ac:dyDescent="0.35">
      <c r="J892" s="336"/>
    </row>
    <row r="893" spans="10:10" ht="15.75" customHeight="1" x14ac:dyDescent="0.35">
      <c r="J893" s="336"/>
    </row>
    <row r="894" spans="10:10" ht="15.75" customHeight="1" x14ac:dyDescent="0.35">
      <c r="J894" s="336"/>
    </row>
    <row r="895" spans="10:10" ht="15.75" customHeight="1" x14ac:dyDescent="0.35">
      <c r="J895" s="336"/>
    </row>
    <row r="896" spans="10:10" ht="15.75" customHeight="1" x14ac:dyDescent="0.35">
      <c r="J896" s="336"/>
    </row>
    <row r="897" spans="10:10" ht="15.75" customHeight="1" x14ac:dyDescent="0.35">
      <c r="J897" s="336"/>
    </row>
    <row r="898" spans="10:10" ht="15.75" customHeight="1" x14ac:dyDescent="0.35">
      <c r="J898" s="336"/>
    </row>
    <row r="899" spans="10:10" ht="15.75" customHeight="1" x14ac:dyDescent="0.35">
      <c r="J899" s="336"/>
    </row>
    <row r="900" spans="10:10" ht="15.75" customHeight="1" x14ac:dyDescent="0.35">
      <c r="J900" s="336"/>
    </row>
    <row r="901" spans="10:10" ht="15.75" customHeight="1" x14ac:dyDescent="0.35">
      <c r="J901" s="336"/>
    </row>
    <row r="902" spans="10:10" ht="15.75" customHeight="1" x14ac:dyDescent="0.35">
      <c r="J902" s="336"/>
    </row>
    <row r="903" spans="10:10" ht="15.75" customHeight="1" x14ac:dyDescent="0.35">
      <c r="J903" s="336"/>
    </row>
    <row r="904" spans="10:10" ht="15.75" customHeight="1" x14ac:dyDescent="0.35">
      <c r="J904" s="336"/>
    </row>
    <row r="905" spans="10:10" ht="15.75" customHeight="1" x14ac:dyDescent="0.35">
      <c r="J905" s="336"/>
    </row>
    <row r="906" spans="10:10" ht="15.75" customHeight="1" x14ac:dyDescent="0.35">
      <c r="J906" s="336"/>
    </row>
    <row r="907" spans="10:10" ht="15.75" customHeight="1" x14ac:dyDescent="0.35">
      <c r="J907" s="336"/>
    </row>
    <row r="908" spans="10:10" ht="15.75" customHeight="1" x14ac:dyDescent="0.35">
      <c r="J908" s="336"/>
    </row>
    <row r="909" spans="10:10" ht="15.75" customHeight="1" x14ac:dyDescent="0.35">
      <c r="J909" s="336"/>
    </row>
    <row r="910" spans="10:10" ht="15.75" customHeight="1" x14ac:dyDescent="0.35">
      <c r="J910" s="336"/>
    </row>
    <row r="911" spans="10:10" ht="15.75" customHeight="1" x14ac:dyDescent="0.35">
      <c r="J911" s="336"/>
    </row>
    <row r="912" spans="10:10" ht="15.75" customHeight="1" x14ac:dyDescent="0.35">
      <c r="J912" s="336"/>
    </row>
    <row r="913" spans="10:10" ht="15.75" customHeight="1" x14ac:dyDescent="0.35">
      <c r="J913" s="336"/>
    </row>
    <row r="914" spans="10:10" ht="15.75" customHeight="1" x14ac:dyDescent="0.35">
      <c r="J914" s="336"/>
    </row>
    <row r="915" spans="10:10" ht="15.75" customHeight="1" x14ac:dyDescent="0.35">
      <c r="J915" s="336"/>
    </row>
    <row r="916" spans="10:10" ht="15.75" customHeight="1" x14ac:dyDescent="0.35">
      <c r="J916" s="336"/>
    </row>
    <row r="917" spans="10:10" ht="15.75" customHeight="1" x14ac:dyDescent="0.35">
      <c r="J917" s="336"/>
    </row>
    <row r="918" spans="10:10" ht="15.75" customHeight="1" x14ac:dyDescent="0.35">
      <c r="J918" s="336"/>
    </row>
    <row r="919" spans="10:10" ht="15.75" customHeight="1" x14ac:dyDescent="0.35">
      <c r="J919" s="336"/>
    </row>
    <row r="920" spans="10:10" ht="15.75" customHeight="1" x14ac:dyDescent="0.35">
      <c r="J920" s="336"/>
    </row>
    <row r="921" spans="10:10" ht="15.75" customHeight="1" x14ac:dyDescent="0.35">
      <c r="J921" s="336"/>
    </row>
    <row r="922" spans="10:10" ht="15.75" customHeight="1" x14ac:dyDescent="0.35">
      <c r="J922" s="336"/>
    </row>
    <row r="923" spans="10:10" ht="15.75" customHeight="1" x14ac:dyDescent="0.35">
      <c r="J923" s="336"/>
    </row>
    <row r="924" spans="10:10" ht="15.75" customHeight="1" x14ac:dyDescent="0.35">
      <c r="J924" s="336"/>
    </row>
    <row r="925" spans="10:10" ht="15.75" customHeight="1" x14ac:dyDescent="0.35">
      <c r="J925" s="336"/>
    </row>
    <row r="926" spans="10:10" ht="15.75" customHeight="1" x14ac:dyDescent="0.35">
      <c r="J926" s="336"/>
    </row>
    <row r="927" spans="10:10" ht="15.75" customHeight="1" x14ac:dyDescent="0.35">
      <c r="J927" s="336"/>
    </row>
    <row r="928" spans="10:10" ht="15.75" customHeight="1" x14ac:dyDescent="0.35">
      <c r="J928" s="336"/>
    </row>
    <row r="929" spans="10:10" ht="15.75" customHeight="1" x14ac:dyDescent="0.35">
      <c r="J929" s="336"/>
    </row>
    <row r="930" spans="10:10" ht="15.75" customHeight="1" x14ac:dyDescent="0.35">
      <c r="J930" s="336"/>
    </row>
    <row r="931" spans="10:10" ht="15.75" customHeight="1" x14ac:dyDescent="0.35">
      <c r="J931" s="336"/>
    </row>
    <row r="932" spans="10:10" ht="15.75" customHeight="1" x14ac:dyDescent="0.35">
      <c r="J932" s="336"/>
    </row>
    <row r="933" spans="10:10" ht="15.75" customHeight="1" x14ac:dyDescent="0.35">
      <c r="J933" s="336"/>
    </row>
    <row r="934" spans="10:10" ht="15.75" customHeight="1" x14ac:dyDescent="0.35">
      <c r="J934" s="336"/>
    </row>
    <row r="935" spans="10:10" ht="15.75" customHeight="1" x14ac:dyDescent="0.35">
      <c r="J935" s="336"/>
    </row>
    <row r="936" spans="10:10" ht="15.75" customHeight="1" x14ac:dyDescent="0.35">
      <c r="J936" s="336"/>
    </row>
    <row r="937" spans="10:10" ht="15.75" customHeight="1" x14ac:dyDescent="0.35">
      <c r="J937" s="336"/>
    </row>
    <row r="938" spans="10:10" ht="15.75" customHeight="1" x14ac:dyDescent="0.35">
      <c r="J938" s="336"/>
    </row>
    <row r="939" spans="10:10" ht="15.75" customHeight="1" x14ac:dyDescent="0.35">
      <c r="J939" s="336"/>
    </row>
    <row r="940" spans="10:10" ht="15.75" customHeight="1" x14ac:dyDescent="0.35">
      <c r="J940" s="336"/>
    </row>
    <row r="941" spans="10:10" ht="15.75" customHeight="1" x14ac:dyDescent="0.35">
      <c r="J941" s="336"/>
    </row>
    <row r="942" spans="10:10" ht="15.75" customHeight="1" x14ac:dyDescent="0.35">
      <c r="J942" s="336"/>
    </row>
    <row r="943" spans="10:10" ht="15.75" customHeight="1" x14ac:dyDescent="0.35">
      <c r="J943" s="336"/>
    </row>
    <row r="944" spans="10:10" ht="15.75" customHeight="1" x14ac:dyDescent="0.35">
      <c r="J944" s="336"/>
    </row>
    <row r="945" spans="10:10" ht="15.75" customHeight="1" x14ac:dyDescent="0.35">
      <c r="J945" s="336"/>
    </row>
    <row r="946" spans="10:10" ht="15.75" customHeight="1" x14ac:dyDescent="0.35">
      <c r="J946" s="336"/>
    </row>
    <row r="947" spans="10:10" ht="15.75" customHeight="1" x14ac:dyDescent="0.35">
      <c r="J947" s="336"/>
    </row>
    <row r="948" spans="10:10" ht="15.75" customHeight="1" x14ac:dyDescent="0.35">
      <c r="J948" s="336"/>
    </row>
    <row r="949" spans="10:10" ht="15.75" customHeight="1" x14ac:dyDescent="0.35">
      <c r="J949" s="336"/>
    </row>
    <row r="950" spans="10:10" ht="15.75" customHeight="1" x14ac:dyDescent="0.35">
      <c r="J950" s="336"/>
    </row>
    <row r="951" spans="10:10" ht="15.75" customHeight="1" x14ac:dyDescent="0.35">
      <c r="J951" s="336"/>
    </row>
    <row r="952" spans="10:10" ht="15.75" customHeight="1" x14ac:dyDescent="0.35">
      <c r="J952" s="336"/>
    </row>
    <row r="953" spans="10:10" ht="15.75" customHeight="1" x14ac:dyDescent="0.35">
      <c r="J953" s="336"/>
    </row>
    <row r="954" spans="10:10" ht="15.75" customHeight="1" x14ac:dyDescent="0.35">
      <c r="J954" s="336"/>
    </row>
    <row r="955" spans="10:10" ht="15.75" customHeight="1" x14ac:dyDescent="0.35">
      <c r="J955" s="336"/>
    </row>
    <row r="956" spans="10:10" ht="15.75" customHeight="1" x14ac:dyDescent="0.35">
      <c r="J956" s="336"/>
    </row>
    <row r="957" spans="10:10" ht="15.75" customHeight="1" x14ac:dyDescent="0.35">
      <c r="J957" s="336"/>
    </row>
    <row r="958" spans="10:10" ht="15.75" customHeight="1" x14ac:dyDescent="0.35">
      <c r="J958" s="336"/>
    </row>
    <row r="959" spans="10:10" ht="15.75" customHeight="1" x14ac:dyDescent="0.35">
      <c r="J959" s="336"/>
    </row>
    <row r="960" spans="10:10" ht="15.75" customHeight="1" x14ac:dyDescent="0.35">
      <c r="J960" s="336"/>
    </row>
    <row r="961" spans="10:10" ht="15.75" customHeight="1" x14ac:dyDescent="0.35">
      <c r="J961" s="336"/>
    </row>
    <row r="962" spans="10:10" ht="15.75" customHeight="1" x14ac:dyDescent="0.35">
      <c r="J962" s="336"/>
    </row>
    <row r="963" spans="10:10" ht="15.75" customHeight="1" x14ac:dyDescent="0.35">
      <c r="J963" s="336"/>
    </row>
    <row r="964" spans="10:10" ht="15.75" customHeight="1" x14ac:dyDescent="0.35">
      <c r="J964" s="336"/>
    </row>
    <row r="965" spans="10:10" ht="15.75" customHeight="1" x14ac:dyDescent="0.35">
      <c r="J965" s="336"/>
    </row>
    <row r="966" spans="10:10" ht="15.75" customHeight="1" x14ac:dyDescent="0.35">
      <c r="J966" s="336"/>
    </row>
    <row r="967" spans="10:10" ht="15.75" customHeight="1" x14ac:dyDescent="0.35">
      <c r="J967" s="336"/>
    </row>
    <row r="968" spans="10:10" ht="15.75" customHeight="1" x14ac:dyDescent="0.35">
      <c r="J968" s="336"/>
    </row>
    <row r="969" spans="10:10" ht="15.75" customHeight="1" x14ac:dyDescent="0.35">
      <c r="J969" s="336"/>
    </row>
    <row r="970" spans="10:10" ht="15.75" customHeight="1" x14ac:dyDescent="0.35">
      <c r="J970" s="336"/>
    </row>
    <row r="971" spans="10:10" ht="15.75" customHeight="1" x14ac:dyDescent="0.35">
      <c r="J971" s="336"/>
    </row>
    <row r="972" spans="10:10" ht="15.75" customHeight="1" x14ac:dyDescent="0.35">
      <c r="J972" s="336"/>
    </row>
    <row r="973" spans="10:10" ht="15.75" customHeight="1" x14ac:dyDescent="0.35">
      <c r="J973" s="336"/>
    </row>
    <row r="974" spans="10:10" ht="15.75" customHeight="1" x14ac:dyDescent="0.35">
      <c r="J974" s="336"/>
    </row>
    <row r="975" spans="10:10" ht="15.75" customHeight="1" x14ac:dyDescent="0.35">
      <c r="J975" s="336"/>
    </row>
    <row r="976" spans="10:10" ht="15.75" customHeight="1" x14ac:dyDescent="0.35">
      <c r="J976" s="336"/>
    </row>
    <row r="977" spans="10:10" ht="15.75" customHeight="1" x14ac:dyDescent="0.35">
      <c r="J977" s="336"/>
    </row>
    <row r="978" spans="10:10" ht="15.75" customHeight="1" x14ac:dyDescent="0.35">
      <c r="J978" s="336"/>
    </row>
    <row r="979" spans="10:10" ht="15.75" customHeight="1" x14ac:dyDescent="0.35">
      <c r="J979" s="336"/>
    </row>
    <row r="980" spans="10:10" ht="15.75" customHeight="1" x14ac:dyDescent="0.35">
      <c r="J980" s="336"/>
    </row>
    <row r="981" spans="10:10" ht="15.75" customHeight="1" x14ac:dyDescent="0.35">
      <c r="J981" s="336"/>
    </row>
    <row r="982" spans="10:10" ht="15.75" customHeight="1" x14ac:dyDescent="0.35">
      <c r="J982" s="336"/>
    </row>
    <row r="983" spans="10:10" ht="15.75" customHeight="1" x14ac:dyDescent="0.35">
      <c r="J983" s="336"/>
    </row>
    <row r="984" spans="10:10" ht="15.75" customHeight="1" x14ac:dyDescent="0.35">
      <c r="J984" s="336"/>
    </row>
    <row r="985" spans="10:10" ht="15.75" customHeight="1" x14ac:dyDescent="0.35">
      <c r="J985" s="336"/>
    </row>
    <row r="986" spans="10:10" ht="15.75" customHeight="1" x14ac:dyDescent="0.35">
      <c r="J986" s="336"/>
    </row>
    <row r="987" spans="10:10" ht="15.75" customHeight="1" x14ac:dyDescent="0.35">
      <c r="J987" s="336"/>
    </row>
    <row r="988" spans="10:10" ht="15.75" customHeight="1" x14ac:dyDescent="0.35">
      <c r="J988" s="336"/>
    </row>
    <row r="989" spans="10:10" ht="15.75" customHeight="1" x14ac:dyDescent="0.35">
      <c r="J989" s="336"/>
    </row>
    <row r="990" spans="10:10" ht="15.75" customHeight="1" x14ac:dyDescent="0.35">
      <c r="J990" s="336"/>
    </row>
    <row r="991" spans="10:10" ht="15.75" customHeight="1" x14ac:dyDescent="0.35">
      <c r="J991" s="336"/>
    </row>
    <row r="992" spans="10:10" ht="15.75" customHeight="1" x14ac:dyDescent="0.35">
      <c r="J992" s="336"/>
    </row>
    <row r="993" spans="10:10" ht="15.75" customHeight="1" x14ac:dyDescent="0.35">
      <c r="J993" s="336"/>
    </row>
    <row r="994" spans="10:10" ht="15.75" customHeight="1" x14ac:dyDescent="0.35">
      <c r="J994" s="336"/>
    </row>
    <row r="995" spans="10:10" ht="15.75" customHeight="1" x14ac:dyDescent="0.35">
      <c r="J995" s="336"/>
    </row>
    <row r="996" spans="10:10" ht="15.75" customHeight="1" x14ac:dyDescent="0.35">
      <c r="J996" s="336"/>
    </row>
    <row r="997" spans="10:10" ht="15.75" customHeight="1" x14ac:dyDescent="0.35">
      <c r="J997" s="336"/>
    </row>
    <row r="998" spans="10:10" ht="15.75" customHeight="1" x14ac:dyDescent="0.35">
      <c r="J998" s="336"/>
    </row>
    <row r="999" spans="10:10" ht="15.75" customHeight="1" x14ac:dyDescent="0.35">
      <c r="J999" s="336"/>
    </row>
    <row r="1000" spans="10:10" ht="15.75" customHeight="1" x14ac:dyDescent="0.35">
      <c r="J1000" s="336"/>
    </row>
    <row r="1001" spans="10:10" ht="15.75" customHeight="1" x14ac:dyDescent="0.35">
      <c r="J1001" s="336"/>
    </row>
    <row r="1002" spans="10:10" ht="15.75" customHeight="1" x14ac:dyDescent="0.35">
      <c r="J1002" s="336"/>
    </row>
    <row r="1003" spans="10:10" ht="15.75" customHeight="1" x14ac:dyDescent="0.35">
      <c r="J1003" s="336"/>
    </row>
    <row r="1004" spans="10:10" ht="15.75" customHeight="1" x14ac:dyDescent="0.35">
      <c r="J1004" s="336"/>
    </row>
  </sheetData>
  <autoFilter ref="A1:Y73" xr:uid="{7E5E74DF-17AF-46D2-A4FA-655D8307AFF5}">
    <filterColumn colId="12">
      <customFilters>
        <customFilter operator="notEqual" val=" "/>
      </customFilters>
    </filterColumn>
  </autoFilter>
  <dataConsolidate/>
  <pageMargins left="0.7" right="0.7" top="0.75" bottom="0.75" header="0" footer="0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9D7B1-A7E0-440A-A5AF-3C9A24A08882}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Summary</vt:lpstr>
      <vt:lpstr>IRR Approved</vt:lpstr>
      <vt:lpstr>PARAMETER</vt:lpstr>
      <vt:lpstr>revenue MSIG</vt:lpstr>
      <vt:lpstr>Sheet2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2024-03-19T08:07:42Z</dcterms:modified>
</cp:coreProperties>
</file>