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drawings/drawing2.xml" ContentType="application/vnd.openxmlformats-officedocument.drawing+xml"/>
  <Override PartName="/xl/comments2.xml" ContentType="application/vnd.openxmlformats-officedocument.spreadsheetml.comments+xml"/>
  <Override PartName="/xl/comments3.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08"/>
  <workbookPr defaultThemeVersion="124226"/>
  <mc:AlternateContent xmlns:mc="http://schemas.openxmlformats.org/markup-compatibility/2006">
    <mc:Choice Requires="x15">
      <x15ac:absPath xmlns:x15ac="http://schemas.microsoft.com/office/spreadsheetml/2010/11/ac" url="D:\2020 strategic planning\PnL\IBC\Park Bandung\"/>
    </mc:Choice>
  </mc:AlternateContent>
  <xr:revisionPtr revIDLastSave="0" documentId="8_{D93CB96E-AC5B-497B-AA60-941F600F6A7A}" xr6:coauthVersionLast="36" xr6:coauthVersionMax="36" xr10:uidLastSave="{00000000-0000-0000-0000-000000000000}"/>
  <bookViews>
    <workbookView xWindow="-110" yWindow="-110" windowWidth="23250" windowHeight="12450" tabRatio="453" firstSheet="11" activeTab="11" xr2:uid="{00000000-000D-0000-FFFF-FFFF00000000}"/>
  </bookViews>
  <sheets>
    <sheet name="Harga Jual" sheetId="3" state="hidden" r:id="rId1"/>
    <sheet name="COST " sheetId="4" state="hidden" r:id="rId2"/>
    <sheet name="contoh IRR existing" sheetId="1" state="hidden" r:id="rId3"/>
    <sheet name="Commercial" sheetId="7" state="hidden" r:id="rId4"/>
    <sheet name=" price scheme antena" sheetId="6" state="hidden" r:id="rId5"/>
    <sheet name="IRR 5th" sheetId="16" state="hidden" r:id="rId6"/>
    <sheet name="IRR 11th" sheetId="10" state="hidden" r:id="rId7"/>
    <sheet name="IRR CutLoss-5th" sheetId="21" state="hidden" r:id="rId8"/>
    <sheet name="IRR 11th cutloss" sheetId="20" state="hidden" r:id="rId9"/>
    <sheet name="IRR Expand" sheetId="24" state="hidden" r:id="rId10"/>
    <sheet name="IRRKonsep" sheetId="23" state="hidden" r:id="rId11"/>
    <sheet name="IRRNew" sheetId="27" r:id="rId12"/>
    <sheet name="IRRNew2" sheetId="28" r:id="rId13"/>
    <sheet name="Analisa" sheetId="25" state="hidden" r:id="rId14"/>
    <sheet name="Pemeliharaan" sheetId="18" r:id="rId15"/>
    <sheet name="Sitac" sheetId="8" state="hidden" r:id="rId16"/>
    <sheet name="New IRR" sheetId="5" state="hidden" r:id="rId17"/>
    <sheet name="CApex" sheetId="19" r:id="rId18"/>
    <sheet name="PARAMETER" sheetId="29" r:id="rId19"/>
  </sheets>
  <externalReferences>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s>
  <definedNames>
    <definedName name="__123Graph_ABTGKAWAT" hidden="1">[1]Asumsi!$F$1245:$O$1245</definedName>
    <definedName name="__123Graph_ACRM" hidden="1">[1]Asumsi!$F$1243:$O$1243</definedName>
    <definedName name="__123Graph_AHSM" hidden="1">[1]Asumsi!$F$1242:$O$1242</definedName>
    <definedName name="__123Graph_ASLAB" hidden="1">[1]Asumsi!$F$1241:$O$1241</definedName>
    <definedName name="__123Graph_BBTGKAWAT" hidden="1">[1]Asumsi!$F$287:$O$287</definedName>
    <definedName name="__123Graph_BCRM" hidden="1">[1]Asumsi!$F$285:$O$285</definedName>
    <definedName name="__123Graph_BHSM" hidden="1">[1]Asumsi!$F$281:$O$281</definedName>
    <definedName name="__123Graph_BSLAB" hidden="1">[1]Asumsi!$F$288:$O$288</definedName>
    <definedName name="__123Graph_LBL_ABTGKAWAT" hidden="1">[1]Asumsi!$F$1245:$O$1245</definedName>
    <definedName name="__123Graph_LBL_ACRM" hidden="1">[1]Asumsi!$F$1243:$O$1243</definedName>
    <definedName name="__123Graph_LBL_AHSM" hidden="1">[1]Asumsi!$F$1242:$O$1242</definedName>
    <definedName name="__123Graph_LBL_ASLAB" hidden="1">[1]Asumsi!$F$1241:$O$1241</definedName>
    <definedName name="__123Graph_LBL_BBILLET" hidden="1">[1]Asumsi!$F$286:$O$286</definedName>
    <definedName name="__123Graph_LBL_BBTGKAWAT" hidden="1">[1]Asumsi!$F$287:$O$287</definedName>
    <definedName name="__123Graph_LBL_BCRM" hidden="1">[1]Asumsi!$F$285:$O$285</definedName>
    <definedName name="__123Graph_LBL_BHSM" hidden="1">[1]Asumsi!$F$281:$O$281</definedName>
    <definedName name="__123Graph_LBL_BSLAB" hidden="1">[1]Asumsi!$F$288:$O$288</definedName>
    <definedName name="__123Graph_XBTGKAWAT" hidden="1">[1]Asumsi!$F$1239:$O$1239</definedName>
    <definedName name="__123Graph_XCRM" hidden="1">[1]Asumsi!$F$1239:$O$1239</definedName>
    <definedName name="__123Graph_XHSM" hidden="1">[1]Asumsi!$F$1239:$O$1239</definedName>
    <definedName name="__123Graph_XSLAB" hidden="1">[1]Asumsi!$F$1239:$O$1239</definedName>
    <definedName name="_AAL2">'[2]AAL2 Site List - All'!$A$2:$B$134</definedName>
    <definedName name="_ISP2">[3]install!$I$6</definedName>
    <definedName name="_ISP3">[3]install!$I$7</definedName>
    <definedName name="_Order2" hidden="1">255</definedName>
    <definedName name="_OSP1">[3]install!$I$8</definedName>
    <definedName name="_OSP2">[3]install!$I$9</definedName>
    <definedName name="_Regression_Int">1</definedName>
    <definedName name="_sek1">1.108</definedName>
    <definedName name="_sek2">1.1</definedName>
    <definedName name="_sek3">1.1</definedName>
    <definedName name="_sm10">[4]Input!$BA$90</definedName>
    <definedName name="_sm11">[4]Input!$BF$90</definedName>
    <definedName name="_sm12">[4]Input!$BK$90</definedName>
    <definedName name="_sm13">[4]Input!$BP$90</definedName>
    <definedName name="_sm14">[4]Input!$BU$90</definedName>
    <definedName name="_sm15">[4]Input!$BZ$90</definedName>
    <definedName name="_sm16">[4]Input!$CE$90</definedName>
    <definedName name="_sm17">[4]Input!$CJ$90</definedName>
    <definedName name="_sm18">[4]Input!$CO$90</definedName>
    <definedName name="_sm19">[4]Input!$CT$90</definedName>
    <definedName name="_sm2">[4]Input!$M$90</definedName>
    <definedName name="_sm20">[4]Input!$CY$90</definedName>
    <definedName name="_sm3">[4]Input!$R$90</definedName>
    <definedName name="_sm4">[4]Input!$W$90</definedName>
    <definedName name="_sm5">[4]Input!$AB$90</definedName>
    <definedName name="_sm6">[4]Input!$AG$90</definedName>
    <definedName name="_sm7">[4]Input!$AL$90</definedName>
    <definedName name="_sm8">[4]Input!$AQ$90</definedName>
    <definedName name="_sm9">[4]Input!$AV$90</definedName>
    <definedName name="_SUB1">[3]para!$G$65</definedName>
    <definedName name="_SUB10">[3]para!$G$74</definedName>
    <definedName name="_SUB12">[3]para!$G$76</definedName>
    <definedName name="_SUB13">[3]para!$G$77</definedName>
    <definedName name="_SUB15">[3]para!$G$79</definedName>
    <definedName name="_SUB2">[3]para!$G$66</definedName>
    <definedName name="_SUB3">[3]para!$G$67</definedName>
    <definedName name="_SUB4">[3]para!$G$68</definedName>
    <definedName name="_SUB5">[3]para!$G$69</definedName>
    <definedName name="_SUB6">[3]para!$G$70</definedName>
    <definedName name="_SUB8">[3]para!$G$72</definedName>
    <definedName name="_SUB9">[3]para!$G$73</definedName>
    <definedName name="_Syn1">[4]Input!$H$91</definedName>
    <definedName name="_Syn10">[4]Input!$BA$91</definedName>
    <definedName name="_Syn11">[4]Input!$BF$91</definedName>
    <definedName name="_Syn12">[4]Input!$BK$91</definedName>
    <definedName name="_Syn13">[4]Input!$BP$91</definedName>
    <definedName name="_Syn14">[4]Input!$BU$91</definedName>
    <definedName name="_Syn15">[4]Input!$BZ$91</definedName>
    <definedName name="_Syn16">[4]Input!$CE$91</definedName>
    <definedName name="_Syn17">[4]Input!$CJ$91</definedName>
    <definedName name="_Syn18">[4]Input!$CO$91</definedName>
    <definedName name="_Syn19">[4]Input!$CT$91</definedName>
    <definedName name="_Syn2">[4]Input!$M$91</definedName>
    <definedName name="_Syn20">[4]Input!$CY$91</definedName>
    <definedName name="_Syn3">[4]Input!$R$91</definedName>
    <definedName name="_Syn4">[4]Input!$W$91</definedName>
    <definedName name="_Syn5">[4]Input!$AB$91</definedName>
    <definedName name="_Syn6">[4]Input!$AG$91</definedName>
    <definedName name="_Syn7">[4]Input!$AL$91</definedName>
    <definedName name="_Syn8">[4]Input!$AQ$91</definedName>
    <definedName name="_Syn9">[4]Input!$AV$91</definedName>
    <definedName name="_VR01">'[5]VR-Rev'!$B$3:$C$159</definedName>
    <definedName name="A1_">#N/A</definedName>
    <definedName name="AccessDatabase" hidden="1">"C:\Documents and Settings\qsalsam\Desktop\Services Costing Template.mdb"</definedName>
    <definedName name="AccommodationIdentifier">[6]Data!$J$1</definedName>
    <definedName name="Accomodation_Misc_AUD">[7]Constants!$B$30</definedName>
    <definedName name="AccomodationDatabase">[6]Data!$J$4:$K$6</definedName>
    <definedName name="ACCOUNT">[8]LOKASI!$E$8:$F$37</definedName>
    <definedName name="Address2">[9]General!$B$17</definedName>
    <definedName name="Address3">[9]General!$B$18</definedName>
    <definedName name="Address4">[9]General!$B$19</definedName>
    <definedName name="aegedb">#N/A</definedName>
    <definedName name="aergera">#N/A</definedName>
    <definedName name="AirfareDatabase">[6]Data!$G$4:$H$11</definedName>
    <definedName name="AirfareLocationIndicator">[6]Data!$G$1</definedName>
    <definedName name="airp_trf">[10]Parameter!$C$28</definedName>
    <definedName name="airpl_kl">[10]Parameter!$C$23</definedName>
    <definedName name="allowance">[11]Overview!$D$30</definedName>
    <definedName name="Allowance_Data">[12]Data!$C$2:$C$204</definedName>
    <definedName name="AllowanceDatabase">[6]Data!$M$4:$R$33</definedName>
    <definedName name="AllowanceIndicator">[6]Data!$M$1</definedName>
    <definedName name="Annual_interest_rate">"$#REF!.$C$23"</definedName>
    <definedName name="Annual_interest_rateStage2">'[13]Bank Loan _Stage 2_'!$C$23</definedName>
    <definedName name="Annual_interest_rateStage3">'[13]Bank Loan _stage 3_'!$C$24</definedName>
    <definedName name="anscount" hidden="1">1</definedName>
    <definedName name="AntDescription">'[14]DATA-BASE'!$I$63</definedName>
    <definedName name="AntEricssonProduct">'[14]DATA-BASE'!$C$63</definedName>
    <definedName name="Area1">'[9]DATA-BASE'!$B$26</definedName>
    <definedName name="ARPU_override">'[15]ARPU-override'!$B$6</definedName>
    <definedName name="AS2DocOpenMode" hidden="1">"AS2DocumentEdit"</definedName>
    <definedName name="AXD10G_2_SWUSER">'[16]Discount Tables'!$C$15</definedName>
    <definedName name="AXD10G_2R_SWTP">'[16]Discount Tables'!$D$17</definedName>
    <definedName name="AXD10G_2R_SWUSER">'[16]Discount Tables'!$C$17</definedName>
    <definedName name="AXD155_3SW_TP">'[16]Discount Tables'!$D$7</definedName>
    <definedName name="AXD155_3SW_USER">'[16]Discount Tables'!$C$7</definedName>
    <definedName name="AXD2500_2_SWUSER">'[16]Discount Tables'!$C$13</definedName>
    <definedName name="AXD2500_2SW_TP">'[16]Discount Tables'!$D$13</definedName>
    <definedName name="AXD416_2_SWUSER">'[16]Discount Tables'!$C$11</definedName>
    <definedName name="AXD416_2SW_TP">'[16]Discount Tables'!$D$11</definedName>
    <definedName name="AXD620_2_SWUSER">'[16]Discount Tables'!$C$9</definedName>
    <definedName name="AXD620_2SW_TP">'[16]Discount Tables'!$D$9</definedName>
    <definedName name="B1_">#N/A</definedName>
    <definedName name="bb">'[17]Contractual Terms(1)'!$B$55</definedName>
    <definedName name="BOI11hrs">[4]Input!$BF$89</definedName>
    <definedName name="BOI12hrs">[4]Input!$BK$89</definedName>
    <definedName name="BOI13hrs">[4]Input!$BP$89</definedName>
    <definedName name="BOI14hrs">[4]Input!$BU$89</definedName>
    <definedName name="BOI15hrs">[4]Input!$BZ$89</definedName>
    <definedName name="BOI16hrs">[4]Input!$CE$89</definedName>
    <definedName name="BOI17hrs">[4]Input!$CJ$89</definedName>
    <definedName name="BOI18hrs">[4]Input!$CO$89</definedName>
    <definedName name="BOI19hrs">[4]Input!$CT$89</definedName>
    <definedName name="BOI1hrs">[4]Input!$H$89</definedName>
    <definedName name="BOI20hrs">[4]Input!$CY$89</definedName>
    <definedName name="BOI2hrs">[4]Input!$M$89</definedName>
    <definedName name="BOI3hrs">[4]Input!$R$89</definedName>
    <definedName name="BOI4hrs">[4]Input!$W$89</definedName>
    <definedName name="BOI5hrs">[4]Input!$AB$89</definedName>
    <definedName name="BOI6hrs">[4]Input!$AG$89</definedName>
    <definedName name="BOI7hrs">[4]Input!$AL$89</definedName>
    <definedName name="BOI8hrs">[4]Input!$AQ$89</definedName>
    <definedName name="BOI9hrs">[4]Input!$AV$89</definedName>
    <definedName name="buffer">[11]Overview!$H$30</definedName>
    <definedName name="C_CBD2">'[18]Paths - 261 Sites Scenario'!$A$46:$IV$107</definedName>
    <definedName name="C_CBD3">'[18]Paths - 261 Sites Scenario'!$A$108:$IV$120</definedName>
    <definedName name="C_CBD4">'[18]Paths - 261 Sites Scenario'!$A$121:$IV$148</definedName>
    <definedName name="C_DU1">'[18]Paths - 261 Sites Scenario'!$A$149:$IV$184</definedName>
    <definedName name="C_DU2">'[18]Paths - 261 Sites Scenario'!$A$185:$IV$221</definedName>
    <definedName name="C_DU3">'[18]Paths - 261 Sites Scenario'!$A$222:$IV$247</definedName>
    <definedName name="C_DU4">'[18]Paths - 261 Sites Scenario'!$A$248:$IV$261</definedName>
    <definedName name="C_DU5a">'[18]Paths - 261 Sites Scenario'!$A$262:$IV$277</definedName>
    <definedName name="C_DU5b">'[18]Paths - 261 Sites Scenario'!$A$278:$IV$302</definedName>
    <definedName name="C_DU6">'[18]Paths - 261 Sites Scenario'!$A$303:$IV$329</definedName>
    <definedName name="C_DU7a">'[18]Paths - 261 Sites Scenario'!$A$330:$IV$360</definedName>
    <definedName name="C_DU7b">'[18]Paths - 261 Sites Scenario'!$A$361:$IV$378</definedName>
    <definedName name="C_SUB8">'[18]Paths - 261 Sites Scenario'!$A$379:$IV$382</definedName>
    <definedName name="C_URB1">'[18]Paths - 261 Sites Scenario'!$A$383:$IV$389</definedName>
    <definedName name="C_URB10">'[18]Paths - 261 Sites Scenario'!$A$390:$IV$405</definedName>
    <definedName name="C_URB11b">'[18]Paths - 261 Sites Scenario'!$A$406:$IV$408</definedName>
    <definedName name="C_URB12">'[18]Paths - 261 Sites Scenario'!$A$409:$IV$409</definedName>
    <definedName name="C_URB3">'[18]Paths - 261 Sites Scenario'!$A$410:$IV$410</definedName>
    <definedName name="C_URB5">'[18]Paths - 261 Sites Scenario'!$A$411:$IV$412</definedName>
    <definedName name="C_URB8">'[18]Paths - 261 Sites Scenario'!$A$413:$IV$417</definedName>
    <definedName name="C_URB9a">'[18]Paths - 261 Sites Scenario'!$A$418:$IV$422</definedName>
    <definedName name="C_URB9b">'[18]Paths - 261 Sites Scenario'!$A$423:$IV$423</definedName>
    <definedName name="Calculated_payment">"$#REF!.$C$29"</definedName>
    <definedName name="calcur">[19]Parameters!$H$85</definedName>
    <definedName name="CapGGSN_bps_DOC_W5">'[20]Master Assumptions'!$F$92</definedName>
    <definedName name="CapGGSN_PDP_DOC_W4">'[20]Master Assumptions'!$B$91</definedName>
    <definedName name="CapGGSN_PDP_DOC_W5">'[20]Master Assumptions'!$B$92</definedName>
    <definedName name="CapGGSNJ20_bps_DOC_P1">'[20]Master Assumptions'!$F$97</definedName>
    <definedName name="CapGGSNJ20_bps_DOC_P2">'[20]Master Assumptions'!$F$98</definedName>
    <definedName name="CapGGSNJ20_bps_DOC_P3">'[20]Master Assumptions'!$F$99</definedName>
    <definedName name="CapGGSNJ20_PDP_DOC">'[20]Master Assumptions'!$B$97:$B$99</definedName>
    <definedName name="CapGGSNJ20_PDP_DOC_P1">'[20]Master Assumptions'!$B$97</definedName>
    <definedName name="CapGGSNJ20_PDP_DOC_P2">'[20]Master Assumptions'!$B$98</definedName>
    <definedName name="CapGGSNJ20_PDP_DOC_P3">'[20]Master Assumptions'!$B$99</definedName>
    <definedName name="CapHLR_Subs_CANDI_33">'[20]Master Assumptions'!$B$117</definedName>
    <definedName name="CapHLR_Subs_CANDI_40">'[20]Master Assumptions'!$B$120</definedName>
    <definedName name="CapHLR_Subs_CANDI_43">'[20]Master Assumptions'!$B$122</definedName>
    <definedName name="CapMGW_Erlang_DOC">'[20]Master Assumptions'!$D$74:$D$80</definedName>
    <definedName name="CapMGW_Erlang_DOC_H3">'[20]Master Assumptions'!$D$78</definedName>
    <definedName name="CapMGW_Erlang_DOC_H5">'[20]Master Assumptions'!$D$79</definedName>
    <definedName name="CapMGW_Erlang_DOC_H7">'[20]Master Assumptions'!$D$80</definedName>
    <definedName name="CapMGW_Erlang_DOC_L1">'[20]Master Assumptions'!$D$74</definedName>
    <definedName name="CapMGW_Erlang_DOC_L3">'[20]Master Assumptions'!$D$75</definedName>
    <definedName name="CapMGW_Erlang_DOC_L5">'[20]Master Assumptions'!$D$76</definedName>
    <definedName name="CapMGW_Erlang_DOC_L7">'[20]Master Assumptions'!$D$77</definedName>
    <definedName name="CapMSC_Erlang_CANDI_33">'[20]Master Assumptions'!$D$105</definedName>
    <definedName name="CapMSC_Erlang_CANDI_40">'[20]Master Assumptions'!$D$110</definedName>
    <definedName name="CapMSC_Erlang_CANDI_43">'[20]Master Assumptions'!$D$112</definedName>
    <definedName name="CapMSC_Subs_CANDI_33">'[20]Master Assumptions'!$B$105</definedName>
    <definedName name="CapMSC_Subs_CANDI_40">'[20]Master Assumptions'!$B$110</definedName>
    <definedName name="CapMSC_Subs_CANDI_43">'[20]Master Assumptions'!$B$112</definedName>
    <definedName name="CapSGSN_bps_DOC_W4">'[20]Master Assumptions'!$F$85</definedName>
    <definedName name="CapSGSN_bps_DOC_W5">'[20]Master Assumptions'!$F$86</definedName>
    <definedName name="CapSGSN_PDP_DOC">'[20]Master Assumptions'!$B$85:$B$86</definedName>
    <definedName name="CapSGSN_PDP_DOC_W4">'[20]Master Assumptions'!$B$85</definedName>
    <definedName name="CapSGSN_PDP_DOC_W5">'[20]Master Assumptions'!$B$86</definedName>
    <definedName name="CapSGSN_SAU_DOC_W4">'[20]Master Assumptions'!$C$85</definedName>
    <definedName name="CapSGSN_SAU_DOC_W5">'[20]Master Assumptions'!$C$86</definedName>
    <definedName name="Cluster_CBD1">'[21]Path List - 300 Macro+28 Inbuil'!$A$2:$IV$42</definedName>
    <definedName name="Cluster_CBD2">'[21]Path List - 300 Macro+28 Inbuil'!$A$43:$IV$95</definedName>
    <definedName name="Cluster_CBD3">'[21]Path List - 300 Macro+28 Inbuil'!$A$96:$IV$108</definedName>
    <definedName name="Cluster_CBD4">'[21]Path List - 300 Macro+28 Inbuil'!$A$109:$IV$145</definedName>
    <definedName name="Cluster_DU1">'[21]Path List - 300 Macro+28 Inbuil'!$A$146:$IV$182</definedName>
    <definedName name="Cluster_DU2">'[21]Path List - 300 Macro+28 Inbuil'!$A$183:$IV$220</definedName>
    <definedName name="Cluster_DU3">'[21]Path List - 300 Macro+28 Inbuil'!$A$221:$IV$247</definedName>
    <definedName name="Cluster_DU4">'[21]Path List - 300 Macro+28 Inbuil'!$A$248:$IV$261</definedName>
    <definedName name="Cluster_DU5a">'[21]Path List - 300 Macro+28 Inbuil'!$A$262:$IV$277</definedName>
    <definedName name="Cluster_DU5b">'[21]Path List - 300 Macro+28 Inbuil'!$A$278:$IV$302</definedName>
    <definedName name="Cluster_DU6">'[21]Path List - 300 Macro+28 Inbuil'!$A$303:$IV$327</definedName>
    <definedName name="Cluster_DU7a">'[21]Path List - 300 Macro+28 Inbuil'!$A$328:$IV$364</definedName>
    <definedName name="Cluster_DU7b">'[21]Path List - 300 Macro+28 Inbuil'!$A$365:$IV$384</definedName>
    <definedName name="Cluster_SUB7">'[21]Path List - 300 Macro+28 Inbuil'!$A$385:$IV$387</definedName>
    <definedName name="Cluster_SUB8">'[21]Path List - 300 Macro+28 Inbuil'!$A$388:$IV$396</definedName>
    <definedName name="Cluster_SUB9">'[21]Path List - 300 Macro+28 Inbuil'!$A$414:$IV$417</definedName>
    <definedName name="Cluster_URB1">'[21]Path List - 300 Macro+28 Inbuil'!$A$418:$IV$423</definedName>
    <definedName name="Cluster_URB10">'[21]Path List - 300 Macro+28 Inbuil'!$A$424:$IV$438</definedName>
    <definedName name="Cluster_URB11a">'[21]Path List - 300 Macro+28 Inbuil'!$A$439:$IV$452</definedName>
    <definedName name="Cluster_URB11b">'[21]Path List - 300 Macro+28 Inbuil'!$A$453:$IV$469</definedName>
    <definedName name="Cluster_URB12">'[21]Path List - 300 Macro+28 Inbuil'!$A$470:$IV$470</definedName>
    <definedName name="Cluster_URB3">'[21]Path List - 300 Macro+28 Inbuil'!$A$471:$IV$471</definedName>
    <definedName name="Cluster_URB5">'[21]Path List - 300 Macro+28 Inbuil'!$A$472:$IV$473</definedName>
    <definedName name="Cluster_URB8">'[21]Path List - 300 Macro+28 Inbuil'!$A$474:$IV$479</definedName>
    <definedName name="Cluster_URB9a">'[21]Path List - 300 Macro+28 Inbuil'!$A$480:$IV$499</definedName>
    <definedName name="Cluster_URB9b">'[21]Path List - 300 Macro+28 Inbuil'!$A$397:$IV$413</definedName>
    <definedName name="COMR">[3]install!$K$4</definedName>
    <definedName name="Configuration_reviewmanhours">[7]Constants!$B$59</definedName>
    <definedName name="conv4">[20]Input!$F$10</definedName>
    <definedName name="conv5">[20]Input!$F$11</definedName>
    <definedName name="Country">[12]Data!$B$2:$B$204</definedName>
    <definedName name="CountryIdentification">[6]Data!$M$4:$M$33</definedName>
    <definedName name="CS_D_1">[20]Input!$B$14</definedName>
    <definedName name="CS_D_2">[20]Input!$C$14</definedName>
    <definedName name="CS_D_3">[20]Input!$D$14</definedName>
    <definedName name="CSTrafficCentral_Erlang">[20]Calculation!$B$60:$K$60</definedName>
    <definedName name="CSTrafficNorth_Erlang">[20]Calculation!$B$51:$K$51</definedName>
    <definedName name="CSTrafficSouth_Erlang">[20]Calculation!$B$69:$K$69</definedName>
    <definedName name="CSTrafficTotal_Erlang">[20]Calculation!$B$39:$K$39</definedName>
    <definedName name="Cum.Interest">#N/A</definedName>
    <definedName name="curab">[19]Parameters!$H$88:$H$92</definedName>
    <definedName name="curall">[19]Parameters!$C$88:$I$92</definedName>
    <definedName name="curno">[19]Parameters!$C$88:$C$92</definedName>
    <definedName name="currency">'[22]Curr, Site Names, Flex conf'!$C$5</definedName>
    <definedName name="D_CBD1">'[23]Paths 233 &amp; 28 IBC from NTS'!$A$3:$IV$44</definedName>
    <definedName name="D_CBD2">'[23]Paths 233 &amp; 28 IBC from NTS'!$A$45:$IV$97</definedName>
    <definedName name="D_CBD3">'[23]Paths 233 &amp; 28 IBC from NTS'!$A$98:$IV$110</definedName>
    <definedName name="D_CBD4">'[23]Paths 233 &amp; 28 IBC from NTS'!$A$111:$IV$147</definedName>
    <definedName name="D_DU1">'[23]Paths 233 &amp; 28 IBC from NTS'!$A$148:$IV$184</definedName>
    <definedName name="D_DU2">'[23]Paths 233 &amp; 28 IBC from NTS'!$A$185:$IV$222</definedName>
    <definedName name="D_DU3">'[23]Paths 233 &amp; 28 IBC from NTS'!$A$223:$IV$248</definedName>
    <definedName name="D_DU4">'[23]Paths 233 &amp; 28 IBC from NTS'!$A$249:$IV$262</definedName>
    <definedName name="D_DU5a">'[23]Paths 233 &amp; 28 IBC from NTS'!$A$263:$IV$278</definedName>
    <definedName name="D_DU5b">'[23]Paths 233 &amp; 28 IBC from NTS'!$A$279:$IV$303</definedName>
    <definedName name="D_DU6">'[23]Paths 233 &amp; 28 IBC from NTS'!$A$304:$IV$329</definedName>
    <definedName name="D_DU7a">'[23]Paths 233 &amp; 28 IBC from NTS'!$A$330:$IV$366</definedName>
    <definedName name="D_DU7b">'[23]Paths 233 &amp; 28 IBC from NTS'!$A$367:$IV$386</definedName>
    <definedName name="D_SUB8">'[23]Paths 233 &amp; 28 IBC from NTS'!$A$387:$IV$390</definedName>
    <definedName name="D_URB1">'[23]Paths 233 &amp; 28 IBC from NTS'!$A$391:$IV$396</definedName>
    <definedName name="D_URB10">'[23]Paths 233 &amp; 28 IBC from NTS'!$A$397:$IV$412</definedName>
    <definedName name="D_URB11b">'[23]Paths 233 &amp; 28 IBC from NTS'!$A$413:$IV$415</definedName>
    <definedName name="D_URB12">'[23]Paths 233 &amp; 28 IBC from NTS'!$A$416:$IV$416</definedName>
    <definedName name="D_URB3">'[23]Paths 233 &amp; 28 IBC from NTS'!$A$417:$IV$417</definedName>
    <definedName name="D_URB5">'[23]Paths 233 &amp; 28 IBC from NTS'!$A$418:$IV$419</definedName>
    <definedName name="D_URB8">'[23]Paths 233 &amp; 28 IBC from NTS'!$A$420:$IV$424</definedName>
    <definedName name="D_URB9a">'[23]Paths 233 &amp; 28 IBC from NTS'!$A$425:$IV$429</definedName>
    <definedName name="D_URB9b">'[23]Paths 233 &amp; 28 IBC from NTS'!$A$430:$IV$430</definedName>
    <definedName name="DA">[12]Data!$C$2:$C$204</definedName>
    <definedName name="DA_HOTEL">[12]Data!$B$2:$D$204</definedName>
    <definedName name="das">'[24]SPRS breakdown pricing'!$G$9</definedName>
    <definedName name="Data_1">'[25]Pricelist 2004c'!$B$170:$N$1293</definedName>
    <definedName name="Data_Currency">[26]Inputs!$E$9</definedName>
    <definedName name="Data_Currency_sign">[26]Inputs!$F$9</definedName>
    <definedName name="data1">[27]Pontianak!$AP$7:$AP$28</definedName>
    <definedName name="data3">[27]Samarinda!$AP$7:$AP$31</definedName>
    <definedName name="data4">[27]Banjarmasin!$AP$7:$AP$16</definedName>
    <definedName name="data5">[27]Balikpapan!$AP$7:$AP$28</definedName>
    <definedName name="_xlnm.Database">#REF!</definedName>
    <definedName name="dateToday">[28]General!$B$3</definedName>
    <definedName name="day_1">[29]Allowance!$C$24</definedName>
    <definedName name="day_10">[30]Allowance!$C$32</definedName>
    <definedName name="day_2">[29]Allowance!$C$25</definedName>
    <definedName name="day_3">[29]Allowance!$C$26</definedName>
    <definedName name="day_4">[31]Allowance!$C$27</definedName>
    <definedName name="day_5">[29]Allowance!$C$28</definedName>
    <definedName name="day_9">[32]Allowance!$C$32</definedName>
    <definedName name="DaysRequired">'[33]Resource Costs'!$G$13</definedName>
    <definedName name="DISCOUNT">10%</definedName>
    <definedName name="DKKrate">450</definedName>
    <definedName name="DocPrepared">[3]General!$B$81</definedName>
    <definedName name="DocPrepTRM">[28]General!$B$36</definedName>
    <definedName name="DocRespApproved">[3]General!$B$82</definedName>
    <definedName name="DocRespTRM">[28]General!$B$37</definedName>
    <definedName name="Domestic_Airfare_AUD">[7]Constants!$B$28</definedName>
    <definedName name="Domestic_trips_per_month">[7]Constants!$B$26</definedName>
    <definedName name="Domestic_trips_per_month_Wave_1">[7]Constants!$B$26</definedName>
    <definedName name="Donor_A">[34]Batam!$D$6:$K$145</definedName>
    <definedName name="DU_02">'[2]Site List'!$A$97:$IV$121</definedName>
    <definedName name="DU_03">'[2]Site List'!$A$122:$IV$138</definedName>
    <definedName name="DU_04">'[2]Site List'!$A$139:$IV$159</definedName>
    <definedName name="DU_05b">'[2]Site List'!$A$160:$IV$176</definedName>
    <definedName name="DU_06">'[2]Site List'!$A$177:$IV$193</definedName>
    <definedName name="DU_07a">'[2]Site List'!$A$194:$IV$210</definedName>
    <definedName name="DU_07b">'[2]Site List'!$A$211:$IV$215</definedName>
    <definedName name="DU_3">'[2]Link List'!$A$157:$IV$172</definedName>
    <definedName name="edas">'[24]SPRS breakdown pricing'!$C$8</definedName>
    <definedName name="EDDY1">#N/A</definedName>
    <definedName name="EDDY2">#N/A</definedName>
    <definedName name="EndDate">'[33]Resource Costs'!$K$3</definedName>
    <definedName name="Ending.Balance">#N/A</definedName>
    <definedName name="Entered_payment">"$#REF!.$C$28"</definedName>
    <definedName name="erl">[35]Input!$B$7</definedName>
    <definedName name="Erl_Subs">[36]Input!$B$7</definedName>
    <definedName name="ethre">#N/A</definedName>
    <definedName name="EUR_to_USD">'[37]Exchange Rates'!$D$51</definedName>
    <definedName name="euro_rp">7400</definedName>
    <definedName name="ewrewr">#REF!</definedName>
    <definedName name="Ex_rates">[3]Factors!$B$27:$D$39</definedName>
    <definedName name="factor1">[38]Implementation!$K$4</definedName>
    <definedName name="FACTORS">[3]Factors!$B$5:$D$15</definedName>
    <definedName name="FBTCutOffDays">[6]Data!$B$8</definedName>
    <definedName name="FBTPercentageRate">[6]Data!$D$5</definedName>
    <definedName name="firecodes">[39]FireCodes!$C$2:$D$19</definedName>
    <definedName name="First_payment_due">"$#REF!.$C$26"</definedName>
    <definedName name="First_payment_dueStage2">'[13]Bank Loan _Stage 2_'!$C$26</definedName>
    <definedName name="First_payment_dueStage3">'[13]Bank Loan _stage 3_'!$C$27</definedName>
    <definedName name="First_payment_no">"$#REF!.$C$32"</definedName>
    <definedName name="fiscal">[10]Parameter!$C$26</definedName>
    <definedName name="fly_sweden">[40]Assumpt_Cons!$B$29</definedName>
    <definedName name="FM10ev">[4]Input!$BA$107</definedName>
    <definedName name="FM10sv">'[41]SP Input'!$BA$31</definedName>
    <definedName name="FM11ev">[4]Input!$BF$107</definedName>
    <definedName name="FM11sv">'[41]SP Input'!$BF$31</definedName>
    <definedName name="FM12ev">[4]Input!$BK$107</definedName>
    <definedName name="FM12sv">'[41]SP Input'!$BK$31</definedName>
    <definedName name="FM13ev">[4]Input!$BP$107</definedName>
    <definedName name="FM13sv">'[41]SP Input'!$BP$31</definedName>
    <definedName name="FM14ev">[4]Input!$BU$107</definedName>
    <definedName name="FM14sv">'[41]SP Input'!$BU$31</definedName>
    <definedName name="FM15ev">[4]Input!$BZ$107</definedName>
    <definedName name="FM15sv">'[41]SP Input'!$BZ$31</definedName>
    <definedName name="FM16ev">[4]Input!$CE$107</definedName>
    <definedName name="FM16sv">'[41]SP Input'!$CE$31</definedName>
    <definedName name="FM17ev">[4]Input!$CJ$107</definedName>
    <definedName name="FM17sv">'[41]SP Input'!$CJ$31</definedName>
    <definedName name="FM18ev">[4]Input!$CO$107</definedName>
    <definedName name="FM18sv">'[41]SP Input'!$CO$31</definedName>
    <definedName name="FM19ev">[4]Input!$CT$107</definedName>
    <definedName name="FM19sv">'[41]SP Input'!$CT$31</definedName>
    <definedName name="FM1ev">[4]Input!$H$107</definedName>
    <definedName name="FM1sv">'[41]SP Input'!$H$31</definedName>
    <definedName name="FM20ev">[4]Input!$CY$107</definedName>
    <definedName name="FM20sv">'[41]SP Input'!$CY$31</definedName>
    <definedName name="FM2ev">[4]Input!$M$107</definedName>
    <definedName name="FM2sv">'[41]SP Input'!$M$31</definedName>
    <definedName name="FM3ev">[4]Input!$R$107</definedName>
    <definedName name="FM3sv">'[41]SP Input'!$R$31</definedName>
    <definedName name="FM4ev">[4]Input!$W$107</definedName>
    <definedName name="FM4sv">'[41]SP Input'!$W$31</definedName>
    <definedName name="FM5ev">[4]Input!$AB$107</definedName>
    <definedName name="FM5sv">'[41]SP Input'!$AB$31</definedName>
    <definedName name="FM6ev">[4]Input!$AG$107</definedName>
    <definedName name="FM6sv">'[41]SP Input'!$AG$31</definedName>
    <definedName name="FM7ev">[4]Input!$AL$107</definedName>
    <definedName name="FM7sv">'[41]SP Input'!$AL$31</definedName>
    <definedName name="FM8ev">[4]Input!$AQ$107</definedName>
    <definedName name="FM8sv">'[41]SP Input'!$AQ$31</definedName>
    <definedName name="FM9ev">[4]Input!$AV$107</definedName>
    <definedName name="FM9sv">'[41]SP Input'!$AV$31</definedName>
    <definedName name="FMI10hrs">[41]Input!$BA$155</definedName>
    <definedName name="FMI11hrs">[41]Input!$BF$155</definedName>
    <definedName name="FMI12hrs">[41]Input!$BK$155</definedName>
    <definedName name="FMI13hrs">[41]Input!$BP$155</definedName>
    <definedName name="FMI14hrs">[41]Input!$BU$155</definedName>
    <definedName name="FMI15hrs">[41]Input!$BZ$166</definedName>
    <definedName name="FMI16hrs">[41]Input!$CE$166</definedName>
    <definedName name="FMI17hrs">[41]Input!$CJ$166</definedName>
    <definedName name="FMI18hrs">[41]Input!$CO$166</definedName>
    <definedName name="FMI19hrs">[41]Input!$CT$166</definedName>
    <definedName name="FMI1hrs">[41]Input!$H$155</definedName>
    <definedName name="FMI20hrs">[41]Input!$CY$166</definedName>
    <definedName name="FMI2hrs">[41]Input!$M$155</definedName>
    <definedName name="FMI3hrs">[41]Input!$R$166</definedName>
    <definedName name="FMI4hrs">[41]Input!$W$166</definedName>
    <definedName name="FMI5hrs">[41]Input!$AB$166</definedName>
    <definedName name="FMI6hrs">[41]Input!$AG$166</definedName>
    <definedName name="FMI7hrs">[41]Input!$AL$166</definedName>
    <definedName name="FMI8hrs">[41]Input!$AQ$166</definedName>
    <definedName name="FMI9hrs">[41]Input!$AV$155</definedName>
    <definedName name="FOI10hrs">[4]Input!$BA$88</definedName>
    <definedName name="FOI11hrs">[4]Input!$BF$88</definedName>
    <definedName name="FOI12hrs">[4]Input!$BK$88</definedName>
    <definedName name="FOI13hrs">[4]Input!$BP$88</definedName>
    <definedName name="FOI14hrs">[4]Input!$BU$88</definedName>
    <definedName name="FOI15hrs">[4]Input!$BZ$88</definedName>
    <definedName name="FOI16hrs">[4]Input!$CE$88</definedName>
    <definedName name="FOI17hrs">[4]Input!$CJ$88</definedName>
    <definedName name="FOI18hrs">[4]Input!$CO$88</definedName>
    <definedName name="FOI19hrs">[4]Input!$CT$88</definedName>
    <definedName name="FOI1hrs">[4]Input!$H$88</definedName>
    <definedName name="FOI20hrs">[4]Input!$CY$88</definedName>
    <definedName name="FOI2hrs">[4]Input!$M$88</definedName>
    <definedName name="FOI3hrs">[4]Input!$R$88</definedName>
    <definedName name="FOI4hrs">[4]Input!$W$88</definedName>
    <definedName name="FOI5hrs">[4]Input!$AB$88</definedName>
    <definedName name="FOI6hrs">[4]Input!$AG$88</definedName>
    <definedName name="FOI7hrs">[4]Input!$AL$88</definedName>
    <definedName name="FOI8hrs">[4]Input!$AQ$88</definedName>
    <definedName name="FOI9hrs">[4]Input!$AV$88</definedName>
    <definedName name="FOS10hrs">'[4]SP Input'!$BA$30</definedName>
    <definedName name="FOS11hrs">'[4]SP Input'!$BF$30</definedName>
    <definedName name="FOS12hrs">'[4]SP Input'!$BK$30</definedName>
    <definedName name="FOS13hrs">'[4]SP Input'!$BP$30</definedName>
    <definedName name="FOS14hrs">'[4]SP Input'!$BU$30</definedName>
    <definedName name="FOS15hrs">'[4]SP Input'!$BZ$30</definedName>
    <definedName name="FOS16hrs">'[4]SP Input'!$CE$30</definedName>
    <definedName name="FOS17hrs">'[4]SP Input'!$CJ$30</definedName>
    <definedName name="FOS18hrs">'[4]SP Input'!$CO$30</definedName>
    <definedName name="FOS19hrs">'[4]SP Input'!$CT$30</definedName>
    <definedName name="FOS1hrs">'[4]SP Input'!$H$30</definedName>
    <definedName name="FOS20hrs">'[4]SP Input'!$CY$30</definedName>
    <definedName name="FOS2hrs">'[4]SP Input'!$M$30</definedName>
    <definedName name="FOS3hrs">'[4]SP Input'!$R$30</definedName>
    <definedName name="FOS4hrs">'[4]SP Input'!$W$30</definedName>
    <definedName name="FOS5hrs">'[4]SP Input'!$AB$30</definedName>
    <definedName name="FOS6hrs">'[4]SP Input'!$AG$30</definedName>
    <definedName name="FOS7hrs">'[4]SP Input'!$AL$30</definedName>
    <definedName name="FOS8hrs">'[4]SP Input'!$AQ$30</definedName>
    <definedName name="FOS9hrs">'[4]SP Input'!$AV$30</definedName>
    <definedName name="gjngfnj">#N/A</definedName>
    <definedName name="Global_consultantrate">[7]Constants!$B$20</definedName>
    <definedName name="GSM">[42]Interface!$C$391</definedName>
    <definedName name="gsnwrr">'[43]SPRS breakdown pricing'!$X$3</definedName>
    <definedName name="HARI1">#N/A</definedName>
    <definedName name="HARI2">#N/A</definedName>
    <definedName name="hotel_data">[12]Data!$D$2:$D$204</definedName>
    <definedName name="Hotel_Grand_Mahakam">'[44]Hotel Rates'!$H$662</definedName>
    <definedName name="hourlyrate">'[45]MVV Costs - Overview'!$F$21</definedName>
    <definedName name="Hours_per_requirement">[7]Constants!$B$37</definedName>
    <definedName name="Hours_per_week_for_ND">[7]Constants!$B$33</definedName>
    <definedName name="Hours_perdesignreview1">[7]Constants!$B$56</definedName>
    <definedName name="Hours_perdesignreview2">[7]Constants!$B$57</definedName>
    <definedName name="Hours_permonth">[46]Constants!$B$2</definedName>
    <definedName name="Hours_permonth_ND">[7]Constants!$B$34</definedName>
    <definedName name="Hours_permonth_ND1">[47]Constants!$B$24</definedName>
    <definedName name="Hours_perpostdtreview">[7]Constants!$B$58</definedName>
    <definedName name="HTML_Description" hidden="1">""</definedName>
    <definedName name="HTML_Email" hidden="1">"eliap.lumbantoruan@eid.ericsson.se"</definedName>
    <definedName name="HTML_Header" hidden="1">"Boq-dxnew"</definedName>
    <definedName name="HTML_LastUpdate" hidden="1">"7/27/98"</definedName>
    <definedName name="HTML_LineAfter" hidden="1">FALSE</definedName>
    <definedName name="HTML_LineBefore" hidden="1">FALSE</definedName>
    <definedName name="HTML_Name" hidden="1">"EIDELT"</definedName>
    <definedName name="HTML_OBDlg2" hidden="1">TRUE</definedName>
    <definedName name="HTML_OBDlg4" hidden="1">TRUE</definedName>
    <definedName name="HTML_OS" hidden="1">0</definedName>
    <definedName name="HTML_PathFile" hidden="1">"C:\My Documents\CANOF_DIAX.htm"</definedName>
    <definedName name="HTML_Title" hidden="1">"DIAX-CO-EID"</definedName>
    <definedName name="HTML1_1" hidden="1">"[FCFF3]Sheet1!$A$1:$L$34"</definedName>
    <definedName name="HTML1_10" hidden="1">""</definedName>
    <definedName name="HTML1_11" hidden="1">1</definedName>
    <definedName name="HTML1_12" hidden="1">"Aswath:Adobe SiteMill™ 1.0.2:MyHomePage:FCFF3.html"</definedName>
    <definedName name="HTML1_2" hidden="1">1</definedName>
    <definedName name="HTML1_3" hidden="1">"FCFF3"</definedName>
    <definedName name="HTML1_4" hidden="1">"Three-Stage FCFF Model"</definedName>
    <definedName name="HTML1_5" hidden="1">""</definedName>
    <definedName name="HTML1_6" hidden="1">-4146</definedName>
    <definedName name="HTML1_7" hidden="1">-4146</definedName>
    <definedName name="HTML1_8" hidden="1">"10/22/96"</definedName>
    <definedName name="HTML1_9" hidden="1">"Aswath Damodaran"</definedName>
    <definedName name="HTMLCount" hidden="1">1</definedName>
    <definedName name="IDR">[3]para!$G$16</definedName>
    <definedName name="IDR_to_USD">[44]USD!$D$72</definedName>
    <definedName name="IMA_tpdisc_3rdpartysw">'[48]Discount Tables'!$D$72</definedName>
    <definedName name="IMA_tpdisc_sw">'[48]Discount Tables'!$D$70</definedName>
    <definedName name="IMA_userdisc_3rdpartysw">'[48]Discount Tables'!$C$72</definedName>
    <definedName name="IMA_userdisc_sw">'[48]Discount Tables'!$C$70</definedName>
    <definedName name="Inflation_India">[49]Summary!$K$2</definedName>
    <definedName name="Inflation_World">[49]Summary!$L$2</definedName>
    <definedName name="INP_FNR">[20]Interface!$C$45</definedName>
    <definedName name="inp_msc">[42]Interface!$C$74</definedName>
    <definedName name="INP_PRA">[20]Interface!$C$77</definedName>
    <definedName name="INP_TRA">[20]Interface!$C$96</definedName>
    <definedName name="INR2USD">[49]Summary!$J$4</definedName>
    <definedName name="Int_Airfare_between_Aus_NZ_AUD">[7]Constants!$B$29</definedName>
    <definedName name="Interest">#N/A</definedName>
    <definedName name="ISP2R">[3]install!$K$6</definedName>
    <definedName name="ISP3R">[3]install!$K$7</definedName>
    <definedName name="jk" localSheetId="13">#REF!</definedName>
    <definedName name="jk" localSheetId="8">#REF!</definedName>
    <definedName name="jk" localSheetId="5">#REF!</definedName>
    <definedName name="jk" localSheetId="7">#REF!</definedName>
    <definedName name="jk" localSheetId="9">#REF!</definedName>
    <definedName name="jk" localSheetId="11">#REF!</definedName>
    <definedName name="jk" localSheetId="12">#REF!</definedName>
    <definedName name="jk" localSheetId="18">#REF!</definedName>
    <definedName name="jk">#REF!</definedName>
    <definedName name="jndf">#N/A</definedName>
    <definedName name="K_euro2usd">'[50]Simple Coff.'!$C$5</definedName>
    <definedName name="LaundryFrequencyValue">[6]Data!$D$20</definedName>
    <definedName name="Location">'[33]Resource Costs'!$E$2</definedName>
    <definedName name="lookuparray">[51]!lookup_area</definedName>
    <definedName name="m10m5v2">'[52]3 - M &amp; T-Series Products'!$A$81</definedName>
    <definedName name="Manhour_rate_AUD_ND">[7]Constants!$B$10</definedName>
    <definedName name="margin1">1.22</definedName>
    <definedName name="margin2">1.28</definedName>
    <definedName name="margin3">1.18</definedName>
    <definedName name="markup">'[53]SS 3 Yrs Scheme '!$G$41</definedName>
    <definedName name="mErlVolumePerSubs_CSD">[20]Calculation!$B$13:$K$13</definedName>
    <definedName name="mErlVolumePerSubs_CSS">[20]Calculation!$B$12:$K$12</definedName>
    <definedName name="mgw_price">[54]Reference!$C$22</definedName>
    <definedName name="Micro">[55]Micro!$F$24</definedName>
    <definedName name="MiscCosts">'[33]Resource Costs'!$N$5</definedName>
    <definedName name="ML_Price2004c">'[56]Pricelist 2004c'!$C$2:$F$835</definedName>
    <definedName name="MNR6_155_3">[3]MNR6!$A$3</definedName>
    <definedName name="MNR8_10G_2">'[16]Discount Tables'!$C$14</definedName>
    <definedName name="MNR8_10G_2R">'[16]Discount Tables'!$C$16</definedName>
    <definedName name="MNR8_2500_2">'[16]Discount Tables'!$C$12</definedName>
    <definedName name="MNR8_416_2">'[16]Discount Tables'!$C$10</definedName>
    <definedName name="MNR8_SDXC">'[16]Discount Tables'!$C$18</definedName>
    <definedName name="MNR8_TP_NEMHW">'[16]Discount Tables'!$D$77</definedName>
    <definedName name="MNR8_User_NEMHW">'[16]Discount Tables'!$C$77</definedName>
    <definedName name="MNR8tp_10G">'[16]Discount Tables'!$D$14</definedName>
    <definedName name="MNR8tp_10G_2R">'[16]Discount Tables'!$D$16</definedName>
    <definedName name="MNR8tp_155_3">'[16]Discount Tables'!$D$6</definedName>
    <definedName name="MNR8tp_2500_2">'[16]Discount Tables'!$D$12</definedName>
    <definedName name="MNR8tp_416_2">'[16]Discount Tables'!$D$10</definedName>
    <definedName name="MNR8tp_620_2">'[16]Discount Tables'!$D$8</definedName>
    <definedName name="MNR8tp_SDXC">'[16]Discount Tables'!$D$18</definedName>
    <definedName name="MNR8user_155_3">'[16]Discount Tables'!$C$6</definedName>
    <definedName name="MNR8user_620_2">'[16]Discount Tables'!$C$8</definedName>
    <definedName name="ModelType1">[57]Customize!$H$10</definedName>
    <definedName name="ModelType2">[57]Customize!$H$11</definedName>
    <definedName name="ModelType3">[57]Customize!$H$12</definedName>
    <definedName name="ModelType4">[57]Customize!$H$13</definedName>
    <definedName name="ModelType5">[57]Customize!$H$14</definedName>
    <definedName name="ModelType6">[57]Customize!$H$15</definedName>
    <definedName name="ModelType7">[57]Customize!$H$16</definedName>
    <definedName name="ModelType8">[57]Customize!$H$17</definedName>
    <definedName name="mpl">'[58]Master Price List'!$A$8:$M$87</definedName>
    <definedName name="MSC_Models">'[59]MSC Product Characteristics'!$C$118:$H$127</definedName>
    <definedName name="NB11hrs">[41]Input!$BF$156</definedName>
    <definedName name="NB12hrs">[41]Input!$BK$156</definedName>
    <definedName name="NB13hrs">[41]Input!$BP$156</definedName>
    <definedName name="NB14hrs">[41]Input!$BU$156</definedName>
    <definedName name="NB15hrs">[41]Input!$BZ$156</definedName>
    <definedName name="NB16hrs">[41]Input!$CE$156</definedName>
    <definedName name="NB17hrs">[41]Input!$CJ$156</definedName>
    <definedName name="NB18hrs">[41]Input!$CO$156</definedName>
    <definedName name="NB19hrs">[41]Input!$CT$156</definedName>
    <definedName name="NB1hrs">[41]Input!$H$156</definedName>
    <definedName name="NB20hrs">[41]Input!$CY$156</definedName>
    <definedName name="NB2hrs">[41]Input!$M$156</definedName>
    <definedName name="NB3hrs">[41]Input!$R$156</definedName>
    <definedName name="NB4hrs">[41]Input!$W$156</definedName>
    <definedName name="NB5hrs">[41]Input!$AB$156</definedName>
    <definedName name="NB6hrs">[41]Input!$AG$156</definedName>
    <definedName name="NB7hrs">[41]Input!$AL$156</definedName>
    <definedName name="NB8hrs">[41]Input!$AQ$156</definedName>
    <definedName name="NB9hrs">[41]Input!$AV$156</definedName>
    <definedName name="NEM_Packages">'[16]Discount Tables'!$C$74</definedName>
    <definedName name="NEM_tp_SoftUpg">'[16]Discount Tables'!$D$81</definedName>
    <definedName name="NEM_tpdisc_apps">'[16]Discount Tables'!$D$79</definedName>
    <definedName name="NEM_tpdisc_licenses">'[16]Discount Tables'!$D$80</definedName>
    <definedName name="NEM_tpdisc_manuals">'[16]Discount Tables'!$D$72</definedName>
    <definedName name="NEM_tpdisc_sw">'[16]Discount Tables'!$D$78</definedName>
    <definedName name="NEM_user_SoftUpg">'[16]Discount Tables'!$C$81</definedName>
    <definedName name="NEM_userdisc_apps">'[16]Discount Tables'!$C$79</definedName>
    <definedName name="NEM_userdisc_licenses">'[16]Discount Tables'!$C$80</definedName>
    <definedName name="NEM_userdisc_manuals">'[16]Discount Tables'!$C$72</definedName>
    <definedName name="NEM_userdisc_sw">'[16]Discount Tables'!$C$78</definedName>
    <definedName name="NEMpackTP">'[16]Discount Tables'!$D$74</definedName>
    <definedName name="Networkoperator">[60]Factors!$B$5</definedName>
    <definedName name="No_CCLLC_Y_Y">'[61]Calc. Overview'!$L$179</definedName>
    <definedName name="ntd">[62]Summary!$J$3</definedName>
    <definedName name="Number_of_days_per_trip">[7]Constants!$B$27</definedName>
    <definedName name="Number_of_requirements">[7]Constants!$B$39</definedName>
    <definedName name="NumberOfResources">'[33]Resource Costs'!$G$5</definedName>
    <definedName name="NumberOfTaxiFaresPerDayHotelToWork">[6]Data!$C$19</definedName>
    <definedName name="NumberOfTaxiFaresPerResourceAirportToHotel">[6]Data!$C$17</definedName>
    <definedName name="NumberOfTaxiFaresPerResourceHomeToAirport">[6]Data!$C$16</definedName>
    <definedName name="NumberOfTrips">'[33]Resource Costs'!$I$7</definedName>
    <definedName name="NumSubsCentral">'[20]Master Assumptions'!$B$22:$K$22</definedName>
    <definedName name="NumSubsNorth">'[20]Master Assumptions'!$B$21:$K$21</definedName>
    <definedName name="NumSubsSouth">'[20]Master Assumptions'!$B$23:$K$23</definedName>
    <definedName name="NumSubsTotal">'[20]Master Assumptions'!$B$19:$K$19</definedName>
    <definedName name="OHEAD">[3]Factors!$B$23</definedName>
    <definedName name="os_accom">[40]Assumpt_Cons!$B$30</definedName>
    <definedName name="OSP1R">[3]install!$K$8</definedName>
    <definedName name="OSP2R">[3]install!$K$9</definedName>
    <definedName name="other">'[3]Currency &amp; Site Names'!$C$6</definedName>
    <definedName name="Payments_per_year">"$#REF!.$C$25"</definedName>
    <definedName name="Payments_per_yearStage2">'[13]Bank Loan _Stage 2_'!$C$25</definedName>
    <definedName name="Payments_per_yearStage3">'[13]Bank Loan _stage 3_'!$C$26</definedName>
    <definedName name="PeakFactor_PDP">'[20]Master Assumptions'!$B$177</definedName>
    <definedName name="Percentage_of_requirement_analysis">[7]Constants!$B$38</definedName>
    <definedName name="phase1">[19]Parameters!$H$9</definedName>
    <definedName name="phase2">[19]Parameters!$H$10</definedName>
    <definedName name="phase3">[19]Parameters!$H$11</definedName>
    <definedName name="phase4">[19]Parameters!$H$12</definedName>
    <definedName name="phase5">[19]Parameters!$H$13</definedName>
    <definedName name="PHUAWEIHW1">#REF!</definedName>
    <definedName name="PHUAWEISERVICE1">#REF!</definedName>
    <definedName name="PHUAWEISW1">#REF!</definedName>
    <definedName name="PLOCALOUTSOURCING1">#REF!</definedName>
    <definedName name="PLOCALSERVICE1">#REF!</definedName>
    <definedName name="PLSSERVICE1">#REF!</definedName>
    <definedName name="PM">'[17]Contractual Terms(1)'!$B$55</definedName>
    <definedName name="Pmt_to_use">"$#REF!.$C$31"</definedName>
    <definedName name="Pmt_to_useStage2">'[13]Bank Loan _Stage 2_'!$C$31</definedName>
    <definedName name="Pmt_to_useStage3">'[13]Bank Loan _stage 3_'!$C$32</definedName>
    <definedName name="POUTSOURINGHW1">#REF!</definedName>
    <definedName name="POUTSOURINGSW1">#REF!</definedName>
    <definedName name="Prev11ev">[4]Input!$BF$116</definedName>
    <definedName name="Prev12ev">[4]Input!$BK$116</definedName>
    <definedName name="Prev13ev">[4]Input!$BP$116</definedName>
    <definedName name="Prev14ev">[4]Input!$BU$116</definedName>
    <definedName name="Prev15ev">[4]Input!$BZ$116</definedName>
    <definedName name="Prev16ev">[4]Input!$CE$116</definedName>
    <definedName name="Prev17ev">[4]Input!$CJ$116</definedName>
    <definedName name="Prev18ev">[4]Input!$CO$116</definedName>
    <definedName name="Prev19ev">[4]Input!$CT$116</definedName>
    <definedName name="Prev1ev">[4]Input!$H$116</definedName>
    <definedName name="Prev20ev">[4]Input!$CY$116</definedName>
    <definedName name="Prev2ev">[4]Input!$M$116</definedName>
    <definedName name="Prev3ev">[4]Input!$R$116</definedName>
    <definedName name="Prev4ev">[4]Input!$W$116</definedName>
    <definedName name="Prev5ev">[4]Input!$AB$116</definedName>
    <definedName name="Prev6ev">[4]Input!$AG$116</definedName>
    <definedName name="Prev7ev">[4]Input!$AL$116</definedName>
    <definedName name="Prev8ev">[4]Input!$AQ$116</definedName>
    <definedName name="Prev9ev">[4]Input!$AV$116</definedName>
    <definedName name="Principal">#N/A</definedName>
    <definedName name="_xlnm.Print_Area" localSheetId="2">'contoh IRR existing'!$C$1:$P$115</definedName>
    <definedName name="_xlnm.Print_Area" localSheetId="6">'IRR 11th'!$A$1:$R$109</definedName>
    <definedName name="_xlnm.Print_Area" localSheetId="8">'IRR 11th cutloss'!$A$1:$R$108</definedName>
    <definedName name="_xlnm.Print_Area" localSheetId="5">'IRR 5th'!$A$1:$U$75</definedName>
    <definedName name="_xlnm.Print_Area" localSheetId="7">'IRR CutLoss-5th'!$A$1:$U$75</definedName>
    <definedName name="_xlnm.Print_Area" localSheetId="9">'IRR Expand'!$A$1:$R$108</definedName>
    <definedName name="_xlnm.Print_Area" localSheetId="10">IRRKonsep!$A$1:$L$77</definedName>
    <definedName name="_xlnm.Print_Area" localSheetId="11">IRRNew!$B$2:$O$35</definedName>
    <definedName name="_xlnm.Print_Area" localSheetId="12">IRRNew2!$B$1:$R$53</definedName>
    <definedName name="_xlnm.Print_Area" localSheetId="16">'New IRR'!$A$1:$U$74</definedName>
    <definedName name="_xlnm.Print_Area" localSheetId="18">#REF!</definedName>
    <definedName name="_xlnm.Print_Area">#REF!</definedName>
    <definedName name="_xlnm.Print_Titles">#REF!</definedName>
    <definedName name="Project1">[63]General!$B$30</definedName>
    <definedName name="Project2">[9]General!$B$31</definedName>
    <definedName name="projname">[19]Parameters!$F$7</definedName>
    <definedName name="PropSubsCSS">'[20]Master Assumptions'!$B$30:$K$30</definedName>
    <definedName name="PSDSubsCentral">[20]Calculation!$B$63:$K$63</definedName>
    <definedName name="PSDSubsNorth">[20]Calculation!$B$54:$K$54</definedName>
    <definedName name="PSDSubsSouth">[20]Calculation!$B$72:$K$72</definedName>
    <definedName name="PSDSubsTotal">[20]Calculation!$B$45:$K$45</definedName>
    <definedName name="PSTrafficCentral_Kbps">[20]Calculation!$B$64:$K$64</definedName>
    <definedName name="PSTrafficNorth_Kbps">[20]Calculation!$B$55:$K$55</definedName>
    <definedName name="PSTrafficSouth_Kbps">[20]Calculation!$B$73:$K$73</definedName>
    <definedName name="PSTrafficTotal_Kbps">[20]Calculation!$B$46:$K$46</definedName>
    <definedName name="PVIRTUALTRADECATEGORY1">#REF!</definedName>
    <definedName name="QF_SYS_CALC_DECIMAL">[64]Parameters!$D$23</definedName>
    <definedName name="QF_SYS_CURRENCY1">#REF!</definedName>
    <definedName name="QF_SYS_DESTINATION1">#REF!</definedName>
    <definedName name="QF_SYS_EXCHANGE1">[64]Parameters!$D$35</definedName>
    <definedName name="QF_SYS_LISTPRICECURRENCY">#REF!</definedName>
    <definedName name="QF_SYS_TRADETERMDESC1">#REF!</definedName>
    <definedName name="QuotationSaveAsName">[33]Data!$B$11</definedName>
    <definedName name="QuoteByEmailText">[33]Data!$D$11</definedName>
    <definedName name="QuotedBy">'[33]Work Requirement'!$E$10</definedName>
    <definedName name="QuoteType">#REF!</definedName>
    <definedName name="rate1">'[3]Calc. Base'!$D$14</definedName>
    <definedName name="rate2">'[3]Calc. Base'!$D$15</definedName>
    <definedName name="Reqs_analysis">[7]Constants!$B$44</definedName>
    <definedName name="Reqs_assistance">[7]Constants!$B$45</definedName>
    <definedName name="Reqs_clarification">[7]Constants!$B$49</definedName>
    <definedName name="Reqs_maintenance">[7]Constants!$B$51</definedName>
    <definedName name="Reqs_plan">[7]Constants!$B$43</definedName>
    <definedName name="Reqs_qualitycheck">[7]Constants!$B$42</definedName>
    <definedName name="Reqs_review">[7]Constants!$B$48</definedName>
    <definedName name="Reqs_tracking">[7]Constants!$B$46</definedName>
    <definedName name="Reqs_verification">[7]Constants!$B$50</definedName>
    <definedName name="RequestDate">'[33]Work Requirement'!$E$5</definedName>
    <definedName name="RequestedBy">'[33]Work Requirement'!$E$7</definedName>
    <definedName name="RequestedByAddress">'[33]Work Requirement'!$E$8</definedName>
    <definedName name="resourceno">'[45]MVV Costs - Overview'!$F$6</definedName>
    <definedName name="ResourceQuantity">'[33]Resource Costs'!$A$6</definedName>
    <definedName name="rsh4rs">#N/A</definedName>
    <definedName name="rtsjhd">#N/A</definedName>
    <definedName name="SAPBEXrevision" hidden="1">1</definedName>
    <definedName name="SAPBEXsysID" hidden="1">"P50"</definedName>
    <definedName name="SAPBEXwbID" hidden="1">"3VP5H6L8DUWYA4AI0XABYA7QH"</definedName>
    <definedName name="SAU">'[20]Master Assumptions'!$B$33:$K$33</definedName>
    <definedName name="SDHHub">'[2]SDH Hub Site List - All'!$A$2:$B$141</definedName>
    <definedName name="SEK_to_USD">[44]USD!$D$137</definedName>
    <definedName name="SEKCivil">1.075</definedName>
    <definedName name="SEKMat">1.064</definedName>
    <definedName name="Service_option_name">[26]Inputs!$E$5</definedName>
    <definedName name="ServiceName1">[65]Customize!$D$8</definedName>
    <definedName name="ServiceName10">[65]Customize!$D$17</definedName>
    <definedName name="ServiceName11">[65]Customize!$D$18</definedName>
    <definedName name="ServiceName12">[65]Customize!$D$19</definedName>
    <definedName name="ServiceName2">[65]Customize!$D$9</definedName>
    <definedName name="ServiceName3">[65]Customize!$D$10</definedName>
    <definedName name="ServiceName4">[65]Customize!$D$11</definedName>
    <definedName name="ServiceName5">[65]Customize!$D$12</definedName>
    <definedName name="ServiceName6">[65]Customize!$D$13</definedName>
    <definedName name="ServiceName7">[65]Customize!$D$14</definedName>
    <definedName name="ServiceName8">[65]Customize!$D$15</definedName>
    <definedName name="ServiceName9">[65]Customize!$D$16</definedName>
    <definedName name="Site_1">'[16]Curr, Site Names, Flex conf'!$C$14</definedName>
    <definedName name="Site_10">'[16]Curr, Site Names, Flex conf'!$C$23</definedName>
    <definedName name="Site_11">'[16]Curr, Site Names, Flex conf'!$C$24</definedName>
    <definedName name="Site_12">'[16]Curr, Site Names, Flex conf'!$C$25</definedName>
    <definedName name="Site_13">'[16]Curr, Site Names, Flex conf'!$C$26</definedName>
    <definedName name="Site_14">'[16]Curr, Site Names, Flex conf'!$C$27</definedName>
    <definedName name="Site_15">'[16]Curr, Site Names, Flex conf'!$C$28</definedName>
    <definedName name="Site_16">'[16]Curr, Site Names, Flex conf'!$C$29</definedName>
    <definedName name="Site_17">'[16]Curr, Site Names, Flex conf'!$C$30</definedName>
    <definedName name="Site_18">'[16]Curr, Site Names, Flex conf'!$C$31</definedName>
    <definedName name="Site_19">'[16]Curr, Site Names, Flex conf'!$C$32</definedName>
    <definedName name="Site_2">'[16]Curr, Site Names, Flex conf'!$C$15</definedName>
    <definedName name="Site_20">'[16]Curr, Site Names, Flex conf'!$C$33</definedName>
    <definedName name="Site_21">'[16]Curr, Site Names, Flex conf'!$C$34</definedName>
    <definedName name="Site_22">'[16]Curr, Site Names, Flex conf'!$C$35</definedName>
    <definedName name="Site_23">'[16]Curr, Site Names, Flex conf'!$C$36</definedName>
    <definedName name="Site_24">'[16]Curr, Site Names, Flex conf'!$C$37</definedName>
    <definedName name="Site_25">'[16]Curr, Site Names, Flex conf'!$C$38</definedName>
    <definedName name="Site_26">'[16]Curr, Site Names, Flex conf'!$C$39</definedName>
    <definedName name="Site_27">'[16]Curr, Site Names, Flex conf'!$C$40</definedName>
    <definedName name="Site_28">'[16]Curr, Site Names, Flex conf'!$C$41</definedName>
    <definedName name="Site_29">'[16]Curr, Site Names, Flex conf'!$C$42</definedName>
    <definedName name="Site_3">'[16]Curr, Site Names, Flex conf'!$C$16</definedName>
    <definedName name="Site_30">'[16]Curr, Site Names, Flex conf'!$C$43</definedName>
    <definedName name="Site_4">'[16]Curr, Site Names, Flex conf'!$C$17</definedName>
    <definedName name="Site_5">'[16]Curr, Site Names, Flex conf'!$C$18</definedName>
    <definedName name="Site_6">'[16]Curr, Site Names, Flex conf'!$C$19</definedName>
    <definedName name="Site_7">'[16]Curr, Site Names, Flex conf'!$C$20</definedName>
    <definedName name="Site_8">'[22]Curr, Site Names, Flex conf'!$C$21</definedName>
    <definedName name="Site_9">'[16]Curr, Site Names, Flex conf'!$C$22</definedName>
    <definedName name="SiteName1">[9]General!$B$13</definedName>
    <definedName name="SiteName2">[9]General!$B$14</definedName>
    <definedName name="siteNo">[9]General!$B$10</definedName>
    <definedName name="sla_upgrade">'[66]ISAT WCDMA'!$L$69</definedName>
    <definedName name="Speech_RNC1">[20]Input!$B$13</definedName>
    <definedName name="Speech_RNC2">[20]Input!$C$13</definedName>
    <definedName name="Speech_RNC3">[20]Input!$D$13</definedName>
    <definedName name="srdftgwe">#N/A</definedName>
    <definedName name="ss_mgw">[67]Reference!$B$9</definedName>
    <definedName name="ss_msc">[67]Reference!$B$6</definedName>
    <definedName name="sssss">#REF!</definedName>
    <definedName name="StageName">[26]Inputs!$K$13:$K$16</definedName>
    <definedName name="StartDate">'[33]Resource Costs'!$G$3</definedName>
    <definedName name="States">[6]Data!$G$5:$G$11</definedName>
    <definedName name="SUB_09">'[2]Site List'!$A$218:$IV$218</definedName>
    <definedName name="SUN_RFP">'[20]Input and Dimensioning Output'!$C$54</definedName>
    <definedName name="System2">[9]General!$B$37</definedName>
    <definedName name="System3">[9]General!$B$38</definedName>
    <definedName name="System4">[9]General!$B$39</definedName>
    <definedName name="Table_beg_bal">"$#REF!.$G$31"</definedName>
    <definedName name="Table_prior_interest">"$#REF!.$G$32"</definedName>
    <definedName name="table3">'[68]erlang table'!$B$14:$G$21</definedName>
    <definedName name="table5">'[68]erlang table'!$B$26:$G$33</definedName>
    <definedName name="Term_in_years">"$#REF!.$C$24"</definedName>
    <definedName name="Term_in_yearsStage3">'[13]Bank Loan _stage 3_'!$C$25</definedName>
    <definedName name="Terms_in_yearsStage2">'[13]Bank Loan _Stage 2_'!$C$24</definedName>
    <definedName name="ticketcost">[11]Overview!$D$28</definedName>
    <definedName name="toolcost">'[45]MVV Costs - Overview'!$F$18</definedName>
    <definedName name="TotalAccomodationCosts">'[33]Resource Costs'!$N$9</definedName>
    <definedName name="totalAirfareCost">'[33]Resource Costs'!$N$7</definedName>
    <definedName name="TotalAllowanceCosts">'[33]Resource Costs'!$N$11</definedName>
    <definedName name="tp_msh2k_64c">'[16]Discount Tables'!$D$21</definedName>
    <definedName name="tpdisc_mech">'[16]Discount Tables'!$D$63</definedName>
    <definedName name="tpdisc_sma">'[16]Discount Tables'!$D$19</definedName>
    <definedName name="tpdisc_sma4">'[16]Discount Tables'!$D$20</definedName>
    <definedName name="tr_expenses">[69]Expenses!$B$8</definedName>
    <definedName name="train">[3]Factors!$D$16</definedName>
    <definedName name="Trainer_10days">[32]Trainer!$D$19</definedName>
    <definedName name="Trainer_1day">[32]Trainer!$D$10</definedName>
    <definedName name="Trainer_2days">[31]Trainer!$D$11</definedName>
    <definedName name="Trainer_3days">[31]Trainer!$D$12</definedName>
    <definedName name="Trainer_4days">[31]Trainer!$D$13</definedName>
    <definedName name="Trainer_5days">[32]Trainer!$D$14</definedName>
    <definedName name="Trainer_9days">[32]Trainer!$D$18</definedName>
    <definedName name="transport">[11]Overview!$H$28</definedName>
    <definedName name="traveltime">[11]Overview!$D$26</definedName>
    <definedName name="type2">'[70]Link Config KALTENG-KALSEL 2005'!$I$2:$I$47</definedName>
    <definedName name="type3">'[70]KALBAR 2005 BOQ'!$H$3:$H$54</definedName>
    <definedName name="UMTS">[42]Interface!$C$392</definedName>
    <definedName name="URB_010">'[2]Site List'!$A$225:$IV$230</definedName>
    <definedName name="URB_011a">'[2]Site List'!$A$231:$IV$232</definedName>
    <definedName name="URB_011b">'[2]Site List'!$A$233:$IV$235</definedName>
    <definedName name="URB_012">'[2]Site List'!$A$236:$IV$237</definedName>
    <definedName name="URB_05">'[2]Site List'!$A$238:$IV$238</definedName>
    <definedName name="URB_08">'[2]Site List'!$A$239:$IV$239</definedName>
    <definedName name="USD_DM">[71]LWLOPT!$AG$4</definedName>
    <definedName name="USD_RP">[71]LWLOPT!$AG$5</definedName>
    <definedName name="USD2Sek">[72]Parameters!$B$57</definedName>
    <definedName name="USDExchangeRate">[73]Data!$B$5</definedName>
    <definedName name="USDrate">2419</definedName>
    <definedName name="user_msh2k_64c">'[16]Discount Tables'!$C$21</definedName>
    <definedName name="userdisc_mech">'[16]Discount Tables'!$C$63</definedName>
    <definedName name="userdisc_sma">'[16]Discount Tables'!$C$19</definedName>
    <definedName name="userdisc_sma4">'[16]Discount Tables'!$C$20</definedName>
    <definedName name="ValueOfTaxiFaresPerResourceAirportToHotel">[6]Data!$D$17</definedName>
    <definedName name="ValueOfTaxiFaresPerResourceHomeToAirport">[6]Data!$D$16</definedName>
    <definedName name="VAT">1.1</definedName>
    <definedName name="vv">'[17]Contractual Terms(1)'!$B$55</definedName>
    <definedName name="w">#REF!</definedName>
    <definedName name="YearHours">'[4]Financial Input'!$B$68</definedName>
    <definedName name="years_contract">[74]Kerlink!$D$5</definedName>
    <definedName name="Z_1CE473C3_FE78_4F6D_A93A_3BB1023F86A7_.wvu.Cols" localSheetId="2" hidden="1">'contoh IRR existing'!$A:$B,'contoh IRR existing'!$JE:$JF,'contoh IRR existing'!$TA:$TB,'contoh IRR existing'!$ACW:$ACX,'contoh IRR existing'!$AMS:$AMT,'contoh IRR existing'!$AWO:$AWP,'contoh IRR existing'!$BGK:$BGL,'contoh IRR existing'!$BQG:$BQH,'contoh IRR existing'!$CAC:$CAD,'contoh IRR existing'!$CJY:$CJZ,'contoh IRR existing'!$CTU:$CTV,'contoh IRR existing'!$DDQ:$DDR,'contoh IRR existing'!$DNM:$DNN,'contoh IRR existing'!$DXI:$DXJ,'contoh IRR existing'!$EHE:$EHF,'contoh IRR existing'!$ERA:$ERB,'contoh IRR existing'!$FAW:$FAX,'contoh IRR existing'!$FKS:$FKT,'contoh IRR existing'!$FUO:$FUP,'contoh IRR existing'!$GEK:$GEL,'contoh IRR existing'!$GOG:$GOH,'contoh IRR existing'!$GYC:$GYD,'contoh IRR existing'!$HHY:$HHZ,'contoh IRR existing'!$HRU:$HRV,'contoh IRR existing'!$IBQ:$IBR,'contoh IRR existing'!$ILM:$ILN,'contoh IRR existing'!$IVI:$IVJ,'contoh IRR existing'!$JFE:$JFF,'contoh IRR existing'!$JPA:$JPB,'contoh IRR existing'!$JYW:$JYX,'contoh IRR existing'!$KIS:$KIT,'contoh IRR existing'!$KSO:$KSP,'contoh IRR existing'!$LCK:$LCL,'contoh IRR existing'!$LMG:$LMH,'contoh IRR existing'!$LWC:$LWD,'contoh IRR existing'!$MFY:$MFZ,'contoh IRR existing'!$MPU:$MPV,'contoh IRR existing'!$MZQ:$MZR,'contoh IRR existing'!$NJM:$NJN,'contoh IRR existing'!$NTI:$NTJ,'contoh IRR existing'!$ODE:$ODF,'contoh IRR existing'!$ONA:$ONB,'contoh IRR existing'!$OWW:$OWX,'contoh IRR existing'!$PGS:$PGT,'contoh IRR existing'!$PQO:$PQP,'contoh IRR existing'!$QAK:$QAL,'contoh IRR existing'!$QKG:$QKH,'contoh IRR existing'!$QUC:$QUD,'contoh IRR existing'!$RDY:$RDZ,'contoh IRR existing'!$RNU:$RNV,'contoh IRR existing'!$RXQ:$RXR,'contoh IRR existing'!$SHM:$SHN,'contoh IRR existing'!$SRI:$SRJ,'contoh IRR existing'!$TBE:$TBF,'contoh IRR existing'!$TLA:$TLB,'contoh IRR existing'!$TUW:$TUX,'contoh IRR existing'!$UES:$UET,'contoh IRR existing'!$UOO:$UOP,'contoh IRR existing'!$UYK:$UYL,'contoh IRR existing'!$VIG:$VIH,'contoh IRR existing'!$VSC:$VSD,'contoh IRR existing'!$WBY:$WBZ,'contoh IRR existing'!$WLU:$WLV,'contoh IRR existing'!$WVQ:$WVR</definedName>
    <definedName name="Z_1CE473C3_FE78_4F6D_A93A_3BB1023F86A7_.wvu.PrintArea" localSheetId="2" hidden="1">'contoh IRR existing'!$C$1:$AA$115</definedName>
  </definedNames>
  <calcPr calcId="191029"/>
  <customWorkbookViews>
    <customWorkbookView name="meta rukmitasari - Personal View" guid="{1CE473C3-FE78-4F6D-A93A-3BB1023F86A7}" mergeInterval="0" personalView="1" maximized="1" windowWidth="1276" windowHeight="523" activeSheetId="1"/>
  </customWorkbookViews>
</workbook>
</file>

<file path=xl/calcChain.xml><?xml version="1.0" encoding="utf-8"?>
<calcChain xmlns="http://schemas.openxmlformats.org/spreadsheetml/2006/main">
  <c r="G24" i="28" l="1"/>
  <c r="G23" i="28"/>
  <c r="R25" i="28" l="1"/>
  <c r="R24" i="28"/>
  <c r="C1" i="28" l="1"/>
  <c r="R1" i="28"/>
  <c r="Q36" i="28" l="1"/>
  <c r="Q1" i="28"/>
  <c r="I25" i="28"/>
  <c r="H17" i="28"/>
  <c r="I17" i="28" s="1"/>
  <c r="I18" i="29"/>
  <c r="I22" i="29" s="1"/>
  <c r="C50" i="29"/>
  <c r="D41" i="29"/>
  <c r="F23" i="29"/>
  <c r="H22" i="29"/>
  <c r="F22" i="29"/>
  <c r="J21" i="29"/>
  <c r="G21" i="29"/>
  <c r="F20" i="29"/>
  <c r="J20" i="29" s="1"/>
  <c r="F19" i="29"/>
  <c r="J19" i="29" s="1"/>
  <c r="C12" i="29"/>
  <c r="C11" i="29" s="1"/>
  <c r="C10" i="29" s="1"/>
  <c r="B2" i="29"/>
  <c r="J22" i="29" l="1"/>
  <c r="I20" i="29"/>
  <c r="I23" i="29"/>
  <c r="J23" i="29" s="1"/>
  <c r="J24" i="29" s="1"/>
  <c r="K24" i="29" s="1"/>
  <c r="D12" i="29"/>
  <c r="D10" i="29" s="1"/>
  <c r="B4" i="29"/>
  <c r="C2" i="29" s="1"/>
  <c r="B5" i="29"/>
  <c r="D11" i="29"/>
  <c r="D2" i="29" l="1"/>
  <c r="C5" i="29"/>
  <c r="E12" i="29"/>
  <c r="E11" i="29" s="1"/>
  <c r="E10" i="29"/>
  <c r="F12" i="29" l="1"/>
  <c r="F11" i="29" s="1"/>
  <c r="E2" i="29"/>
  <c r="E5" i="29"/>
  <c r="D5" i="29"/>
  <c r="F10" i="29" l="1"/>
  <c r="G12" i="29"/>
  <c r="G10" i="29" s="1"/>
  <c r="F2" i="29"/>
  <c r="F5" i="29"/>
  <c r="G11" i="29" l="1"/>
  <c r="H12" i="29"/>
  <c r="H10" i="29"/>
  <c r="H11" i="29"/>
  <c r="G2" i="29"/>
  <c r="G5" i="29" s="1"/>
  <c r="I12" i="29" l="1"/>
  <c r="I10" i="29" s="1"/>
  <c r="H2" i="29"/>
  <c r="J12" i="29" l="1"/>
  <c r="J10" i="29" s="1"/>
  <c r="I2" i="29"/>
  <c r="I5" i="29" s="1"/>
  <c r="I11" i="29"/>
  <c r="H5" i="29"/>
  <c r="K12" i="29" l="1"/>
  <c r="K10" i="29" s="1"/>
  <c r="J11" i="29"/>
  <c r="J2" i="29"/>
  <c r="J5" i="29"/>
  <c r="K2" i="29" l="1"/>
  <c r="K5" i="29"/>
  <c r="K11" i="29"/>
  <c r="H16" i="28" l="1"/>
  <c r="I16" i="28" s="1"/>
  <c r="L76" i="28" l="1"/>
  <c r="L75" i="28" s="1"/>
  <c r="G61" i="28"/>
  <c r="G64" i="28" s="1"/>
  <c r="G33" i="28" s="1"/>
  <c r="P64" i="28"/>
  <c r="O64" i="28"/>
  <c r="N64" i="28"/>
  <c r="M64" i="28"/>
  <c r="P61" i="28"/>
  <c r="O61" i="28"/>
  <c r="N61" i="28"/>
  <c r="M61" i="28"/>
  <c r="L61" i="28"/>
  <c r="G63" i="28" l="1"/>
  <c r="H61" i="28"/>
  <c r="H64" i="28"/>
  <c r="H33" i="28" s="1"/>
  <c r="I61" i="28" l="1"/>
  <c r="J61" i="28" s="1"/>
  <c r="K61" i="28" s="1"/>
  <c r="L64" i="28" s="1"/>
  <c r="I64" i="28"/>
  <c r="I33" i="28" s="1"/>
  <c r="J64" i="28"/>
  <c r="K64" i="28" l="1"/>
  <c r="Q53" i="28" l="1"/>
  <c r="I50" i="28"/>
  <c r="J50" i="28" s="1"/>
  <c r="K50" i="28" s="1"/>
  <c r="L50" i="28" s="1"/>
  <c r="M50" i="28" s="1"/>
  <c r="N50" i="28" s="1"/>
  <c r="O50" i="28" s="1"/>
  <c r="P50" i="28" s="1"/>
  <c r="H49" i="28"/>
  <c r="I49" i="28" s="1"/>
  <c r="J49" i="28" s="1"/>
  <c r="K49" i="28" s="1"/>
  <c r="L49" i="28" s="1"/>
  <c r="M49" i="28" s="1"/>
  <c r="N49" i="28" s="1"/>
  <c r="O49" i="28" s="1"/>
  <c r="P49" i="28" s="1"/>
  <c r="G48" i="28" l="1"/>
  <c r="K47" i="28"/>
  <c r="L47" i="28"/>
  <c r="M47" i="28"/>
  <c r="N47" i="28"/>
  <c r="O47" i="28"/>
  <c r="P47" i="28"/>
  <c r="Q47" i="28"/>
  <c r="K38" i="28"/>
  <c r="L38" i="28"/>
  <c r="M38" i="28"/>
  <c r="N38" i="28"/>
  <c r="O38" i="28"/>
  <c r="P38" i="28"/>
  <c r="Q38" i="28"/>
  <c r="K20" i="28"/>
  <c r="L20" i="28"/>
  <c r="L27" i="28" s="1"/>
  <c r="L28" i="28" s="1"/>
  <c r="M20" i="28"/>
  <c r="M27" i="28" s="1"/>
  <c r="N20" i="28"/>
  <c r="N27" i="28" s="1"/>
  <c r="O20" i="28"/>
  <c r="O27" i="28" s="1"/>
  <c r="P20" i="28"/>
  <c r="P27" i="28" s="1"/>
  <c r="Q20" i="28"/>
  <c r="Q27" i="28" s="1"/>
  <c r="Q28" i="28" s="1"/>
  <c r="J47" i="28"/>
  <c r="I47" i="28"/>
  <c r="H47" i="28"/>
  <c r="G47" i="28"/>
  <c r="J38" i="28"/>
  <c r="I38" i="28"/>
  <c r="H38" i="28"/>
  <c r="G38" i="28"/>
  <c r="R18" i="28"/>
  <c r="R17" i="28"/>
  <c r="J20" i="28"/>
  <c r="G20" i="28"/>
  <c r="G27" i="28" s="1"/>
  <c r="M9" i="27"/>
  <c r="D11" i="18"/>
  <c r="J23" i="28" l="1"/>
  <c r="J27" i="28"/>
  <c r="K23" i="28"/>
  <c r="K27" i="28"/>
  <c r="L29" i="28"/>
  <c r="P28" i="28"/>
  <c r="P29" i="28" s="1"/>
  <c r="L30" i="28"/>
  <c r="O28" i="28"/>
  <c r="O29" i="28" s="1"/>
  <c r="M28" i="28"/>
  <c r="M29" i="28" s="1"/>
  <c r="N28" i="28"/>
  <c r="N29" i="28" s="1"/>
  <c r="Q29" i="28"/>
  <c r="Q30" i="28" s="1"/>
  <c r="I20" i="28"/>
  <c r="R19" i="28"/>
  <c r="R16" i="28"/>
  <c r="H20" i="28"/>
  <c r="H27" i="28" s="1"/>
  <c r="M12" i="27"/>
  <c r="F38" i="28"/>
  <c r="G53" i="28"/>
  <c r="G31" i="28" s="1"/>
  <c r="H48" i="28"/>
  <c r="H53" i="28" s="1"/>
  <c r="J25" i="28"/>
  <c r="K25" i="28" s="1"/>
  <c r="E19" i="18"/>
  <c r="I23" i="28" l="1"/>
  <c r="I27" i="28"/>
  <c r="R20" i="28"/>
  <c r="M11" i="27" s="1"/>
  <c r="R23" i="28"/>
  <c r="M13" i="27" s="1"/>
  <c r="F39" i="28"/>
  <c r="F40" i="28" s="1"/>
  <c r="R38" i="28"/>
  <c r="P30" i="28"/>
  <c r="N30" i="28"/>
  <c r="M30" i="28"/>
  <c r="O30" i="28"/>
  <c r="R27" i="28"/>
  <c r="H31" i="28"/>
  <c r="I48" i="28"/>
  <c r="I53" i="28" s="1"/>
  <c r="I12" i="18"/>
  <c r="F41" i="28" l="1"/>
  <c r="I31" i="28"/>
  <c r="E69" i="16"/>
  <c r="J53" i="28" l="1"/>
  <c r="J31" i="28" s="1"/>
  <c r="D37" i="25"/>
  <c r="F37" i="25" s="1"/>
  <c r="E36" i="25"/>
  <c r="D36" i="25"/>
  <c r="D35" i="25"/>
  <c r="F35" i="25" s="1"/>
  <c r="D26" i="25"/>
  <c r="F26" i="25" s="1"/>
  <c r="E25" i="25"/>
  <c r="D25" i="25"/>
  <c r="D24" i="25"/>
  <c r="F24" i="25" s="1"/>
  <c r="D15" i="25"/>
  <c r="F15" i="25" s="1"/>
  <c r="E14" i="25"/>
  <c r="D14" i="25"/>
  <c r="D11" i="25"/>
  <c r="F11" i="25" s="1"/>
  <c r="K53" i="28" l="1"/>
  <c r="K31" i="28" s="1"/>
  <c r="Q32" i="28"/>
  <c r="F14" i="25"/>
  <c r="F17" i="25" s="1"/>
  <c r="F25" i="25"/>
  <c r="F28" i="25" s="1"/>
  <c r="F36" i="25"/>
  <c r="F39" i="25" s="1"/>
  <c r="L53" i="28" l="1"/>
  <c r="L31" i="28" s="1"/>
  <c r="L32" i="28" s="1"/>
  <c r="L34" i="28" s="1"/>
  <c r="R20" i="24"/>
  <c r="L35" i="28" l="1"/>
  <c r="L36" i="28" s="1"/>
  <c r="M53" i="28"/>
  <c r="M31" i="28" s="1"/>
  <c r="M32" i="28" s="1"/>
  <c r="M34" i="28" s="1"/>
  <c r="S93" i="24"/>
  <c r="R93" i="24"/>
  <c r="Q93" i="24"/>
  <c r="P93" i="24"/>
  <c r="O93" i="24"/>
  <c r="N93" i="24"/>
  <c r="L93" i="24"/>
  <c r="K93" i="24"/>
  <c r="I93" i="24"/>
  <c r="H93" i="24"/>
  <c r="G93" i="24"/>
  <c r="F93" i="24"/>
  <c r="E93" i="24"/>
  <c r="T89" i="24"/>
  <c r="N87" i="24"/>
  <c r="O87" i="24" s="1"/>
  <c r="T86" i="24"/>
  <c r="T85" i="24"/>
  <c r="S84" i="24"/>
  <c r="R84" i="24"/>
  <c r="Q84" i="24"/>
  <c r="S19" i="24" s="1"/>
  <c r="P84" i="24"/>
  <c r="O84" i="24"/>
  <c r="N84" i="24"/>
  <c r="L84" i="24"/>
  <c r="S83" i="24"/>
  <c r="R83" i="24"/>
  <c r="Q83" i="24"/>
  <c r="P83" i="24"/>
  <c r="O83" i="24"/>
  <c r="N83" i="24"/>
  <c r="M83" i="24"/>
  <c r="M94" i="24" s="1"/>
  <c r="L83" i="24"/>
  <c r="K83" i="24"/>
  <c r="K94" i="24" s="1"/>
  <c r="J83" i="24"/>
  <c r="J94" i="24" s="1"/>
  <c r="I83" i="24"/>
  <c r="I94" i="24" s="1"/>
  <c r="H83" i="24"/>
  <c r="H94" i="24" s="1"/>
  <c r="G83" i="24"/>
  <c r="G94" i="24" s="1"/>
  <c r="F83" i="24"/>
  <c r="F94" i="24" s="1"/>
  <c r="E83" i="24"/>
  <c r="T82" i="24"/>
  <c r="B79" i="24"/>
  <c r="T79" i="24" s="1"/>
  <c r="B78" i="24"/>
  <c r="T78" i="24" s="1"/>
  <c r="B77" i="24"/>
  <c r="T77" i="24" s="1"/>
  <c r="B76" i="24"/>
  <c r="T76" i="24" s="1"/>
  <c r="B75" i="24"/>
  <c r="T75" i="24" s="1"/>
  <c r="B74" i="24"/>
  <c r="T74" i="24" s="1"/>
  <c r="B73" i="24"/>
  <c r="T73" i="24" s="1"/>
  <c r="B72" i="24"/>
  <c r="T72" i="24" s="1"/>
  <c r="S69" i="24"/>
  <c r="R69" i="24"/>
  <c r="Q69" i="24"/>
  <c r="P69" i="24"/>
  <c r="O69" i="24"/>
  <c r="N69" i="24"/>
  <c r="L69" i="24"/>
  <c r="K69" i="24"/>
  <c r="I69" i="24"/>
  <c r="H69" i="24"/>
  <c r="G69" i="24"/>
  <c r="F69" i="24"/>
  <c r="E69" i="24"/>
  <c r="T68" i="24"/>
  <c r="T67" i="24"/>
  <c r="T66" i="24"/>
  <c r="T65" i="24"/>
  <c r="T64" i="24"/>
  <c r="T63" i="24"/>
  <c r="T62" i="24"/>
  <c r="T61" i="24"/>
  <c r="M60" i="24"/>
  <c r="M69" i="24" s="1"/>
  <c r="J60" i="24"/>
  <c r="J69" i="24" s="1"/>
  <c r="E57" i="24"/>
  <c r="F57" i="24" s="1"/>
  <c r="G57" i="24" s="1"/>
  <c r="H57" i="24" s="1"/>
  <c r="I57" i="24" s="1"/>
  <c r="J57" i="24" s="1"/>
  <c r="K57" i="24" s="1"/>
  <c r="L57" i="24" s="1"/>
  <c r="M57" i="24" s="1"/>
  <c r="N57" i="24" s="1"/>
  <c r="B56" i="24"/>
  <c r="T56" i="24" s="1"/>
  <c r="B55" i="24"/>
  <c r="T55" i="24" s="1"/>
  <c r="B54" i="24"/>
  <c r="T54" i="24" s="1"/>
  <c r="B53" i="24"/>
  <c r="T53" i="24" s="1"/>
  <c r="B52" i="24"/>
  <c r="T52" i="24" s="1"/>
  <c r="B51" i="24"/>
  <c r="T51" i="24" s="1"/>
  <c r="B50" i="24"/>
  <c r="T50" i="24" s="1"/>
  <c r="B49" i="24"/>
  <c r="T49" i="24" s="1"/>
  <c r="B48" i="24"/>
  <c r="T48" i="24" s="1"/>
  <c r="E47" i="24"/>
  <c r="E59" i="24" s="1"/>
  <c r="E71" i="24" s="1"/>
  <c r="E81" i="24" s="1"/>
  <c r="H42" i="24"/>
  <c r="I42" i="24" s="1"/>
  <c r="F36" i="24"/>
  <c r="F47" i="24" s="1"/>
  <c r="F59" i="24" s="1"/>
  <c r="F71" i="24" s="1"/>
  <c r="F81" i="24" s="1"/>
  <c r="F92" i="24" s="1"/>
  <c r="M32" i="24"/>
  <c r="M31" i="24"/>
  <c r="M29" i="24"/>
  <c r="M28" i="24"/>
  <c r="D28" i="24"/>
  <c r="D30" i="24" s="1"/>
  <c r="M27" i="24"/>
  <c r="M25" i="24"/>
  <c r="Q21" i="24"/>
  <c r="L21" i="24"/>
  <c r="S20" i="24"/>
  <c r="Q20" i="24"/>
  <c r="Q19" i="24"/>
  <c r="S18" i="24"/>
  <c r="R17" i="24"/>
  <c r="S17" i="24" s="1"/>
  <c r="L16" i="24"/>
  <c r="R15" i="24"/>
  <c r="BC15" i="24" s="1"/>
  <c r="BD14" i="24"/>
  <c r="L14" i="24"/>
  <c r="BC13" i="24"/>
  <c r="BB13" i="24"/>
  <c r="BA13" i="24"/>
  <c r="AZ13" i="24"/>
  <c r="BB11" i="24"/>
  <c r="BA11" i="24"/>
  <c r="AZ11" i="24"/>
  <c r="AY11" i="24"/>
  <c r="AW10" i="24"/>
  <c r="AW21" i="24" s="1"/>
  <c r="BG9" i="24"/>
  <c r="BF9" i="24"/>
  <c r="BE9" i="24"/>
  <c r="BC8" i="24"/>
  <c r="BB8" i="24"/>
  <c r="BA8" i="24"/>
  <c r="AZ8" i="24"/>
  <c r="AX7" i="24"/>
  <c r="AW7" i="24"/>
  <c r="AW18" i="24" s="1"/>
  <c r="AX18" i="24" s="1"/>
  <c r="AW6" i="24"/>
  <c r="M35" i="28" l="1"/>
  <c r="M36" i="28" s="1"/>
  <c r="BE14" i="24"/>
  <c r="BF14" i="24"/>
  <c r="L39" i="28"/>
  <c r="N53" i="28"/>
  <c r="N31" i="28" s="1"/>
  <c r="N32" i="28" s="1"/>
  <c r="N34" i="28" s="1"/>
  <c r="BD7" i="24"/>
  <c r="AY18" i="24"/>
  <c r="AZ18" i="24" s="1"/>
  <c r="BD11" i="24"/>
  <c r="BF13" i="24"/>
  <c r="BE7" i="24"/>
  <c r="AY7" i="24"/>
  <c r="BD8" i="24"/>
  <c r="BC11" i="24"/>
  <c r="BD13" i="24"/>
  <c r="S15" i="24"/>
  <c r="AZ7" i="24"/>
  <c r="AY10" i="24"/>
  <c r="BE13" i="24"/>
  <c r="AW15" i="24"/>
  <c r="AW26" i="24" s="1"/>
  <c r="BF8" i="24"/>
  <c r="BG8" i="24"/>
  <c r="BF11" i="24"/>
  <c r="AZ15" i="24"/>
  <c r="BC7" i="24"/>
  <c r="AX9" i="24"/>
  <c r="AW12" i="24"/>
  <c r="AW23" i="24" s="1"/>
  <c r="BB15" i="24"/>
  <c r="AX12" i="24"/>
  <c r="BD15" i="24"/>
  <c r="BF7" i="24"/>
  <c r="AZ9" i="24"/>
  <c r="BE10" i="24"/>
  <c r="AY12" i="24"/>
  <c r="AY14" i="24"/>
  <c r="BE15" i="24"/>
  <c r="BC10" i="24"/>
  <c r="AW14" i="24"/>
  <c r="AW25" i="24" s="1"/>
  <c r="AY9" i="24"/>
  <c r="BG7" i="24"/>
  <c r="BA9" i="24"/>
  <c r="BF10" i="24"/>
  <c r="AZ12" i="24"/>
  <c r="AZ14" i="24"/>
  <c r="BF15" i="24"/>
  <c r="AX10" i="24"/>
  <c r="AX21" i="24" s="1"/>
  <c r="AY21" i="24" s="1"/>
  <c r="AZ21" i="24" s="1"/>
  <c r="BA21" i="24" s="1"/>
  <c r="BE8" i="24"/>
  <c r="BA7" i="24"/>
  <c r="BE11" i="24"/>
  <c r="BA10" i="24"/>
  <c r="AZ10" i="24"/>
  <c r="AX15" i="24"/>
  <c r="BB7" i="24"/>
  <c r="BG13" i="24"/>
  <c r="AW9" i="24"/>
  <c r="AW20" i="24" s="1"/>
  <c r="AX20" i="24" s="1"/>
  <c r="AY20" i="24" s="1"/>
  <c r="BB10" i="24"/>
  <c r="BG11" i="24"/>
  <c r="BA15" i="24"/>
  <c r="BD10" i="24"/>
  <c r="AX14" i="24"/>
  <c r="AW8" i="24"/>
  <c r="AW19" i="24" s="1"/>
  <c r="BB9" i="24"/>
  <c r="BG10" i="24"/>
  <c r="AW13" i="24"/>
  <c r="AW24" i="24" s="1"/>
  <c r="BA14" i="24"/>
  <c r="AX8" i="24"/>
  <c r="BC9" i="24"/>
  <c r="AW11" i="24"/>
  <c r="AW22" i="24" s="1"/>
  <c r="AX22" i="24" s="1"/>
  <c r="AY22" i="24" s="1"/>
  <c r="AZ22" i="24" s="1"/>
  <c r="BA22" i="24" s="1"/>
  <c r="BB22" i="24" s="1"/>
  <c r="BC22" i="24" s="1"/>
  <c r="BD22" i="24" s="1"/>
  <c r="BE22" i="24" s="1"/>
  <c r="AX13" i="24"/>
  <c r="BB14" i="24"/>
  <c r="AY8" i="24"/>
  <c r="BD9" i="24"/>
  <c r="AX11" i="24"/>
  <c r="AY13" i="24"/>
  <c r="BC14" i="24"/>
  <c r="R18" i="24"/>
  <c r="I95" i="24"/>
  <c r="T84" i="24"/>
  <c r="Q16" i="24" s="1"/>
  <c r="R16" i="24" s="1"/>
  <c r="S16" i="24" s="1"/>
  <c r="R19" i="24"/>
  <c r="T60" i="24"/>
  <c r="T69" i="24" s="1"/>
  <c r="T83" i="24"/>
  <c r="G36" i="24"/>
  <c r="M93" i="24"/>
  <c r="M95" i="24" s="1"/>
  <c r="BG14" i="24"/>
  <c r="L94" i="24"/>
  <c r="L95" i="24" s="1"/>
  <c r="O57" i="24"/>
  <c r="N88" i="24"/>
  <c r="BA12" i="24"/>
  <c r="J42" i="24"/>
  <c r="F95" i="24"/>
  <c r="AW17" i="24"/>
  <c r="AX17" i="24" s="1"/>
  <c r="AY17" i="24" s="1"/>
  <c r="AZ17" i="24" s="1"/>
  <c r="BA17" i="24" s="1"/>
  <c r="BB17" i="24" s="1"/>
  <c r="BC17" i="24" s="1"/>
  <c r="BD17" i="24" s="1"/>
  <c r="BE17" i="24" s="1"/>
  <c r="BF17" i="24" s="1"/>
  <c r="BG17" i="24" s="1"/>
  <c r="AX6" i="24"/>
  <c r="AY6" i="24" s="1"/>
  <c r="AZ6" i="24" s="1"/>
  <c r="BA6" i="24" s="1"/>
  <c r="BB6" i="24" s="1"/>
  <c r="BC6" i="24" s="1"/>
  <c r="BD6" i="24" s="1"/>
  <c r="BE6" i="24" s="1"/>
  <c r="BF6" i="24" s="1"/>
  <c r="BG6" i="24" s="1"/>
  <c r="G95" i="24"/>
  <c r="P87" i="24"/>
  <c r="Q87" i="24" s="1"/>
  <c r="R87" i="24" s="1"/>
  <c r="S87" i="24" s="1"/>
  <c r="Q18" i="24"/>
  <c r="H95" i="24"/>
  <c r="E92" i="24"/>
  <c r="K95" i="24"/>
  <c r="E94" i="24"/>
  <c r="E95" i="24" s="1"/>
  <c r="AY15" i="24"/>
  <c r="BG15" i="24"/>
  <c r="J93" i="24"/>
  <c r="J95" i="24" s="1"/>
  <c r="BB21" i="24" l="1"/>
  <c r="BC21" i="24" s="1"/>
  <c r="BD21" i="24" s="1"/>
  <c r="BE21" i="24" s="1"/>
  <c r="BF21" i="24" s="1"/>
  <c r="BG21" i="24" s="1"/>
  <c r="N35" i="28"/>
  <c r="N36" i="28" s="1"/>
  <c r="BF22" i="24"/>
  <c r="BG22" i="24" s="1"/>
  <c r="AX26" i="24"/>
  <c r="M39" i="28"/>
  <c r="P53" i="28"/>
  <c r="P31" i="28" s="1"/>
  <c r="P32" i="28" s="1"/>
  <c r="P34" i="28" s="1"/>
  <c r="O53" i="28"/>
  <c r="O31" i="28" s="1"/>
  <c r="O32" i="28" s="1"/>
  <c r="O34" i="28" s="1"/>
  <c r="AX19" i="24"/>
  <c r="AY19" i="24" s="1"/>
  <c r="AZ19" i="24" s="1"/>
  <c r="BA19" i="24" s="1"/>
  <c r="BB19" i="24" s="1"/>
  <c r="BC19" i="24" s="1"/>
  <c r="BD19" i="24" s="1"/>
  <c r="BE19" i="24" s="1"/>
  <c r="BF19" i="24" s="1"/>
  <c r="BG19" i="24" s="1"/>
  <c r="AX24" i="24"/>
  <c r="AY24" i="24" s="1"/>
  <c r="AZ24" i="24" s="1"/>
  <c r="BA24" i="24" s="1"/>
  <c r="BB24" i="24" s="1"/>
  <c r="BC24" i="24" s="1"/>
  <c r="BD24" i="24" s="1"/>
  <c r="BE24" i="24" s="1"/>
  <c r="BF24" i="24" s="1"/>
  <c r="BG24" i="24" s="1"/>
  <c r="AX23" i="24"/>
  <c r="AY23" i="24" s="1"/>
  <c r="AZ23" i="24" s="1"/>
  <c r="BA23" i="24" s="1"/>
  <c r="AZ20" i="24"/>
  <c r="BA20" i="24" s="1"/>
  <c r="BB20" i="24" s="1"/>
  <c r="BC20" i="24" s="1"/>
  <c r="BD20" i="24" s="1"/>
  <c r="BE20" i="24" s="1"/>
  <c r="BF20" i="24" s="1"/>
  <c r="BG20" i="24" s="1"/>
  <c r="BA18" i="24"/>
  <c r="BB18" i="24" s="1"/>
  <c r="BC18" i="24" s="1"/>
  <c r="BD18" i="24" s="1"/>
  <c r="BE18" i="24" s="1"/>
  <c r="BF18" i="24" s="1"/>
  <c r="BG18" i="24" s="1"/>
  <c r="AX25" i="24"/>
  <c r="AY25" i="24" s="1"/>
  <c r="AZ25" i="24" s="1"/>
  <c r="BA25" i="24" s="1"/>
  <c r="BB25" i="24" s="1"/>
  <c r="BC25" i="24" s="1"/>
  <c r="BD25" i="24" s="1"/>
  <c r="BE25" i="24" s="1"/>
  <c r="BF25" i="24" s="1"/>
  <c r="BG25" i="24" s="1"/>
  <c r="H36" i="24"/>
  <c r="G47" i="24"/>
  <c r="G59" i="24" s="1"/>
  <c r="G71" i="24" s="1"/>
  <c r="G81" i="24" s="1"/>
  <c r="G92" i="24" s="1"/>
  <c r="T87" i="24"/>
  <c r="N94" i="24"/>
  <c r="N95" i="24" s="1"/>
  <c r="N107" i="24" s="1"/>
  <c r="N108" i="24" s="1"/>
  <c r="N103" i="24" s="1"/>
  <c r="N104" i="24" s="1"/>
  <c r="E100" i="24"/>
  <c r="E101" i="24" s="1"/>
  <c r="E96" i="24" s="1"/>
  <c r="E97" i="24" s="1"/>
  <c r="AY26" i="24"/>
  <c r="AZ26" i="24" s="1"/>
  <c r="F100" i="24"/>
  <c r="F101" i="24" s="1"/>
  <c r="F96" i="24" s="1"/>
  <c r="F97" i="24" s="1"/>
  <c r="T93" i="24"/>
  <c r="P57" i="24"/>
  <c r="O88" i="24"/>
  <c r="K42" i="24"/>
  <c r="BB12" i="24"/>
  <c r="K48" i="23"/>
  <c r="I48" i="23"/>
  <c r="G48" i="23"/>
  <c r="F48" i="23"/>
  <c r="E48" i="23"/>
  <c r="D48" i="23"/>
  <c r="C48" i="23"/>
  <c r="H44" i="23"/>
  <c r="H45" i="23" s="1"/>
  <c r="H46" i="23" s="1"/>
  <c r="H47" i="23" s="1"/>
  <c r="B44" i="23"/>
  <c r="J43" i="23"/>
  <c r="L43" i="23" s="1"/>
  <c r="J41" i="23"/>
  <c r="L41" i="23" s="1"/>
  <c r="C57" i="23" s="1"/>
  <c r="J40" i="23"/>
  <c r="L40" i="23" s="1"/>
  <c r="C56" i="23" s="1"/>
  <c r="J39" i="23"/>
  <c r="L39" i="23" s="1"/>
  <c r="C55" i="23" s="1"/>
  <c r="J38" i="23"/>
  <c r="L38" i="23" s="1"/>
  <c r="C54" i="23" s="1"/>
  <c r="J37" i="23"/>
  <c r="L37" i="23" s="1"/>
  <c r="C53" i="23" s="1"/>
  <c r="J36" i="23"/>
  <c r="K32" i="23"/>
  <c r="J32" i="23"/>
  <c r="I32" i="23"/>
  <c r="H32" i="23"/>
  <c r="G32" i="23"/>
  <c r="F32" i="23"/>
  <c r="C28" i="23"/>
  <c r="E24" i="23"/>
  <c r="E25" i="23" s="1"/>
  <c r="E27" i="23" s="1"/>
  <c r="E28" i="23" s="1"/>
  <c r="E29" i="23" s="1"/>
  <c r="E30" i="23" s="1"/>
  <c r="E31" i="23" s="1"/>
  <c r="D24" i="23"/>
  <c r="D25" i="23" s="1"/>
  <c r="B21" i="23"/>
  <c r="L21" i="23" s="1"/>
  <c r="L20" i="23"/>
  <c r="B52" i="23" s="1"/>
  <c r="C17" i="23"/>
  <c r="K10" i="23"/>
  <c r="E9" i="23"/>
  <c r="H8" i="23"/>
  <c r="O35" i="28" l="1"/>
  <c r="O36" i="28" s="1"/>
  <c r="P35" i="28"/>
  <c r="P36" i="28" s="1"/>
  <c r="N39" i="28"/>
  <c r="BB23" i="24"/>
  <c r="B22" i="23"/>
  <c r="B23" i="23" s="1"/>
  <c r="B24" i="23" s="1"/>
  <c r="B25" i="23" s="1"/>
  <c r="B27" i="23" s="1"/>
  <c r="B28" i="23" s="1"/>
  <c r="B29" i="23" s="1"/>
  <c r="I36" i="24"/>
  <c r="H47" i="24"/>
  <c r="H59" i="24" s="1"/>
  <c r="H71" i="24" s="1"/>
  <c r="H81" i="24" s="1"/>
  <c r="H92" i="24" s="1"/>
  <c r="L42" i="24"/>
  <c r="BC12" i="24"/>
  <c r="Q57" i="24"/>
  <c r="P88" i="24"/>
  <c r="P94" i="24" s="1"/>
  <c r="P95" i="24" s="1"/>
  <c r="O94" i="24"/>
  <c r="G100" i="24"/>
  <c r="E91" i="24"/>
  <c r="E99" i="24" s="1"/>
  <c r="E98" i="24"/>
  <c r="F98" i="24" s="1"/>
  <c r="BA26" i="24"/>
  <c r="BB26" i="24" s="1"/>
  <c r="BC26" i="24" s="1"/>
  <c r="BD26" i="24" s="1"/>
  <c r="BE26" i="24" s="1"/>
  <c r="BF26" i="24" s="1"/>
  <c r="BG26" i="24" s="1"/>
  <c r="M7" i="24"/>
  <c r="J16" i="24" s="1"/>
  <c r="C29" i="23"/>
  <c r="C30" i="23" s="1"/>
  <c r="C31" i="23" s="1"/>
  <c r="J44" i="23"/>
  <c r="L44" i="23" s="1"/>
  <c r="C59" i="23" s="1"/>
  <c r="L36" i="23"/>
  <c r="D27" i="23"/>
  <c r="D28" i="23" s="1"/>
  <c r="D29" i="23" s="1"/>
  <c r="D30" i="23" s="1"/>
  <c r="D31" i="23" s="1"/>
  <c r="E32" i="23"/>
  <c r="I58" i="23"/>
  <c r="C58" i="23"/>
  <c r="H48" i="23"/>
  <c r="B53" i="23"/>
  <c r="D53" i="23" s="1"/>
  <c r="B45" i="23"/>
  <c r="L23" i="23" l="1"/>
  <c r="B55" i="23" s="1"/>
  <c r="D55" i="23" s="1"/>
  <c r="L22" i="23"/>
  <c r="B54" i="23" s="1"/>
  <c r="D54" i="23" s="1"/>
  <c r="L25" i="23"/>
  <c r="B57" i="23" s="1"/>
  <c r="D57" i="23" s="1"/>
  <c r="P39" i="28"/>
  <c r="BC23" i="24"/>
  <c r="O39" i="28"/>
  <c r="I59" i="23"/>
  <c r="L24" i="23"/>
  <c r="B56" i="23" s="1"/>
  <c r="D56" i="23" s="1"/>
  <c r="C32" i="23"/>
  <c r="F91" i="24"/>
  <c r="F99" i="24" s="1"/>
  <c r="J36" i="24"/>
  <c r="I47" i="24"/>
  <c r="I59" i="24" s="1"/>
  <c r="I71" i="24" s="1"/>
  <c r="I81" i="24" s="1"/>
  <c r="I92" i="24" s="1"/>
  <c r="G101" i="24"/>
  <c r="G96" i="24" s="1"/>
  <c r="H100" i="24"/>
  <c r="BD12" i="24"/>
  <c r="BD23" i="24" s="1"/>
  <c r="M42" i="24"/>
  <c r="N28" i="24"/>
  <c r="N26" i="24"/>
  <c r="N102" i="24"/>
  <c r="N105" i="24"/>
  <c r="O95" i="24"/>
  <c r="O107" i="24" s="1"/>
  <c r="O108" i="24" s="1"/>
  <c r="O103" i="24" s="1"/>
  <c r="R57" i="24"/>
  <c r="Q88" i="24"/>
  <c r="Q94" i="24" s="1"/>
  <c r="Q95" i="24" s="1"/>
  <c r="L27" i="23"/>
  <c r="H58" i="23" s="1"/>
  <c r="C52" i="23"/>
  <c r="L28" i="23"/>
  <c r="D32" i="23"/>
  <c r="B30" i="23"/>
  <c r="L29" i="23"/>
  <c r="B46" i="23"/>
  <c r="J45" i="23"/>
  <c r="B64" i="23"/>
  <c r="B58" i="23" l="1"/>
  <c r="K36" i="24"/>
  <c r="J47" i="24"/>
  <c r="J59" i="24" s="1"/>
  <c r="J71" i="24" s="1"/>
  <c r="J81" i="24" s="1"/>
  <c r="J92" i="24" s="1"/>
  <c r="P107" i="24"/>
  <c r="P108" i="24" s="1"/>
  <c r="P103" i="24" s="1"/>
  <c r="P104" i="24" s="1"/>
  <c r="G97" i="24"/>
  <c r="BE12" i="24"/>
  <c r="BE23" i="24" s="1"/>
  <c r="N42" i="24"/>
  <c r="N106" i="24"/>
  <c r="S57" i="24"/>
  <c r="S88" i="24" s="1"/>
  <c r="S94" i="24" s="1"/>
  <c r="S95" i="24" s="1"/>
  <c r="R88" i="24"/>
  <c r="R94" i="24" s="1"/>
  <c r="R95" i="24" s="1"/>
  <c r="O104" i="24"/>
  <c r="O102" i="24" s="1"/>
  <c r="H101" i="24"/>
  <c r="H96" i="24" s="1"/>
  <c r="H97" i="24" s="1"/>
  <c r="I100" i="24"/>
  <c r="J58" i="23"/>
  <c r="H60" i="23"/>
  <c r="B60" i="23"/>
  <c r="L45" i="23"/>
  <c r="L30" i="23"/>
  <c r="B31" i="23"/>
  <c r="L31" i="23" s="1"/>
  <c r="B32" i="23"/>
  <c r="B47" i="23"/>
  <c r="J47" i="23" s="1"/>
  <c r="L47" i="23" s="1"/>
  <c r="J46" i="23"/>
  <c r="L46" i="23" s="1"/>
  <c r="B48" i="23"/>
  <c r="H59" i="23"/>
  <c r="J59" i="23" s="1"/>
  <c r="B59" i="23"/>
  <c r="D59" i="23" s="1"/>
  <c r="C64" i="23"/>
  <c r="D52" i="23"/>
  <c r="D58" i="23"/>
  <c r="L36" i="24" l="1"/>
  <c r="K47" i="24"/>
  <c r="K59" i="24" s="1"/>
  <c r="K71" i="24" s="1"/>
  <c r="K81" i="24" s="1"/>
  <c r="K92" i="24" s="1"/>
  <c r="P102" i="24"/>
  <c r="R21" i="24"/>
  <c r="T94" i="24"/>
  <c r="Q107" i="24"/>
  <c r="Q108" i="24" s="1"/>
  <c r="Q103" i="24" s="1"/>
  <c r="Q104" i="24" s="1"/>
  <c r="T88" i="24"/>
  <c r="T90" i="24" s="1"/>
  <c r="S21" i="24"/>
  <c r="T95" i="24"/>
  <c r="O106" i="24"/>
  <c r="G91" i="24"/>
  <c r="G99" i="24" s="1"/>
  <c r="G98" i="24"/>
  <c r="H98" i="24" s="1"/>
  <c r="T26" i="24"/>
  <c r="O105" i="24"/>
  <c r="P105" i="24" s="1"/>
  <c r="BF12" i="24"/>
  <c r="BF23" i="24" s="1"/>
  <c r="O42" i="24"/>
  <c r="I101" i="24"/>
  <c r="I96" i="24" s="1"/>
  <c r="I97" i="24" s="1"/>
  <c r="J100" i="24"/>
  <c r="N52" i="23"/>
  <c r="D64" i="23"/>
  <c r="C60" i="23"/>
  <c r="I60" i="23"/>
  <c r="J60" i="23" s="1"/>
  <c r="L48" i="23"/>
  <c r="P58" i="23"/>
  <c r="C61" i="23"/>
  <c r="I61" i="23"/>
  <c r="H62" i="23"/>
  <c r="B62" i="23"/>
  <c r="I62" i="23"/>
  <c r="C62" i="23"/>
  <c r="H61" i="23"/>
  <c r="B61" i="23"/>
  <c r="L32" i="23"/>
  <c r="J48" i="23"/>
  <c r="J62" i="23" l="1"/>
  <c r="B65" i="23"/>
  <c r="B66" i="23" s="1"/>
  <c r="L49" i="23"/>
  <c r="M36" i="24"/>
  <c r="L47" i="24"/>
  <c r="L59" i="24" s="1"/>
  <c r="L71" i="24" s="1"/>
  <c r="L81" i="24" s="1"/>
  <c r="L92" i="24" s="1"/>
  <c r="Q102" i="24"/>
  <c r="R107" i="24"/>
  <c r="Q105" i="24"/>
  <c r="I98" i="24"/>
  <c r="P106" i="24"/>
  <c r="N30" i="24" s="1"/>
  <c r="T30" i="24" s="1"/>
  <c r="T32" i="24" s="1"/>
  <c r="BG12" i="24"/>
  <c r="BG23" i="24" s="1"/>
  <c r="P42" i="24"/>
  <c r="Q42" i="24" s="1"/>
  <c r="R42" i="24" s="1"/>
  <c r="S42" i="24" s="1"/>
  <c r="H91" i="24"/>
  <c r="H99" i="24" s="1"/>
  <c r="J101" i="24"/>
  <c r="J96" i="24" s="1"/>
  <c r="J97" i="24" s="1"/>
  <c r="S26" i="24" s="1"/>
  <c r="K100" i="24"/>
  <c r="T28" i="24"/>
  <c r="J61" i="23"/>
  <c r="J65" i="23" s="1"/>
  <c r="D61" i="23"/>
  <c r="C65" i="23"/>
  <c r="C66" i="23" s="1"/>
  <c r="H65" i="23"/>
  <c r="D60" i="23"/>
  <c r="D62" i="23"/>
  <c r="Q58" i="23"/>
  <c r="P59" i="23"/>
  <c r="I65" i="23"/>
  <c r="N53" i="23"/>
  <c r="O52" i="23"/>
  <c r="Q26" i="24" l="1"/>
  <c r="P26" i="24" s="1"/>
  <c r="N36" i="24"/>
  <c r="M47" i="24"/>
  <c r="M59" i="24" s="1"/>
  <c r="M71" i="24" s="1"/>
  <c r="M81" i="24" s="1"/>
  <c r="M92" i="24" s="1"/>
  <c r="S107" i="24"/>
  <c r="S108" i="24" s="1"/>
  <c r="S103" i="24" s="1"/>
  <c r="R108" i="24"/>
  <c r="R103" i="24" s="1"/>
  <c r="R26" i="24"/>
  <c r="I91" i="24"/>
  <c r="I99" i="24" s="1"/>
  <c r="Q106" i="24"/>
  <c r="K101" i="24"/>
  <c r="K96" i="24" s="1"/>
  <c r="L100" i="24"/>
  <c r="J98" i="24"/>
  <c r="Q22" i="24"/>
  <c r="Q23" i="24" s="1"/>
  <c r="O53" i="23"/>
  <c r="E53" i="23" s="1"/>
  <c r="F53" i="23" s="1"/>
  <c r="N54" i="23"/>
  <c r="Q59" i="23"/>
  <c r="K59" i="23" s="1"/>
  <c r="L59" i="23" s="1"/>
  <c r="P60" i="23"/>
  <c r="D65" i="23"/>
  <c r="D66" i="23" s="1"/>
  <c r="E52" i="23"/>
  <c r="K58" i="23"/>
  <c r="O36" i="24" l="1"/>
  <c r="N47" i="24"/>
  <c r="N59" i="24" s="1"/>
  <c r="N71" i="24" s="1"/>
  <c r="N81" i="24" s="1"/>
  <c r="N92" i="24" s="1"/>
  <c r="R104" i="24"/>
  <c r="S22" i="24"/>
  <c r="S23" i="24" s="1"/>
  <c r="T103" i="24"/>
  <c r="S104" i="24"/>
  <c r="K97" i="24"/>
  <c r="L101" i="24"/>
  <c r="L96" i="24" s="1"/>
  <c r="L97" i="24" s="1"/>
  <c r="M100" i="24"/>
  <c r="J91" i="24"/>
  <c r="J99" i="24" s="1"/>
  <c r="F52" i="23"/>
  <c r="P61" i="23"/>
  <c r="Q60" i="23"/>
  <c r="K60" i="23" s="1"/>
  <c r="L60" i="23" s="1"/>
  <c r="L58" i="23"/>
  <c r="O54" i="23"/>
  <c r="N55" i="23"/>
  <c r="P36" i="24" l="1"/>
  <c r="O47" i="24"/>
  <c r="O59" i="24" s="1"/>
  <c r="O71" i="24" s="1"/>
  <c r="O81" i="24" s="1"/>
  <c r="O92" i="24" s="1"/>
  <c r="T104" i="24"/>
  <c r="S30" i="24"/>
  <c r="R30" i="24"/>
  <c r="Q30" i="24"/>
  <c r="P30" i="24" s="1"/>
  <c r="R105" i="24"/>
  <c r="S105" i="24" s="1"/>
  <c r="R102" i="24"/>
  <c r="M101" i="24"/>
  <c r="M96" i="24" s="1"/>
  <c r="M97" i="24" s="1"/>
  <c r="N100" i="24"/>
  <c r="K91" i="24"/>
  <c r="K99" i="24" s="1"/>
  <c r="K98" i="24"/>
  <c r="L98" i="24" s="1"/>
  <c r="Q61" i="23"/>
  <c r="P62" i="23"/>
  <c r="Q62" i="23" s="1"/>
  <c r="K62" i="23" s="1"/>
  <c r="L62" i="23" s="1"/>
  <c r="E54" i="23"/>
  <c r="N56" i="23"/>
  <c r="O55" i="23"/>
  <c r="E55" i="23" s="1"/>
  <c r="F55" i="23" s="1"/>
  <c r="Q36" i="24" l="1"/>
  <c r="P47" i="24"/>
  <c r="P59" i="24" s="1"/>
  <c r="P71" i="24" s="1"/>
  <c r="P81" i="24" s="1"/>
  <c r="P92" i="24" s="1"/>
  <c r="R106" i="24"/>
  <c r="S102" i="24"/>
  <c r="S106" i="24" s="1"/>
  <c r="M98" i="24"/>
  <c r="L91" i="24"/>
  <c r="L99" i="24" s="1"/>
  <c r="N101" i="24"/>
  <c r="N96" i="24" s="1"/>
  <c r="O100" i="24"/>
  <c r="N57" i="23"/>
  <c r="O56" i="23"/>
  <c r="E56" i="23" s="1"/>
  <c r="F56" i="23" s="1"/>
  <c r="K61" i="23"/>
  <c r="Q66" i="23"/>
  <c r="F54" i="23"/>
  <c r="R36" i="24" l="1"/>
  <c r="Q47" i="24"/>
  <c r="Q59" i="24" s="1"/>
  <c r="Q71" i="24" s="1"/>
  <c r="Q81" i="24" s="1"/>
  <c r="Q92" i="24" s="1"/>
  <c r="N97" i="24"/>
  <c r="N98" i="24" s="1"/>
  <c r="O101" i="24"/>
  <c r="O96" i="24" s="1"/>
  <c r="P100" i="24"/>
  <c r="M91" i="24"/>
  <c r="M99" i="24" s="1"/>
  <c r="L61" i="23"/>
  <c r="K65" i="23"/>
  <c r="O57" i="23"/>
  <c r="N58" i="23"/>
  <c r="S36" i="24" l="1"/>
  <c r="S47" i="24" s="1"/>
  <c r="S59" i="24" s="1"/>
  <c r="S71" i="24" s="1"/>
  <c r="S81" i="24" s="1"/>
  <c r="S92" i="24" s="1"/>
  <c r="R47" i="24"/>
  <c r="R59" i="24" s="1"/>
  <c r="R71" i="24" s="1"/>
  <c r="R81" i="24" s="1"/>
  <c r="R92" i="24" s="1"/>
  <c r="P101" i="24"/>
  <c r="P96" i="24" s="1"/>
  <c r="P97" i="24" s="1"/>
  <c r="Q100" i="24"/>
  <c r="O97" i="24"/>
  <c r="N91" i="24"/>
  <c r="N99" i="24" s="1"/>
  <c r="O58" i="23"/>
  <c r="E58" i="23" s="1"/>
  <c r="N59" i="23"/>
  <c r="E57" i="23"/>
  <c r="K69" i="23"/>
  <c r="L65" i="23"/>
  <c r="J69" i="23"/>
  <c r="O91" i="24" l="1"/>
  <c r="O99" i="24" s="1"/>
  <c r="O98" i="24"/>
  <c r="P98" i="24" s="1"/>
  <c r="Q101" i="24"/>
  <c r="Q96" i="24" s="1"/>
  <c r="Q97" i="24" s="1"/>
  <c r="R100" i="24"/>
  <c r="F58" i="23"/>
  <c r="F57" i="23"/>
  <c r="E64" i="23"/>
  <c r="N60" i="23"/>
  <c r="O59" i="23"/>
  <c r="E59" i="23" s="1"/>
  <c r="F59" i="23" s="1"/>
  <c r="P91" i="24" l="1"/>
  <c r="P99" i="24" s="1"/>
  <c r="R101" i="24"/>
  <c r="R96" i="24" s="1"/>
  <c r="R97" i="24" s="1"/>
  <c r="S100" i="24"/>
  <c r="S101" i="24" s="1"/>
  <c r="S96" i="24" s="1"/>
  <c r="Q98" i="24"/>
  <c r="C69" i="23"/>
  <c r="F64" i="23"/>
  <c r="E69" i="23"/>
  <c r="D69" i="23"/>
  <c r="O60" i="23"/>
  <c r="E60" i="23" s="1"/>
  <c r="N61" i="23"/>
  <c r="Q91" i="24" l="1"/>
  <c r="Q99" i="24" s="1"/>
  <c r="R98" i="24"/>
  <c r="R22" i="24"/>
  <c r="R23" i="24" s="1"/>
  <c r="S97" i="24"/>
  <c r="T96" i="24"/>
  <c r="T97" i="24" s="1"/>
  <c r="O61" i="23"/>
  <c r="E61" i="23" s="1"/>
  <c r="F61" i="23" s="1"/>
  <c r="N62" i="23"/>
  <c r="O62" i="23" s="1"/>
  <c r="F60" i="23"/>
  <c r="R91" i="24" l="1"/>
  <c r="R99" i="24" s="1"/>
  <c r="S98" i="24"/>
  <c r="R28" i="24"/>
  <c r="Q28" i="24"/>
  <c r="P28" i="24" s="1"/>
  <c r="S28" i="24"/>
  <c r="E62" i="23"/>
  <c r="F62" i="23" s="1"/>
  <c r="D71" i="23" s="1"/>
  <c r="O66" i="23"/>
  <c r="S91" i="24" l="1"/>
  <c r="S99" i="24" s="1"/>
  <c r="E71" i="23"/>
  <c r="C71" i="23"/>
  <c r="F65" i="23"/>
  <c r="F66" i="23" s="1"/>
  <c r="E65" i="23"/>
  <c r="E66" i="23" s="1"/>
  <c r="M82" i="20" l="1"/>
  <c r="N82" i="20" s="1"/>
  <c r="E64" i="20" l="1"/>
  <c r="F64" i="20"/>
  <c r="G64" i="20"/>
  <c r="H64" i="20" s="1"/>
  <c r="I64" i="20" s="1"/>
  <c r="J64" i="20" s="1"/>
  <c r="K64" i="20" s="1"/>
  <c r="M64" i="20" s="1"/>
  <c r="N64" i="20" s="1"/>
  <c r="O64" i="20" s="1"/>
  <c r="H42" i="20"/>
  <c r="I42" i="20" s="1"/>
  <c r="J42" i="20" s="1"/>
  <c r="K42" i="20" s="1"/>
  <c r="L42" i="20" s="1"/>
  <c r="M42" i="20" s="1"/>
  <c r="N42" i="20" s="1"/>
  <c r="O42" i="20" s="1"/>
  <c r="L87" i="20" l="1"/>
  <c r="G58" i="21" l="1"/>
  <c r="H58" i="21" s="1"/>
  <c r="I58" i="21" s="1"/>
  <c r="J58" i="21" s="1"/>
  <c r="E75" i="21"/>
  <c r="E70" i="21"/>
  <c r="N65" i="21"/>
  <c r="L65" i="21"/>
  <c r="U65" i="21" s="1"/>
  <c r="N64" i="21"/>
  <c r="L64" i="21"/>
  <c r="U64" i="21" s="1"/>
  <c r="E64" i="21"/>
  <c r="N63" i="21"/>
  <c r="L63" i="21"/>
  <c r="U63" i="21" s="1"/>
  <c r="K63" i="21"/>
  <c r="E63" i="21"/>
  <c r="N62" i="21"/>
  <c r="L62" i="21"/>
  <c r="U62" i="21" s="1"/>
  <c r="J62" i="21"/>
  <c r="K62" i="21" s="1"/>
  <c r="E62" i="21"/>
  <c r="N61" i="21"/>
  <c r="L61" i="21"/>
  <c r="U61" i="21" s="1"/>
  <c r="E61" i="21"/>
  <c r="N60" i="21"/>
  <c r="L60" i="21"/>
  <c r="U60" i="21" s="1"/>
  <c r="J60" i="21"/>
  <c r="K60" i="21" s="1"/>
  <c r="E60" i="21"/>
  <c r="N59" i="21"/>
  <c r="L59" i="21"/>
  <c r="U59" i="21" s="1"/>
  <c r="J59" i="21"/>
  <c r="I59" i="21"/>
  <c r="H59" i="21"/>
  <c r="G59" i="21"/>
  <c r="F59" i="21"/>
  <c r="E59" i="21"/>
  <c r="N58" i="21"/>
  <c r="L58" i="21"/>
  <c r="U58" i="21" s="1"/>
  <c r="E58" i="21"/>
  <c r="E55" i="21"/>
  <c r="K51" i="21"/>
  <c r="O49" i="21"/>
  <c r="H65" i="21" s="1"/>
  <c r="G48" i="21"/>
  <c r="H48" i="21" s="1"/>
  <c r="K47" i="21"/>
  <c r="O46" i="21"/>
  <c r="K46" i="21"/>
  <c r="E42" i="21"/>
  <c r="F42" i="21" s="1"/>
  <c r="B41" i="21"/>
  <c r="K41" i="21" s="1"/>
  <c r="B40" i="21"/>
  <c r="K40" i="21" s="1"/>
  <c r="B39" i="21"/>
  <c r="K39" i="21" s="1"/>
  <c r="B38" i="21"/>
  <c r="K38" i="21" s="1"/>
  <c r="B37" i="21"/>
  <c r="K37" i="21" s="1"/>
  <c r="B36" i="21"/>
  <c r="K36" i="21" s="1"/>
  <c r="O35" i="21"/>
  <c r="B35" i="21"/>
  <c r="K35" i="21" s="1"/>
  <c r="O34" i="21"/>
  <c r="B34" i="21"/>
  <c r="K34" i="21" s="1"/>
  <c r="S33" i="21"/>
  <c r="B33" i="21"/>
  <c r="K33" i="21" s="1"/>
  <c r="F32" i="21"/>
  <c r="E32" i="21"/>
  <c r="E45" i="21" s="1"/>
  <c r="E57" i="21" s="1"/>
  <c r="L28" i="21"/>
  <c r="F24" i="21"/>
  <c r="G24" i="21" s="1"/>
  <c r="AU11" i="21" s="1"/>
  <c r="F23" i="21"/>
  <c r="G23" i="21" s="1"/>
  <c r="AU10" i="21" s="1"/>
  <c r="F22" i="21"/>
  <c r="G22" i="21" s="1"/>
  <c r="AU9" i="21" s="1"/>
  <c r="F21" i="21"/>
  <c r="G21" i="21" s="1"/>
  <c r="AU8" i="21" s="1"/>
  <c r="G20" i="21"/>
  <c r="H20" i="21" s="1"/>
  <c r="I20" i="21" s="1"/>
  <c r="J20" i="21" s="1"/>
  <c r="AX16" i="21"/>
  <c r="AW16" i="21"/>
  <c r="AV16" i="21"/>
  <c r="AU16" i="21"/>
  <c r="AT16" i="21"/>
  <c r="AS16" i="21"/>
  <c r="AS27" i="21" s="1"/>
  <c r="F54" i="21" s="1"/>
  <c r="AX15" i="21"/>
  <c r="AW15" i="21"/>
  <c r="AV15" i="21"/>
  <c r="AU15" i="21"/>
  <c r="AT15" i="21"/>
  <c r="AS15" i="21"/>
  <c r="AS26" i="21" s="1"/>
  <c r="F53" i="21" s="1"/>
  <c r="AX14" i="21"/>
  <c r="AW14" i="21"/>
  <c r="AV14" i="21"/>
  <c r="AU14" i="21"/>
  <c r="AT14" i="21"/>
  <c r="AS14" i="21"/>
  <c r="AS25" i="21" s="1"/>
  <c r="AX13" i="21"/>
  <c r="AW13" i="21"/>
  <c r="AV13" i="21"/>
  <c r="AU13" i="21"/>
  <c r="AT13" i="21"/>
  <c r="AS13" i="21"/>
  <c r="AS24" i="21" s="1"/>
  <c r="AX12" i="21"/>
  <c r="AW12" i="21"/>
  <c r="AV12" i="21"/>
  <c r="AU12" i="21"/>
  <c r="AT12" i="21"/>
  <c r="AS12" i="21"/>
  <c r="AS23" i="21" s="1"/>
  <c r="AS11" i="21"/>
  <c r="AS22" i="21" s="1"/>
  <c r="F49" i="21" s="1"/>
  <c r="AS10" i="21"/>
  <c r="AS21" i="21" s="1"/>
  <c r="AT21" i="21" s="1"/>
  <c r="AU21" i="21" s="1"/>
  <c r="AV21" i="21" s="1"/>
  <c r="AW21" i="21" s="1"/>
  <c r="AX21" i="21" s="1"/>
  <c r="AS9" i="21"/>
  <c r="AS20" i="21" s="1"/>
  <c r="AS8" i="21"/>
  <c r="AS19" i="21" s="1"/>
  <c r="J8" i="21"/>
  <c r="Q35" i="21" s="1"/>
  <c r="AS7" i="21"/>
  <c r="AT7" i="21" s="1"/>
  <c r="AU7" i="21" s="1"/>
  <c r="AV7" i="21" s="1"/>
  <c r="AW7" i="21" s="1"/>
  <c r="AX7" i="21" s="1"/>
  <c r="F64" i="21" l="1"/>
  <c r="AT25" i="21"/>
  <c r="G52" i="21" s="1"/>
  <c r="AT9" i="21"/>
  <c r="AT20" i="21" s="1"/>
  <c r="AU20" i="21" s="1"/>
  <c r="AT26" i="21"/>
  <c r="AT11" i="21"/>
  <c r="J65" i="21"/>
  <c r="K58" i="21"/>
  <c r="Q21" i="21" s="1"/>
  <c r="G53" i="21"/>
  <c r="AU26" i="21"/>
  <c r="AT8" i="21"/>
  <c r="AT19" i="21" s="1"/>
  <c r="AU19" i="21" s="1"/>
  <c r="AT10" i="21"/>
  <c r="I48" i="21"/>
  <c r="I61" i="21"/>
  <c r="S40" i="21"/>
  <c r="AS18" i="21"/>
  <c r="AT18" i="21" s="1"/>
  <c r="AU18" i="21" s="1"/>
  <c r="AV18" i="21" s="1"/>
  <c r="AW18" i="21" s="1"/>
  <c r="AX18" i="21" s="1"/>
  <c r="H22" i="21"/>
  <c r="F50" i="21"/>
  <c r="F55" i="21" s="1"/>
  <c r="AT23" i="21"/>
  <c r="H24" i="21"/>
  <c r="AT27" i="21"/>
  <c r="E68" i="21"/>
  <c r="O57" i="21"/>
  <c r="P57" i="21" s="1"/>
  <c r="Q57" i="21" s="1"/>
  <c r="R57" i="21" s="1"/>
  <c r="S57" i="21" s="1"/>
  <c r="T57" i="21" s="1"/>
  <c r="G65" i="21"/>
  <c r="I65" i="21"/>
  <c r="E66" i="21"/>
  <c r="F65" i="21"/>
  <c r="F66" i="21" s="1"/>
  <c r="F52" i="21"/>
  <c r="H21" i="21"/>
  <c r="AT22" i="21"/>
  <c r="H23" i="21"/>
  <c r="AT24" i="21"/>
  <c r="AU24" i="21" s="1"/>
  <c r="AV24" i="21" s="1"/>
  <c r="AW24" i="21" s="1"/>
  <c r="AX24" i="21" s="1"/>
  <c r="AU25" i="21"/>
  <c r="G32" i="21"/>
  <c r="G42" i="21"/>
  <c r="K59" i="21"/>
  <c r="H32" i="21" l="1"/>
  <c r="I32" i="21" s="1"/>
  <c r="J32" i="21" s="1"/>
  <c r="G45" i="21"/>
  <c r="G57" i="21" s="1"/>
  <c r="F70" i="21"/>
  <c r="G49" i="21"/>
  <c r="AU22" i="21"/>
  <c r="AV25" i="21"/>
  <c r="H52" i="21"/>
  <c r="I21" i="21"/>
  <c r="AV8" i="21"/>
  <c r="AV19" i="21" s="1"/>
  <c r="J48" i="21"/>
  <c r="AV26" i="21"/>
  <c r="H53" i="21"/>
  <c r="H42" i="21"/>
  <c r="G64" i="21"/>
  <c r="AV20" i="21"/>
  <c r="G54" i="21"/>
  <c r="AU27" i="21"/>
  <c r="I22" i="21"/>
  <c r="AV9" i="21"/>
  <c r="F57" i="21"/>
  <c r="H45" i="21"/>
  <c r="I45" i="21" s="1"/>
  <c r="J45" i="21" s="1"/>
  <c r="I23" i="21"/>
  <c r="AV10" i="21"/>
  <c r="F69" i="21"/>
  <c r="K65" i="21"/>
  <c r="I24" i="21"/>
  <c r="AV11" i="21"/>
  <c r="G50" i="21"/>
  <c r="AU23" i="21"/>
  <c r="Q17" i="21"/>
  <c r="J61" i="21"/>
  <c r="H50" i="21" l="1"/>
  <c r="AV23" i="21"/>
  <c r="H64" i="21"/>
  <c r="I42" i="21"/>
  <c r="I52" i="21"/>
  <c r="AW25" i="21"/>
  <c r="F71" i="21"/>
  <c r="G68" i="21"/>
  <c r="H68" i="21" s="1"/>
  <c r="I68" i="21" s="1"/>
  <c r="J68" i="21" s="1"/>
  <c r="H57" i="21"/>
  <c r="I57" i="21" s="1"/>
  <c r="J57" i="21" s="1"/>
  <c r="AV27" i="21"/>
  <c r="H54" i="21"/>
  <c r="AV22" i="21"/>
  <c r="H49" i="21"/>
  <c r="I53" i="21"/>
  <c r="AW26" i="21"/>
  <c r="AW8" i="21"/>
  <c r="AW19" i="21" s="1"/>
  <c r="AX19" i="21" s="1"/>
  <c r="J21" i="21"/>
  <c r="AX8" i="21" s="1"/>
  <c r="G55" i="21"/>
  <c r="G69" i="21"/>
  <c r="AW11" i="21"/>
  <c r="J24" i="21"/>
  <c r="AX11" i="21" s="1"/>
  <c r="AW10" i="21"/>
  <c r="J23" i="21"/>
  <c r="AX10" i="21" s="1"/>
  <c r="G70" i="21"/>
  <c r="G66" i="21"/>
  <c r="K48" i="21"/>
  <c r="K61" i="21"/>
  <c r="AW9" i="21"/>
  <c r="AW20" i="21" s="1"/>
  <c r="J22" i="21"/>
  <c r="AX9" i="21" s="1"/>
  <c r="G71" i="21" l="1"/>
  <c r="Q20" i="21"/>
  <c r="J53" i="21"/>
  <c r="K53" i="21" s="1"/>
  <c r="AX26" i="21"/>
  <c r="F76" i="21"/>
  <c r="F77" i="21" s="1"/>
  <c r="F72" i="21" s="1"/>
  <c r="F73" i="21" s="1"/>
  <c r="F74" i="21" s="1"/>
  <c r="J42" i="21"/>
  <c r="J64" i="21" s="1"/>
  <c r="I64" i="21"/>
  <c r="K64" i="21" s="1"/>
  <c r="Q22" i="21" s="1"/>
  <c r="I54" i="21"/>
  <c r="AW27" i="21"/>
  <c r="AX20" i="21"/>
  <c r="H69" i="21"/>
  <c r="H55" i="21"/>
  <c r="AX25" i="21"/>
  <c r="J52" i="21"/>
  <c r="K52" i="21" s="1"/>
  <c r="I49" i="21"/>
  <c r="AW22" i="21"/>
  <c r="I50" i="21"/>
  <c r="AW23" i="21"/>
  <c r="H66" i="21"/>
  <c r="H70" i="21"/>
  <c r="G76" i="21" l="1"/>
  <c r="G77" i="21" s="1"/>
  <c r="G72" i="21" s="1"/>
  <c r="J50" i="21"/>
  <c r="K50" i="21" s="1"/>
  <c r="AX23" i="21"/>
  <c r="I69" i="21"/>
  <c r="I55" i="21"/>
  <c r="AX27" i="21"/>
  <c r="J54" i="21"/>
  <c r="K54" i="21" s="1"/>
  <c r="K66" i="21"/>
  <c r="H71" i="21"/>
  <c r="I66" i="21"/>
  <c r="I70" i="21"/>
  <c r="J66" i="21"/>
  <c r="J70" i="21"/>
  <c r="AX22" i="21"/>
  <c r="J49" i="21"/>
  <c r="F67" i="21"/>
  <c r="F75" i="21" s="1"/>
  <c r="K70" i="21" l="1"/>
  <c r="G73" i="21"/>
  <c r="I71" i="21"/>
  <c r="H76" i="21"/>
  <c r="H77" i="21" s="1"/>
  <c r="H72" i="21" s="1"/>
  <c r="H73" i="21" s="1"/>
  <c r="Q28" i="21"/>
  <c r="Q29" i="21" s="1"/>
  <c r="J55" i="21"/>
  <c r="J69" i="21"/>
  <c r="J71" i="21" s="1"/>
  <c r="K49" i="21"/>
  <c r="K55" i="21" s="1"/>
  <c r="Q19" i="21" s="1"/>
  <c r="G67" i="21" l="1"/>
  <c r="G75" i="21" s="1"/>
  <c r="G74" i="21"/>
  <c r="H74" i="21" s="1"/>
  <c r="K69" i="21"/>
  <c r="K71" i="21"/>
  <c r="I76" i="21"/>
  <c r="I77" i="21" s="1"/>
  <c r="I72" i="21" s="1"/>
  <c r="H67" i="21" l="1"/>
  <c r="H75" i="21" s="1"/>
  <c r="I73" i="21"/>
  <c r="I67" i="21" s="1"/>
  <c r="I75" i="21" s="1"/>
  <c r="J76" i="21"/>
  <c r="J77" i="21" s="1"/>
  <c r="J72" i="21" s="1"/>
  <c r="I74" i="21" l="1"/>
  <c r="K72" i="21"/>
  <c r="J73" i="21" l="1"/>
  <c r="R68" i="21" s="1"/>
  <c r="Q23" i="21"/>
  <c r="Q24" i="21" s="1"/>
  <c r="K73" i="21"/>
  <c r="J74" i="21" l="1"/>
  <c r="N68" i="21"/>
  <c r="Q27" i="21" s="1"/>
  <c r="J67" i="21"/>
  <c r="J75" i="21" s="1"/>
  <c r="E69" i="21"/>
  <c r="E71" i="21" s="1"/>
  <c r="M68" i="21" l="1"/>
  <c r="E76" i="21"/>
  <c r="E77" i="21" s="1"/>
  <c r="E72" i="21"/>
  <c r="E73" i="21" s="1"/>
  <c r="Q26" i="21" s="1"/>
  <c r="E57" i="20" l="1"/>
  <c r="N15" i="19"/>
  <c r="S3" i="19"/>
  <c r="N16" i="19"/>
  <c r="R3" i="19" s="1"/>
  <c r="N19" i="19"/>
  <c r="T3" i="19" s="1"/>
  <c r="H19" i="19"/>
  <c r="H18" i="19"/>
  <c r="H16" i="19"/>
  <c r="N20" i="20" l="1"/>
  <c r="E69" i="20"/>
  <c r="F85" i="20" l="1"/>
  <c r="M87" i="20"/>
  <c r="N87" i="20"/>
  <c r="O87" i="20"/>
  <c r="F57" i="20"/>
  <c r="I26" i="20"/>
  <c r="I27" i="20" s="1"/>
  <c r="I28" i="20" s="1"/>
  <c r="G57" i="20" l="1"/>
  <c r="H57" i="20" s="1"/>
  <c r="I57" i="20" s="1"/>
  <c r="I15" i="18"/>
  <c r="I14" i="18"/>
  <c r="J57" i="20" l="1"/>
  <c r="E93" i="20"/>
  <c r="P87" i="20"/>
  <c r="P86" i="20"/>
  <c r="P85" i="20"/>
  <c r="O84" i="20"/>
  <c r="N84" i="20"/>
  <c r="M84" i="20"/>
  <c r="L84" i="20"/>
  <c r="K84" i="20"/>
  <c r="J84" i="20"/>
  <c r="O83" i="20"/>
  <c r="N83" i="20"/>
  <c r="M83" i="20"/>
  <c r="L83" i="20"/>
  <c r="K83" i="20"/>
  <c r="J83" i="20"/>
  <c r="I83" i="20"/>
  <c r="H83" i="20"/>
  <c r="G83" i="20"/>
  <c r="F83" i="20"/>
  <c r="E83" i="20"/>
  <c r="P82" i="20"/>
  <c r="B79" i="20"/>
  <c r="P79" i="20" s="1"/>
  <c r="B78" i="20"/>
  <c r="P78" i="20" s="1"/>
  <c r="B77" i="20"/>
  <c r="P77" i="20" s="1"/>
  <c r="B76" i="20"/>
  <c r="P76" i="20" s="1"/>
  <c r="B75" i="20"/>
  <c r="P75" i="20" s="1"/>
  <c r="B74" i="20"/>
  <c r="P74" i="20" s="1"/>
  <c r="B73" i="20"/>
  <c r="P73" i="20" s="1"/>
  <c r="B72" i="20"/>
  <c r="P72" i="20" s="1"/>
  <c r="B56" i="20"/>
  <c r="P56" i="20" s="1"/>
  <c r="B55" i="20"/>
  <c r="P55" i="20" s="1"/>
  <c r="B54" i="20"/>
  <c r="P54" i="20" s="1"/>
  <c r="B53" i="20"/>
  <c r="P53" i="20" s="1"/>
  <c r="B52" i="20"/>
  <c r="P52" i="20" s="1"/>
  <c r="B51" i="20"/>
  <c r="P51" i="20" s="1"/>
  <c r="B50" i="20"/>
  <c r="P50" i="20" s="1"/>
  <c r="B49" i="20"/>
  <c r="P49" i="20" s="1"/>
  <c r="B48" i="20"/>
  <c r="P48" i="20" s="1"/>
  <c r="E47" i="20"/>
  <c r="E59" i="20" s="1"/>
  <c r="F36" i="20"/>
  <c r="G36" i="20" s="1"/>
  <c r="H36" i="20" s="1"/>
  <c r="I36" i="20" s="1"/>
  <c r="J36" i="20" s="1"/>
  <c r="I32" i="20"/>
  <c r="I31" i="20"/>
  <c r="D28" i="20"/>
  <c r="O20" i="20"/>
  <c r="M20" i="20"/>
  <c r="O19" i="20"/>
  <c r="N17" i="20"/>
  <c r="O17" i="20" s="1"/>
  <c r="N15" i="20"/>
  <c r="AX15" i="20" s="1"/>
  <c r="BC14" i="20"/>
  <c r="H14" i="20"/>
  <c r="AT12" i="20"/>
  <c r="AU7" i="20"/>
  <c r="AS6" i="20"/>
  <c r="AT6" i="20" s="1"/>
  <c r="AU6" i="20" s="1"/>
  <c r="AV6" i="20" s="1"/>
  <c r="AW6" i="20" s="1"/>
  <c r="AX6" i="20" s="1"/>
  <c r="AY6" i="20" s="1"/>
  <c r="AZ6" i="20" s="1"/>
  <c r="BA6" i="20" s="1"/>
  <c r="BB6" i="20" s="1"/>
  <c r="BC6" i="20" s="1"/>
  <c r="P84" i="20" l="1"/>
  <c r="M16" i="20" s="1"/>
  <c r="H21" i="20" s="1"/>
  <c r="N16" i="20"/>
  <c r="O16" i="20" s="1"/>
  <c r="AS9" i="20"/>
  <c r="AS20" i="20" s="1"/>
  <c r="BA12" i="20"/>
  <c r="AT10" i="20"/>
  <c r="AY13" i="20"/>
  <c r="M19" i="20"/>
  <c r="N19" i="20"/>
  <c r="AY12" i="20"/>
  <c r="AU11" i="20"/>
  <c r="AZ13" i="20"/>
  <c r="AU9" i="20"/>
  <c r="BB15" i="20"/>
  <c r="AT13" i="20"/>
  <c r="AZ11" i="20"/>
  <c r="AS8" i="20"/>
  <c r="AS19" i="20" s="1"/>
  <c r="BA11" i="20"/>
  <c r="AX14" i="20"/>
  <c r="K36" i="20"/>
  <c r="L36" i="20" s="1"/>
  <c r="M36" i="20" s="1"/>
  <c r="N36" i="20" s="1"/>
  <c r="O36" i="20" s="1"/>
  <c r="F47" i="20"/>
  <c r="G47" i="20" s="1"/>
  <c r="H47" i="20" s="1"/>
  <c r="I47" i="20" s="1"/>
  <c r="J47" i="20" s="1"/>
  <c r="K47" i="20" s="1"/>
  <c r="L47" i="20" s="1"/>
  <c r="M47" i="20" s="1"/>
  <c r="N47" i="20" s="1"/>
  <c r="O47" i="20" s="1"/>
  <c r="K57" i="20"/>
  <c r="AT9" i="20"/>
  <c r="AT20" i="20" s="1"/>
  <c r="AV11" i="20"/>
  <c r="AU12" i="20"/>
  <c r="AU13" i="20"/>
  <c r="AT14" i="20"/>
  <c r="AU15" i="20"/>
  <c r="AY7" i="20"/>
  <c r="AY8" i="20"/>
  <c r="AV8" i="20"/>
  <c r="AV7" i="20"/>
  <c r="AU10" i="20"/>
  <c r="AW10" i="20"/>
  <c r="AY14" i="20"/>
  <c r="AW15" i="20"/>
  <c r="AS7" i="20"/>
  <c r="AS18" i="20" s="1"/>
  <c r="AT8" i="20"/>
  <c r="AX8" i="20"/>
  <c r="AY9" i="20"/>
  <c r="AV10" i="20"/>
  <c r="AS11" i="20"/>
  <c r="AS22" i="20" s="1"/>
  <c r="AW11" i="20"/>
  <c r="BB11" i="20"/>
  <c r="AW12" i="20"/>
  <c r="BB12" i="20"/>
  <c r="AV13" i="20"/>
  <c r="BB13" i="20"/>
  <c r="AU14" i="20"/>
  <c r="AZ14" i="20"/>
  <c r="AS15" i="20"/>
  <c r="AS26" i="20" s="1"/>
  <c r="AS17" i="20"/>
  <c r="AT17" i="20" s="1"/>
  <c r="AU17" i="20" s="1"/>
  <c r="AV17" i="20" s="1"/>
  <c r="AW17" i="20" s="1"/>
  <c r="AX17" i="20" s="1"/>
  <c r="AY17" i="20" s="1"/>
  <c r="AZ17" i="20" s="1"/>
  <c r="BA17" i="20" s="1"/>
  <c r="BB17" i="20" s="1"/>
  <c r="BC17" i="20" s="1"/>
  <c r="E71" i="20"/>
  <c r="F59" i="20"/>
  <c r="G59" i="20" s="1"/>
  <c r="H59" i="20" s="1"/>
  <c r="I59" i="20" s="1"/>
  <c r="J59" i="20" s="1"/>
  <c r="K59" i="20" s="1"/>
  <c r="L59" i="20" s="1"/>
  <c r="M59" i="20" s="1"/>
  <c r="N59" i="20" s="1"/>
  <c r="O59" i="20" s="1"/>
  <c r="P83" i="20"/>
  <c r="AW8" i="20"/>
  <c r="BA15" i="20"/>
  <c r="AZ15" i="20"/>
  <c r="AV15" i="20"/>
  <c r="O15" i="20"/>
  <c r="BA14" i="20"/>
  <c r="AW14" i="20"/>
  <c r="AS14" i="20"/>
  <c r="AS25" i="20" s="1"/>
  <c r="BA13" i="20"/>
  <c r="AW13" i="20"/>
  <c r="AS13" i="20"/>
  <c r="AS24" i="20" s="1"/>
  <c r="AZ12" i="20"/>
  <c r="AV12" i="20"/>
  <c r="BC11" i="20"/>
  <c r="AY11" i="20"/>
  <c r="BC15" i="20"/>
  <c r="AW7" i="20"/>
  <c r="AT7" i="20"/>
  <c r="AX7" i="20"/>
  <c r="AU8" i="20"/>
  <c r="AS10" i="20"/>
  <c r="AS21" i="20" s="1"/>
  <c r="F63" i="20" s="1"/>
  <c r="AT11" i="20"/>
  <c r="AX11" i="20"/>
  <c r="AS12" i="20"/>
  <c r="AS23" i="20" s="1"/>
  <c r="AX12" i="20"/>
  <c r="BC12" i="20"/>
  <c r="AX13" i="20"/>
  <c r="BC13" i="20"/>
  <c r="AV14" i="20"/>
  <c r="BB14" i="20"/>
  <c r="AT15" i="20"/>
  <c r="AY15" i="20"/>
  <c r="AT19" i="20" l="1"/>
  <c r="AU19" i="20" s="1"/>
  <c r="AZ9" i="20"/>
  <c r="L57" i="20"/>
  <c r="AZ7" i="20"/>
  <c r="AT18" i="20"/>
  <c r="AT22" i="20"/>
  <c r="AT21" i="20"/>
  <c r="AT24" i="20"/>
  <c r="BA7" i="20"/>
  <c r="AZ8" i="20"/>
  <c r="F71" i="20"/>
  <c r="G71" i="20" s="1"/>
  <c r="H71" i="20" s="1"/>
  <c r="I71" i="20" s="1"/>
  <c r="J71" i="20" s="1"/>
  <c r="K71" i="20" s="1"/>
  <c r="L71" i="20" s="1"/>
  <c r="M71" i="20" s="1"/>
  <c r="N71" i="20" s="1"/>
  <c r="O71" i="20" s="1"/>
  <c r="E81" i="20"/>
  <c r="AX10" i="20"/>
  <c r="AT23" i="20"/>
  <c r="F69" i="20"/>
  <c r="AT25" i="20"/>
  <c r="AT26" i="20"/>
  <c r="AV9" i="20"/>
  <c r="P89" i="20"/>
  <c r="AU20" i="20"/>
  <c r="S40" i="16"/>
  <c r="H27" i="10"/>
  <c r="BA9" i="20" l="1"/>
  <c r="M57" i="20"/>
  <c r="AU18" i="20"/>
  <c r="AV18" i="20" s="1"/>
  <c r="AU24" i="20"/>
  <c r="AV20" i="20"/>
  <c r="AU21" i="20"/>
  <c r="AX9" i="20"/>
  <c r="AW9" i="20"/>
  <c r="AU25" i="20"/>
  <c r="F81" i="20"/>
  <c r="G81" i="20" s="1"/>
  <c r="H81" i="20" s="1"/>
  <c r="I81" i="20" s="1"/>
  <c r="J81" i="20" s="1"/>
  <c r="K81" i="20" s="1"/>
  <c r="L81" i="20" s="1"/>
  <c r="M81" i="20" s="1"/>
  <c r="N81" i="20" s="1"/>
  <c r="O81" i="20" s="1"/>
  <c r="E92" i="20"/>
  <c r="F92" i="20" s="1"/>
  <c r="G92" i="20" s="1"/>
  <c r="H92" i="20" s="1"/>
  <c r="I92" i="20" s="1"/>
  <c r="J92" i="20" s="1"/>
  <c r="K92" i="20" s="1"/>
  <c r="L92" i="20" s="1"/>
  <c r="M92" i="20" s="1"/>
  <c r="N92" i="20" s="1"/>
  <c r="O92" i="20" s="1"/>
  <c r="F93" i="20"/>
  <c r="AU22" i="20"/>
  <c r="AV19" i="20"/>
  <c r="G69" i="20"/>
  <c r="AU23" i="20"/>
  <c r="BA8" i="20"/>
  <c r="AU26" i="20"/>
  <c r="AY10" i="20"/>
  <c r="BC7" i="20"/>
  <c r="BB7" i="20"/>
  <c r="I45" i="10"/>
  <c r="J45" i="10" s="1"/>
  <c r="K45" i="10" s="1"/>
  <c r="L45" i="10" s="1"/>
  <c r="M45" i="10" s="1"/>
  <c r="N45" i="10" s="1"/>
  <c r="O45" i="10" s="1"/>
  <c r="J69" i="10"/>
  <c r="K69" i="10" s="1"/>
  <c r="BB9" i="20" l="1"/>
  <c r="N57" i="20"/>
  <c r="G93" i="20"/>
  <c r="AV23" i="20"/>
  <c r="AV26" i="20"/>
  <c r="AW18" i="20"/>
  <c r="AV21" i="20"/>
  <c r="AV22" i="20"/>
  <c r="AZ10" i="20"/>
  <c r="BC8" i="20"/>
  <c r="BB8" i="20"/>
  <c r="AW19" i="20"/>
  <c r="AV25" i="20"/>
  <c r="AW20" i="20"/>
  <c r="AV24" i="20"/>
  <c r="H69" i="20" l="1"/>
  <c r="BC9" i="20"/>
  <c r="O57" i="20"/>
  <c r="H93" i="20"/>
  <c r="AW23" i="20"/>
  <c r="BA10" i="20"/>
  <c r="AW26" i="20"/>
  <c r="AW24" i="20"/>
  <c r="AX19" i="20"/>
  <c r="P62" i="20"/>
  <c r="AX20" i="20"/>
  <c r="AY20" i="20" s="1"/>
  <c r="AZ20" i="20" s="1"/>
  <c r="BA20" i="20" s="1"/>
  <c r="BB20" i="20" s="1"/>
  <c r="AX18" i="20"/>
  <c r="AW21" i="20"/>
  <c r="AW25" i="20"/>
  <c r="AW22" i="20"/>
  <c r="BC20" i="20" l="1"/>
  <c r="I69" i="20"/>
  <c r="I93" i="20"/>
  <c r="AX22" i="20"/>
  <c r="AX21" i="20"/>
  <c r="AY18" i="20"/>
  <c r="AZ18" i="20" s="1"/>
  <c r="BA18" i="20" s="1"/>
  <c r="BB18" i="20" s="1"/>
  <c r="BC18" i="20" s="1"/>
  <c r="AX24" i="20"/>
  <c r="AX23" i="20"/>
  <c r="AX25" i="20"/>
  <c r="AY25" i="20" s="1"/>
  <c r="AZ25" i="20" s="1"/>
  <c r="BA25" i="20" s="1"/>
  <c r="BB25" i="20" s="1"/>
  <c r="BC25" i="20" s="1"/>
  <c r="P67" i="20"/>
  <c r="AY19" i="20"/>
  <c r="J93" i="20"/>
  <c r="AX26" i="20"/>
  <c r="BC10" i="20"/>
  <c r="BB10" i="20"/>
  <c r="AZ19" i="20" l="1"/>
  <c r="J69" i="20"/>
  <c r="M18" i="20" s="1"/>
  <c r="AY21" i="20"/>
  <c r="AY24" i="20"/>
  <c r="AY26" i="20"/>
  <c r="AY22" i="20"/>
  <c r="AY23" i="20"/>
  <c r="K69" i="20"/>
  <c r="E64" i="10"/>
  <c r="F64" i="10" s="1"/>
  <c r="G64" i="10" s="1"/>
  <c r="H64" i="10" s="1"/>
  <c r="I64" i="10" s="1"/>
  <c r="J64" i="10" s="1"/>
  <c r="K64" i="10" s="1"/>
  <c r="L64" i="10" s="1"/>
  <c r="M64" i="10" s="1"/>
  <c r="N64" i="10" s="1"/>
  <c r="O64" i="10" s="1"/>
  <c r="D34" i="10"/>
  <c r="I97" i="10" l="1"/>
  <c r="F97" i="10"/>
  <c r="BA19" i="20"/>
  <c r="K93" i="20"/>
  <c r="L69" i="20"/>
  <c r="AZ23" i="20"/>
  <c r="AZ22" i="20"/>
  <c r="AZ21" i="20"/>
  <c r="AZ26" i="20"/>
  <c r="AZ24" i="20"/>
  <c r="D4" i="18"/>
  <c r="E5" i="18"/>
  <c r="D5" i="18"/>
  <c r="E42" i="16"/>
  <c r="F42" i="16" s="1"/>
  <c r="G42" i="16" s="1"/>
  <c r="H42" i="16" s="1"/>
  <c r="I42" i="16" s="1"/>
  <c r="J42" i="16" s="1"/>
  <c r="E4" i="18"/>
  <c r="F4" i="18" s="1"/>
  <c r="G4" i="18" s="1"/>
  <c r="H4" i="18" s="1"/>
  <c r="O49" i="16"/>
  <c r="J65" i="16" s="1"/>
  <c r="E25" i="18"/>
  <c r="E26" i="18"/>
  <c r="E24" i="18"/>
  <c r="E23" i="18"/>
  <c r="E22" i="18"/>
  <c r="E21" i="18"/>
  <c r="D26" i="20" s="1"/>
  <c r="H14" i="18"/>
  <c r="G13" i="18"/>
  <c r="J13" i="18" s="1"/>
  <c r="F15" i="18"/>
  <c r="J15" i="18" s="1"/>
  <c r="F14" i="18"/>
  <c r="F12" i="18"/>
  <c r="J12" i="18" s="1"/>
  <c r="F11" i="18"/>
  <c r="D3" i="18" l="1"/>
  <c r="G26" i="28"/>
  <c r="BB19" i="20"/>
  <c r="L93" i="20"/>
  <c r="BA26" i="20"/>
  <c r="M69" i="20"/>
  <c r="BA23" i="20"/>
  <c r="P60" i="20"/>
  <c r="P66" i="20"/>
  <c r="BA24" i="20"/>
  <c r="BB24" i="20" s="1"/>
  <c r="BC24" i="20" s="1"/>
  <c r="BA22" i="20"/>
  <c r="BA21" i="20"/>
  <c r="G65" i="16"/>
  <c r="K42" i="16"/>
  <c r="I65" i="16"/>
  <c r="O45" i="16"/>
  <c r="E3" i="18"/>
  <c r="F3" i="18" s="1"/>
  <c r="F65" i="16"/>
  <c r="H65" i="16"/>
  <c r="J14" i="18"/>
  <c r="J11" i="18"/>
  <c r="H26" i="28" l="1"/>
  <c r="G28" i="28"/>
  <c r="G29" i="28" s="1"/>
  <c r="G32" i="28" s="1"/>
  <c r="K65" i="16"/>
  <c r="BC19" i="20"/>
  <c r="M93" i="20"/>
  <c r="BB21" i="20"/>
  <c r="BB26" i="20"/>
  <c r="BB23" i="20"/>
  <c r="BB22" i="20"/>
  <c r="BC22" i="20" s="1"/>
  <c r="P64" i="20"/>
  <c r="G3" i="18"/>
  <c r="J16" i="18"/>
  <c r="I26" i="28" l="1"/>
  <c r="H28" i="28"/>
  <c r="H29" i="28" s="1"/>
  <c r="D6" i="18"/>
  <c r="D7" i="18" s="1"/>
  <c r="K16" i="18"/>
  <c r="N69" i="20"/>
  <c r="P61" i="20"/>
  <c r="BC21" i="20"/>
  <c r="P68" i="20"/>
  <c r="BC26" i="20"/>
  <c r="I7" i="20" s="1"/>
  <c r="F16" i="20" s="1"/>
  <c r="N93" i="20"/>
  <c r="P65" i="20"/>
  <c r="BC23" i="20"/>
  <c r="H3" i="18"/>
  <c r="D29" i="20"/>
  <c r="M88" i="20" s="1"/>
  <c r="H30" i="28" l="1"/>
  <c r="H32" i="28"/>
  <c r="H34" i="28" s="1"/>
  <c r="I28" i="28"/>
  <c r="I29" i="28" s="1"/>
  <c r="O69" i="20"/>
  <c r="N18" i="20" s="1"/>
  <c r="F94" i="20"/>
  <c r="F95" i="20" s="1"/>
  <c r="H94" i="20"/>
  <c r="H95" i="20" s="1"/>
  <c r="I94" i="20"/>
  <c r="I95" i="20" s="1"/>
  <c r="G94" i="20"/>
  <c r="G95" i="20" s="1"/>
  <c r="D30" i="20"/>
  <c r="J94" i="20"/>
  <c r="J95" i="20" s="1"/>
  <c r="L94" i="20"/>
  <c r="L95" i="20" s="1"/>
  <c r="M94" i="20"/>
  <c r="M95" i="20" s="1"/>
  <c r="N88" i="20"/>
  <c r="N94" i="20" s="1"/>
  <c r="O88" i="20"/>
  <c r="O94" i="20" s="1"/>
  <c r="P63" i="20"/>
  <c r="P69" i="20" s="1"/>
  <c r="O93" i="20"/>
  <c r="O18" i="20"/>
  <c r="N97" i="10"/>
  <c r="J97" i="10"/>
  <c r="M97" i="10"/>
  <c r="L97" i="10"/>
  <c r="H97" i="10"/>
  <c r="O97" i="10"/>
  <c r="K97" i="10"/>
  <c r="G97" i="10"/>
  <c r="D36" i="10"/>
  <c r="O48" i="16"/>
  <c r="E6" i="18"/>
  <c r="E7" i="18" s="1"/>
  <c r="H6" i="18"/>
  <c r="H7" i="18" s="1"/>
  <c r="G6" i="18"/>
  <c r="G7" i="18" s="1"/>
  <c r="F6" i="18"/>
  <c r="F7" i="18" s="1"/>
  <c r="I30" i="28" l="1"/>
  <c r="I32" i="28"/>
  <c r="J28" i="28"/>
  <c r="J29" i="28" s="1"/>
  <c r="P97" i="10"/>
  <c r="N21" i="20"/>
  <c r="E94" i="20"/>
  <c r="E95" i="20" s="1"/>
  <c r="M21" i="20"/>
  <c r="P88" i="20"/>
  <c r="P90" i="20" s="1"/>
  <c r="K94" i="20"/>
  <c r="K95" i="20" s="1"/>
  <c r="K107" i="20" s="1"/>
  <c r="L107" i="20" s="1"/>
  <c r="M107" i="20" s="1"/>
  <c r="O21" i="20"/>
  <c r="N95" i="20"/>
  <c r="O95" i="20"/>
  <c r="P93" i="20"/>
  <c r="N98" i="10"/>
  <c r="G98" i="10"/>
  <c r="K98" i="10"/>
  <c r="O98" i="10"/>
  <c r="H98" i="10"/>
  <c r="L98" i="10"/>
  <c r="F98" i="10"/>
  <c r="I98" i="10"/>
  <c r="M98" i="10"/>
  <c r="J98" i="10"/>
  <c r="F24" i="16"/>
  <c r="K28" i="28" l="1"/>
  <c r="K29" i="28" s="1"/>
  <c r="R26" i="28"/>
  <c r="J30" i="28"/>
  <c r="J32" i="28"/>
  <c r="P98" i="10"/>
  <c r="E100" i="20"/>
  <c r="P94" i="20"/>
  <c r="P95" i="20"/>
  <c r="G24" i="16"/>
  <c r="H24" i="16" s="1"/>
  <c r="I24" i="16" s="1"/>
  <c r="J24" i="16" s="1"/>
  <c r="N7" i="18"/>
  <c r="F22" i="16"/>
  <c r="G22" i="16" s="1"/>
  <c r="H22" i="16" s="1"/>
  <c r="I22" i="16" s="1"/>
  <c r="J22" i="16" s="1"/>
  <c r="F21" i="16"/>
  <c r="G21" i="16" s="1"/>
  <c r="H21" i="16" s="1"/>
  <c r="I21" i="16" s="1"/>
  <c r="J21" i="16" s="1"/>
  <c r="R28" i="28" l="1"/>
  <c r="R29" i="28" s="1"/>
  <c r="M14" i="27"/>
  <c r="K30" i="28"/>
  <c r="K32" i="28"/>
  <c r="K35" i="28" s="1"/>
  <c r="K36" i="28" s="1"/>
  <c r="K39" i="28" s="1"/>
  <c r="E101" i="20"/>
  <c r="F100" i="20"/>
  <c r="F101" i="20" s="1"/>
  <c r="E96" i="20"/>
  <c r="K108" i="20"/>
  <c r="K103" i="20" s="1"/>
  <c r="K104" i="20" s="1"/>
  <c r="F23" i="16"/>
  <c r="R30" i="28" l="1"/>
  <c r="F44" i="28" s="1"/>
  <c r="M18" i="27" s="1"/>
  <c r="R32" i="28"/>
  <c r="K102" i="20"/>
  <c r="K105" i="20"/>
  <c r="F96" i="20"/>
  <c r="F97" i="20" s="1"/>
  <c r="G100" i="20"/>
  <c r="E97" i="20"/>
  <c r="E98" i="20" s="1"/>
  <c r="L108" i="20"/>
  <c r="L103" i="20" s="1"/>
  <c r="L104" i="20" s="1"/>
  <c r="K106" i="20"/>
  <c r="N65" i="16"/>
  <c r="L65" i="16"/>
  <c r="U65" i="16" s="1"/>
  <c r="N64" i="16"/>
  <c r="L64" i="16"/>
  <c r="U64" i="16" s="1"/>
  <c r="N63" i="16"/>
  <c r="L63" i="16"/>
  <c r="U63" i="16" s="1"/>
  <c r="N62" i="16"/>
  <c r="L62" i="16"/>
  <c r="U62" i="16" s="1"/>
  <c r="J62" i="16"/>
  <c r="I62" i="16"/>
  <c r="H62" i="16"/>
  <c r="G62" i="16"/>
  <c r="F62" i="16"/>
  <c r="N61" i="16"/>
  <c r="L61" i="16"/>
  <c r="U61" i="16" s="1"/>
  <c r="N60" i="16"/>
  <c r="L60" i="16"/>
  <c r="U60" i="16" s="1"/>
  <c r="J60" i="16"/>
  <c r="I60" i="16"/>
  <c r="H60" i="16"/>
  <c r="G60" i="16"/>
  <c r="F60" i="16"/>
  <c r="E60" i="16"/>
  <c r="N59" i="16"/>
  <c r="L59" i="16"/>
  <c r="U59" i="16" s="1"/>
  <c r="J59" i="16"/>
  <c r="I59" i="16"/>
  <c r="H59" i="16"/>
  <c r="G59" i="16"/>
  <c r="F59" i="16"/>
  <c r="E59" i="16"/>
  <c r="N58" i="16"/>
  <c r="L58" i="16"/>
  <c r="U58" i="16" s="1"/>
  <c r="J58" i="16"/>
  <c r="I58" i="16"/>
  <c r="H58" i="16"/>
  <c r="G58" i="16"/>
  <c r="F58" i="16"/>
  <c r="O46" i="16"/>
  <c r="B41" i="16"/>
  <c r="K41" i="16" s="1"/>
  <c r="G61" i="16"/>
  <c r="B40" i="16"/>
  <c r="K40" i="16" s="1"/>
  <c r="B39" i="16"/>
  <c r="K39" i="16" s="1"/>
  <c r="B38" i="16"/>
  <c r="K38" i="16" s="1"/>
  <c r="B37" i="16"/>
  <c r="K37" i="16" s="1"/>
  <c r="B36" i="16"/>
  <c r="K36" i="16" s="1"/>
  <c r="O35" i="16"/>
  <c r="B35" i="16"/>
  <c r="K35" i="16" s="1"/>
  <c r="O34" i="16"/>
  <c r="B34" i="16"/>
  <c r="K34" i="16" s="1"/>
  <c r="B33" i="16"/>
  <c r="K33" i="16" s="1"/>
  <c r="E20" i="16"/>
  <c r="S33" i="16" s="1"/>
  <c r="AX16" i="16"/>
  <c r="AW16" i="16"/>
  <c r="AV16" i="16"/>
  <c r="AU16" i="16"/>
  <c r="AT16" i="16"/>
  <c r="AS16" i="16"/>
  <c r="AS27" i="16" s="1"/>
  <c r="AX15" i="16"/>
  <c r="AW15" i="16"/>
  <c r="AV15" i="16"/>
  <c r="AU15" i="16"/>
  <c r="AT15" i="16"/>
  <c r="AS15" i="16"/>
  <c r="AS26" i="16" s="1"/>
  <c r="AX14" i="16"/>
  <c r="AW14" i="16"/>
  <c r="AV14" i="16"/>
  <c r="AU14" i="16"/>
  <c r="AT14" i="16"/>
  <c r="AS14" i="16"/>
  <c r="AS25" i="16" s="1"/>
  <c r="AX13" i="16"/>
  <c r="AW13" i="16"/>
  <c r="AV13" i="16"/>
  <c r="AU13" i="16"/>
  <c r="AT13" i="16"/>
  <c r="AS13" i="16"/>
  <c r="AS24" i="16" s="1"/>
  <c r="J8" i="16"/>
  <c r="Q35" i="16" s="1"/>
  <c r="AS7" i="16"/>
  <c r="AS18" i="16" s="1"/>
  <c r="AT18" i="16" s="1"/>
  <c r="AU18" i="16" s="1"/>
  <c r="AV18" i="16" s="1"/>
  <c r="AW18" i="16" s="1"/>
  <c r="AX18" i="16" s="1"/>
  <c r="F98" i="20" l="1"/>
  <c r="L105" i="20"/>
  <c r="L102" i="20"/>
  <c r="K62" i="16"/>
  <c r="AT7" i="16"/>
  <c r="AU7" i="16" s="1"/>
  <c r="AV7" i="16" s="1"/>
  <c r="AW7" i="16" s="1"/>
  <c r="AX7" i="16" s="1"/>
  <c r="K60" i="16"/>
  <c r="F63" i="16"/>
  <c r="E91" i="20"/>
  <c r="E99" i="20" s="1"/>
  <c r="M108" i="20"/>
  <c r="M103" i="20" s="1"/>
  <c r="M104" i="20" s="1"/>
  <c r="M105" i="20" s="1"/>
  <c r="N107" i="20"/>
  <c r="G101" i="20"/>
  <c r="G96" i="20" s="1"/>
  <c r="G97" i="20" s="1"/>
  <c r="G98" i="20" s="1"/>
  <c r="H100" i="20"/>
  <c r="H64" i="16"/>
  <c r="I64" i="16"/>
  <c r="F64" i="16"/>
  <c r="J64" i="16"/>
  <c r="G64" i="16"/>
  <c r="E32" i="16"/>
  <c r="E45" i="16" s="1"/>
  <c r="AS12" i="16"/>
  <c r="AS23" i="16" s="1"/>
  <c r="F50" i="16" s="1"/>
  <c r="AV11" i="16"/>
  <c r="AT11" i="16"/>
  <c r="AV9" i="16"/>
  <c r="AT9" i="16"/>
  <c r="AS9" i="16"/>
  <c r="AS20" i="16" s="1"/>
  <c r="F47" i="16" s="1"/>
  <c r="AT24" i="16"/>
  <c r="H61" i="16"/>
  <c r="AT27" i="16"/>
  <c r="F54" i="16"/>
  <c r="AS8" i="16"/>
  <c r="AS19" i="16" s="1"/>
  <c r="F46" i="16" s="1"/>
  <c r="AT12" i="16"/>
  <c r="AU9" i="16"/>
  <c r="F53" i="16"/>
  <c r="AT26" i="16"/>
  <c r="F52" i="16"/>
  <c r="AT25" i="16"/>
  <c r="AS10" i="16"/>
  <c r="AS21" i="16" s="1"/>
  <c r="F48" i="16" s="1"/>
  <c r="I61" i="16"/>
  <c r="E61" i="16"/>
  <c r="E70" i="16" s="1"/>
  <c r="E71" i="16" s="1"/>
  <c r="J61" i="16"/>
  <c r="AS11" i="16"/>
  <c r="AS22" i="16" s="1"/>
  <c r="F20" i="16"/>
  <c r="G20" i="16" s="1"/>
  <c r="H20" i="16" s="1"/>
  <c r="I20" i="16" s="1"/>
  <c r="J20" i="16" s="1"/>
  <c r="K58" i="16"/>
  <c r="K59" i="16"/>
  <c r="F61" i="16"/>
  <c r="F70" i="16" l="1"/>
  <c r="F32" i="16"/>
  <c r="G32" i="16" s="1"/>
  <c r="H32" i="16" s="1"/>
  <c r="I32" i="16" s="1"/>
  <c r="J32" i="16" s="1"/>
  <c r="N108" i="20"/>
  <c r="N103" i="20" s="1"/>
  <c r="O107" i="20"/>
  <c r="O108" i="20" s="1"/>
  <c r="O103" i="20" s="1"/>
  <c r="O104" i="20" s="1"/>
  <c r="F91" i="20"/>
  <c r="F99" i="20" s="1"/>
  <c r="H101" i="20"/>
  <c r="H96" i="20" s="1"/>
  <c r="H97" i="20" s="1"/>
  <c r="H98" i="20" s="1"/>
  <c r="I100" i="20"/>
  <c r="K64" i="16"/>
  <c r="AT23" i="16"/>
  <c r="G50" i="16" s="1"/>
  <c r="AW9" i="16"/>
  <c r="AU24" i="16"/>
  <c r="AV24" i="16" s="1"/>
  <c r="AW11" i="16"/>
  <c r="AU11" i="16"/>
  <c r="AT20" i="16"/>
  <c r="G47" i="16" s="1"/>
  <c r="AT22" i="16"/>
  <c r="F49" i="16"/>
  <c r="F69" i="16" s="1"/>
  <c r="F71" i="16" s="1"/>
  <c r="AT10" i="16"/>
  <c r="AT21" i="16" s="1"/>
  <c r="G48" i="16" s="1"/>
  <c r="G23" i="16"/>
  <c r="E57" i="16"/>
  <c r="F45" i="16"/>
  <c r="G45" i="16" s="1"/>
  <c r="H45" i="16" s="1"/>
  <c r="I45" i="16" s="1"/>
  <c r="J45" i="16" s="1"/>
  <c r="G53" i="16"/>
  <c r="AU26" i="16"/>
  <c r="AU12" i="16"/>
  <c r="Q21" i="16"/>
  <c r="AT8" i="16"/>
  <c r="AT19" i="16" s="1"/>
  <c r="G46" i="16" s="1"/>
  <c r="G63" i="16"/>
  <c r="G70" i="16" s="1"/>
  <c r="K61" i="16"/>
  <c r="Q20" i="16" s="1"/>
  <c r="G52" i="16"/>
  <c r="AU25" i="16"/>
  <c r="G54" i="16"/>
  <c r="AU27" i="16"/>
  <c r="G91" i="20" l="1"/>
  <c r="G99" i="20" s="1"/>
  <c r="L106" i="20"/>
  <c r="M102" i="20"/>
  <c r="N104" i="20"/>
  <c r="N105" i="20" s="1"/>
  <c r="O105" i="20" s="1"/>
  <c r="O22" i="20"/>
  <c r="O23" i="20" s="1"/>
  <c r="P103" i="20"/>
  <c r="I101" i="20"/>
  <c r="I96" i="20" s="1"/>
  <c r="I97" i="20" s="1"/>
  <c r="I98" i="20" s="1"/>
  <c r="J100" i="20"/>
  <c r="AU23" i="16"/>
  <c r="AU20" i="16"/>
  <c r="H47" i="16" s="1"/>
  <c r="AX9" i="16"/>
  <c r="AX11" i="16"/>
  <c r="H50" i="16"/>
  <c r="AV25" i="16"/>
  <c r="H52" i="16"/>
  <c r="AU8" i="16"/>
  <c r="E68" i="16"/>
  <c r="F68" i="16" s="1"/>
  <c r="G68" i="16" s="1"/>
  <c r="H68" i="16" s="1"/>
  <c r="I68" i="16" s="1"/>
  <c r="J68" i="16" s="1"/>
  <c r="O57" i="16"/>
  <c r="P57" i="16" s="1"/>
  <c r="Q57" i="16" s="1"/>
  <c r="R57" i="16" s="1"/>
  <c r="S57" i="16" s="1"/>
  <c r="T57" i="16" s="1"/>
  <c r="F57" i="16"/>
  <c r="G57" i="16" s="1"/>
  <c r="H57" i="16" s="1"/>
  <c r="I57" i="16" s="1"/>
  <c r="J57" i="16" s="1"/>
  <c r="AV27" i="16"/>
  <c r="H54" i="16"/>
  <c r="AV12" i="16"/>
  <c r="AW24" i="16"/>
  <c r="G49" i="16"/>
  <c r="G69" i="16" s="1"/>
  <c r="G71" i="16" s="1"/>
  <c r="AU22" i="16"/>
  <c r="H49" i="16" s="1"/>
  <c r="H53" i="16"/>
  <c r="AV26" i="16"/>
  <c r="H23" i="16"/>
  <c r="AU10" i="16"/>
  <c r="AU21" i="16" s="1"/>
  <c r="H48" i="16" s="1"/>
  <c r="H63" i="16"/>
  <c r="H70" i="16" s="1"/>
  <c r="E76" i="16"/>
  <c r="AU19" i="16"/>
  <c r="H46" i="16" s="1"/>
  <c r="H69" i="16" l="1"/>
  <c r="H71" i="16" s="1"/>
  <c r="AV23" i="16"/>
  <c r="E77" i="16"/>
  <c r="H91" i="20"/>
  <c r="H99" i="20" s="1"/>
  <c r="J101" i="20"/>
  <c r="J96" i="20" s="1"/>
  <c r="K100" i="20"/>
  <c r="M106" i="20"/>
  <c r="N102" i="20"/>
  <c r="M30" i="20"/>
  <c r="L30" i="20" s="1"/>
  <c r="N30" i="20"/>
  <c r="O30" i="20"/>
  <c r="P104" i="20"/>
  <c r="AV20" i="16"/>
  <c r="I47" i="16" s="1"/>
  <c r="I50" i="16"/>
  <c r="AX24" i="16"/>
  <c r="K51" i="16"/>
  <c r="I52" i="16"/>
  <c r="AW25" i="16"/>
  <c r="AW26" i="16"/>
  <c r="I53" i="16"/>
  <c r="AX12" i="16"/>
  <c r="AW12" i="16"/>
  <c r="AW23" i="16" s="1"/>
  <c r="AV8" i="16"/>
  <c r="I23" i="16"/>
  <c r="AV10" i="16"/>
  <c r="AV21" i="16" s="1"/>
  <c r="I48" i="16" s="1"/>
  <c r="AV22" i="16"/>
  <c r="I49" i="16" s="1"/>
  <c r="AV19" i="16"/>
  <c r="I46" i="16" s="1"/>
  <c r="I63" i="16"/>
  <c r="I70" i="16" s="1"/>
  <c r="I54" i="16"/>
  <c r="AW27" i="16"/>
  <c r="I69" i="16" l="1"/>
  <c r="I71" i="16"/>
  <c r="E72" i="16"/>
  <c r="E73" i="16" s="1"/>
  <c r="I91" i="20"/>
  <c r="I99" i="20" s="1"/>
  <c r="K101" i="20"/>
  <c r="K96" i="20" s="1"/>
  <c r="K97" i="20" s="1"/>
  <c r="L100" i="20"/>
  <c r="N106" i="20"/>
  <c r="O102" i="20"/>
  <c r="O106" i="20" s="1"/>
  <c r="J97" i="20"/>
  <c r="J98" i="20" s="1"/>
  <c r="M22" i="20"/>
  <c r="M23" i="20" s="1"/>
  <c r="AW20" i="16"/>
  <c r="AX27" i="16"/>
  <c r="J54" i="16"/>
  <c r="K54" i="16" s="1"/>
  <c r="F76" i="16"/>
  <c r="AW19" i="16"/>
  <c r="J46" i="16" s="1"/>
  <c r="AW22" i="16"/>
  <c r="J49" i="16" s="1"/>
  <c r="AX25" i="16"/>
  <c r="J52" i="16"/>
  <c r="K52" i="16" s="1"/>
  <c r="J50" i="16"/>
  <c r="K50" i="16" s="1"/>
  <c r="AX23" i="16"/>
  <c r="AW10" i="16"/>
  <c r="J23" i="16"/>
  <c r="AX10" i="16" s="1"/>
  <c r="AX8" i="16"/>
  <c r="AW8" i="16"/>
  <c r="J53" i="16"/>
  <c r="K53" i="16" s="1"/>
  <c r="AX26" i="16"/>
  <c r="AW21" i="16"/>
  <c r="J48" i="16" s="1"/>
  <c r="J63" i="16"/>
  <c r="K98" i="20" l="1"/>
  <c r="E67" i="16"/>
  <c r="E75" i="16" s="1"/>
  <c r="E74" i="16"/>
  <c r="J70" i="16"/>
  <c r="K70" i="16" s="1"/>
  <c r="K63" i="16"/>
  <c r="J30" i="20"/>
  <c r="P30" i="20" s="1"/>
  <c r="P32" i="20" s="1"/>
  <c r="L101" i="20"/>
  <c r="L96" i="20" s="1"/>
  <c r="L97" i="20" s="1"/>
  <c r="L98" i="20" s="1"/>
  <c r="M100" i="20"/>
  <c r="J91" i="20"/>
  <c r="J99" i="20" s="1"/>
  <c r="J26" i="20" s="1"/>
  <c r="O26" i="20"/>
  <c r="N26" i="20"/>
  <c r="M26" i="20"/>
  <c r="L26" i="20" s="1"/>
  <c r="J47" i="16"/>
  <c r="K47" i="16" s="1"/>
  <c r="AX20" i="16"/>
  <c r="Q22" i="16"/>
  <c r="AX22" i="16"/>
  <c r="K49" i="16"/>
  <c r="F77" i="16"/>
  <c r="F72" i="16" s="1"/>
  <c r="G76" i="16"/>
  <c r="AX19" i="16"/>
  <c r="K48" i="16"/>
  <c r="AX21" i="16"/>
  <c r="K91" i="20" l="1"/>
  <c r="K99" i="20" s="1"/>
  <c r="M101" i="20"/>
  <c r="M96" i="20" s="1"/>
  <c r="M97" i="20" s="1"/>
  <c r="M98" i="20" s="1"/>
  <c r="N100" i="20"/>
  <c r="K66" i="16"/>
  <c r="J69" i="16"/>
  <c r="J71" i="16" s="1"/>
  <c r="G77" i="16"/>
  <c r="H76" i="16"/>
  <c r="H77" i="16" s="1"/>
  <c r="F73" i="16"/>
  <c r="K46" i="16"/>
  <c r="K55" i="16" s="1"/>
  <c r="H72" i="16" l="1"/>
  <c r="H73" i="16" s="1"/>
  <c r="G72" i="16"/>
  <c r="G73" i="16" s="1"/>
  <c r="F74" i="16"/>
  <c r="F67" i="16"/>
  <c r="F75" i="16" s="1"/>
  <c r="L91" i="20"/>
  <c r="L99" i="20" s="1"/>
  <c r="N101" i="20"/>
  <c r="N96" i="20" s="1"/>
  <c r="N97" i="20" s="1"/>
  <c r="N98" i="20" s="1"/>
  <c r="O100" i="20"/>
  <c r="O101" i="20" s="1"/>
  <c r="O96" i="20" s="1"/>
  <c r="P26" i="20"/>
  <c r="Q19" i="16"/>
  <c r="K69" i="16"/>
  <c r="I76" i="16"/>
  <c r="I77" i="16" s="1"/>
  <c r="I72" i="16" s="1"/>
  <c r="K71" i="16"/>
  <c r="G74" i="16" l="1"/>
  <c r="H74" i="16" s="1"/>
  <c r="M91" i="20"/>
  <c r="O97" i="20"/>
  <c r="O98" i="20" s="1"/>
  <c r="N22" i="20"/>
  <c r="N23" i="20" s="1"/>
  <c r="P96" i="20"/>
  <c r="P97" i="20" s="1"/>
  <c r="J76" i="16"/>
  <c r="J77" i="16" s="1"/>
  <c r="J72" i="16" s="1"/>
  <c r="J73" i="16" s="1"/>
  <c r="I73" i="16"/>
  <c r="I74" i="16" s="1"/>
  <c r="G67" i="16"/>
  <c r="J74" i="16" l="1"/>
  <c r="M99" i="20"/>
  <c r="N91" i="20"/>
  <c r="N99" i="20" s="1"/>
  <c r="M28" i="20"/>
  <c r="L28" i="20" s="1"/>
  <c r="O28" i="20"/>
  <c r="N28" i="20"/>
  <c r="N68" i="16"/>
  <c r="M68" i="16" s="1"/>
  <c r="Q26" i="16"/>
  <c r="K72" i="16"/>
  <c r="Q23" i="16" s="1"/>
  <c r="Q24" i="16" s="1"/>
  <c r="R68" i="16"/>
  <c r="G75" i="16"/>
  <c r="H67" i="16"/>
  <c r="O91" i="20" l="1"/>
  <c r="O99" i="20" s="1"/>
  <c r="J28" i="20" s="1"/>
  <c r="P28" i="20" s="1"/>
  <c r="K73" i="16"/>
  <c r="Q27" i="16"/>
  <c r="H75" i="16"/>
  <c r="L28" i="16" s="1"/>
  <c r="Q28" i="16" s="1"/>
  <c r="I67" i="16"/>
  <c r="I75" i="16" l="1"/>
  <c r="J67" i="16"/>
  <c r="J75" i="16" s="1"/>
  <c r="Q29" i="16" l="1"/>
  <c r="D22" i="10" l="1"/>
  <c r="D21" i="10"/>
  <c r="L91" i="10" l="1"/>
  <c r="K91" i="10"/>
  <c r="J91" i="10"/>
  <c r="AU8" i="10" l="1"/>
  <c r="F95" i="10" l="1"/>
  <c r="S255" i="8" l="1"/>
  <c r="S254" i="8"/>
  <c r="S253" i="8"/>
  <c r="S252" i="8"/>
  <c r="S251" i="8"/>
  <c r="S250" i="8"/>
  <c r="S249" i="8"/>
  <c r="S248" i="8"/>
  <c r="S247" i="8"/>
  <c r="S246" i="8"/>
  <c r="S225" i="8"/>
  <c r="S224" i="8"/>
  <c r="S223" i="8"/>
  <c r="S222" i="8"/>
  <c r="S221" i="8"/>
  <c r="S220" i="8"/>
  <c r="S219" i="8"/>
  <c r="S218" i="8"/>
  <c r="S217" i="8"/>
  <c r="S216" i="8"/>
  <c r="S195" i="8"/>
  <c r="S194" i="8"/>
  <c r="S193" i="8"/>
  <c r="S192" i="8"/>
  <c r="S191" i="8"/>
  <c r="S190" i="8"/>
  <c r="S189" i="8"/>
  <c r="S188" i="8"/>
  <c r="S187" i="8"/>
  <c r="S186" i="8"/>
  <c r="S165" i="8"/>
  <c r="S164" i="8"/>
  <c r="S163" i="8"/>
  <c r="S162" i="8"/>
  <c r="S161" i="8"/>
  <c r="S160" i="8"/>
  <c r="S159" i="8"/>
  <c r="S158" i="8"/>
  <c r="S157" i="8"/>
  <c r="S156" i="8"/>
  <c r="S135" i="8"/>
  <c r="S134" i="8"/>
  <c r="S133" i="8"/>
  <c r="S132" i="8"/>
  <c r="S131" i="8"/>
  <c r="S130" i="8"/>
  <c r="S129" i="8"/>
  <c r="S128" i="8"/>
  <c r="S127" i="8"/>
  <c r="S126" i="8"/>
  <c r="S105" i="8"/>
  <c r="S104" i="8"/>
  <c r="S103" i="8"/>
  <c r="S102" i="8"/>
  <c r="S101" i="8"/>
  <c r="S100" i="8"/>
  <c r="S99" i="8"/>
  <c r="S98" i="8"/>
  <c r="S97" i="8"/>
  <c r="S96" i="8"/>
  <c r="S75" i="8"/>
  <c r="S74" i="8"/>
  <c r="S73" i="8"/>
  <c r="S72" i="8"/>
  <c r="S71" i="8"/>
  <c r="S70" i="8"/>
  <c r="S69" i="8"/>
  <c r="S68" i="8"/>
  <c r="S67" i="8"/>
  <c r="S66" i="8"/>
  <c r="S45" i="8"/>
  <c r="S44" i="8"/>
  <c r="S43" i="8"/>
  <c r="S42" i="8"/>
  <c r="S41" i="8"/>
  <c r="S40" i="8"/>
  <c r="S39" i="8"/>
  <c r="S38" i="8"/>
  <c r="S37" i="8"/>
  <c r="S36" i="8"/>
  <c r="S15" i="8"/>
  <c r="S14" i="8"/>
  <c r="S13" i="8"/>
  <c r="S12" i="8"/>
  <c r="S11" i="8"/>
  <c r="S10" i="8"/>
  <c r="S9" i="8"/>
  <c r="S8" i="8"/>
  <c r="S7" i="8"/>
  <c r="S6" i="8"/>
  <c r="R275" i="8"/>
  <c r="R274" i="8"/>
  <c r="R273" i="8"/>
  <c r="R272" i="8"/>
  <c r="R271" i="8"/>
  <c r="R270" i="8"/>
  <c r="R269" i="8"/>
  <c r="R268" i="8"/>
  <c r="R267" i="8"/>
  <c r="R266" i="8"/>
  <c r="R265" i="8"/>
  <c r="R264" i="8"/>
  <c r="R263" i="8"/>
  <c r="R262" i="8"/>
  <c r="R261" i="8"/>
  <c r="R260" i="8"/>
  <c r="R259" i="8"/>
  <c r="R258" i="8"/>
  <c r="R257" i="8"/>
  <c r="R256" i="8"/>
  <c r="R255" i="8"/>
  <c r="R254" i="8"/>
  <c r="R253" i="8"/>
  <c r="R252" i="8"/>
  <c r="R251" i="8"/>
  <c r="R250" i="8"/>
  <c r="R249" i="8"/>
  <c r="R248" i="8"/>
  <c r="R247" i="8"/>
  <c r="R246" i="8"/>
  <c r="R245" i="8"/>
  <c r="R244" i="8"/>
  <c r="R243" i="8"/>
  <c r="R242" i="8"/>
  <c r="R241" i="8"/>
  <c r="R240" i="8"/>
  <c r="R239" i="8"/>
  <c r="R238" i="8"/>
  <c r="R237" i="8"/>
  <c r="R236" i="8"/>
  <c r="R235" i="8"/>
  <c r="R234" i="8"/>
  <c r="R233" i="8"/>
  <c r="R232" i="8"/>
  <c r="R231" i="8"/>
  <c r="R230" i="8"/>
  <c r="R229" i="8"/>
  <c r="R228" i="8"/>
  <c r="R227" i="8"/>
  <c r="R226" i="8"/>
  <c r="R225" i="8"/>
  <c r="R224" i="8"/>
  <c r="R223" i="8"/>
  <c r="R222" i="8"/>
  <c r="R221" i="8"/>
  <c r="R220" i="8"/>
  <c r="R219" i="8"/>
  <c r="R218" i="8"/>
  <c r="R217" i="8"/>
  <c r="R216" i="8"/>
  <c r="R215" i="8"/>
  <c r="R214" i="8"/>
  <c r="R213" i="8"/>
  <c r="R212" i="8"/>
  <c r="R211" i="8"/>
  <c r="R210" i="8"/>
  <c r="R209" i="8"/>
  <c r="R208" i="8"/>
  <c r="R207" i="8"/>
  <c r="R206" i="8"/>
  <c r="R205" i="8"/>
  <c r="R204" i="8"/>
  <c r="R203" i="8"/>
  <c r="R202" i="8"/>
  <c r="R201" i="8"/>
  <c r="R200" i="8"/>
  <c r="R199" i="8"/>
  <c r="R198" i="8"/>
  <c r="R197" i="8"/>
  <c r="R196" i="8"/>
  <c r="R195" i="8"/>
  <c r="R194" i="8"/>
  <c r="R193" i="8"/>
  <c r="R192" i="8"/>
  <c r="R191" i="8"/>
  <c r="R190" i="8"/>
  <c r="R189" i="8"/>
  <c r="R188" i="8"/>
  <c r="R187" i="8"/>
  <c r="R186" i="8"/>
  <c r="M35" i="8"/>
  <c r="S275" i="8" s="1"/>
  <c r="M34" i="8"/>
  <c r="S274" i="8" s="1"/>
  <c r="M33" i="8"/>
  <c r="S273" i="8" s="1"/>
  <c r="M32" i="8"/>
  <c r="S272" i="8" s="1"/>
  <c r="M31" i="8"/>
  <c r="S271" i="8" s="1"/>
  <c r="M30" i="8"/>
  <c r="S270" i="8" s="1"/>
  <c r="M29" i="8"/>
  <c r="S269" i="8" s="1"/>
  <c r="M28" i="8"/>
  <c r="S268" i="8" s="1"/>
  <c r="M27" i="8"/>
  <c r="S267" i="8" s="1"/>
  <c r="M26" i="8"/>
  <c r="S266" i="8" s="1"/>
  <c r="M25" i="8"/>
  <c r="S265" i="8" s="1"/>
  <c r="M24" i="8"/>
  <c r="S264" i="8" s="1"/>
  <c r="M23" i="8"/>
  <c r="S263" i="8" s="1"/>
  <c r="M22" i="8"/>
  <c r="S262" i="8" s="1"/>
  <c r="M21" i="8"/>
  <c r="S261" i="8" s="1"/>
  <c r="M20" i="8"/>
  <c r="S260" i="8" s="1"/>
  <c r="M19" i="8"/>
  <c r="S259" i="8" s="1"/>
  <c r="M18" i="8"/>
  <c r="S258" i="8" s="1"/>
  <c r="M17" i="8"/>
  <c r="S257" i="8" s="1"/>
  <c r="M16" i="8"/>
  <c r="S256" i="8" s="1"/>
  <c r="K19" i="8"/>
  <c r="S199" i="8" s="1"/>
  <c r="K20" i="8"/>
  <c r="S200" i="8" s="1"/>
  <c r="K21" i="8"/>
  <c r="S201" i="8" s="1"/>
  <c r="K22" i="8"/>
  <c r="S202" i="8" s="1"/>
  <c r="K23" i="8"/>
  <c r="S203" i="8" s="1"/>
  <c r="K24" i="8"/>
  <c r="S204" i="8" s="1"/>
  <c r="K25" i="8"/>
  <c r="S205" i="8" s="1"/>
  <c r="K26" i="8"/>
  <c r="S206" i="8" s="1"/>
  <c r="K27" i="8"/>
  <c r="S207" i="8" s="1"/>
  <c r="K28" i="8"/>
  <c r="S208" i="8" s="1"/>
  <c r="K29" i="8"/>
  <c r="S209" i="8" s="1"/>
  <c r="K30" i="8"/>
  <c r="S210" i="8" s="1"/>
  <c r="K31" i="8"/>
  <c r="S211" i="8" s="1"/>
  <c r="K32" i="8"/>
  <c r="S212" i="8" s="1"/>
  <c r="K33" i="8"/>
  <c r="S213" i="8" s="1"/>
  <c r="K34" i="8"/>
  <c r="S214" i="8" s="1"/>
  <c r="K35" i="8"/>
  <c r="S215" i="8" s="1"/>
  <c r="L35" i="8"/>
  <c r="S245" i="8" s="1"/>
  <c r="J35" i="8"/>
  <c r="S185" i="8" s="1"/>
  <c r="I35" i="8"/>
  <c r="S155" i="8" s="1"/>
  <c r="H35" i="8"/>
  <c r="S125" i="8" s="1"/>
  <c r="G35" i="8"/>
  <c r="S95" i="8" s="1"/>
  <c r="F35" i="8"/>
  <c r="S65" i="8" s="1"/>
  <c r="E35" i="8"/>
  <c r="S35" i="8" s="1"/>
  <c r="L34" i="8"/>
  <c r="S244" i="8" s="1"/>
  <c r="J34" i="8"/>
  <c r="S184" i="8" s="1"/>
  <c r="I34" i="8"/>
  <c r="S154" i="8" s="1"/>
  <c r="H34" i="8"/>
  <c r="S124" i="8" s="1"/>
  <c r="G34" i="8"/>
  <c r="S94" i="8" s="1"/>
  <c r="F34" i="8"/>
  <c r="S64" i="8" s="1"/>
  <c r="E34" i="8"/>
  <c r="S34" i="8" s="1"/>
  <c r="L33" i="8"/>
  <c r="S243" i="8" s="1"/>
  <c r="J33" i="8"/>
  <c r="S183" i="8" s="1"/>
  <c r="I33" i="8"/>
  <c r="S153" i="8" s="1"/>
  <c r="H33" i="8"/>
  <c r="S123" i="8" s="1"/>
  <c r="G33" i="8"/>
  <c r="S93" i="8" s="1"/>
  <c r="F33" i="8"/>
  <c r="S63" i="8" s="1"/>
  <c r="E33" i="8"/>
  <c r="S33" i="8" s="1"/>
  <c r="L32" i="8"/>
  <c r="S242" i="8" s="1"/>
  <c r="J32" i="8"/>
  <c r="S182" i="8" s="1"/>
  <c r="I32" i="8"/>
  <c r="S152" i="8" s="1"/>
  <c r="H32" i="8"/>
  <c r="S122" i="8" s="1"/>
  <c r="G32" i="8"/>
  <c r="S92" i="8" s="1"/>
  <c r="F32" i="8"/>
  <c r="S62" i="8" s="1"/>
  <c r="E32" i="8"/>
  <c r="S32" i="8" s="1"/>
  <c r="L31" i="8"/>
  <c r="S241" i="8" s="1"/>
  <c r="J31" i="8"/>
  <c r="S181" i="8" s="1"/>
  <c r="I31" i="8"/>
  <c r="S151" i="8" s="1"/>
  <c r="H31" i="8"/>
  <c r="S121" i="8" s="1"/>
  <c r="G31" i="8"/>
  <c r="S91" i="8" s="1"/>
  <c r="F31" i="8"/>
  <c r="S61" i="8" s="1"/>
  <c r="E31" i="8"/>
  <c r="S31" i="8" s="1"/>
  <c r="L30" i="8"/>
  <c r="S240" i="8" s="1"/>
  <c r="J30" i="8"/>
  <c r="S180" i="8" s="1"/>
  <c r="I30" i="8"/>
  <c r="S150" i="8" s="1"/>
  <c r="H30" i="8"/>
  <c r="S120" i="8" s="1"/>
  <c r="G30" i="8"/>
  <c r="S90" i="8" s="1"/>
  <c r="F30" i="8"/>
  <c r="S60" i="8" s="1"/>
  <c r="E30" i="8"/>
  <c r="S30" i="8" s="1"/>
  <c r="L29" i="8"/>
  <c r="S239" i="8" s="1"/>
  <c r="J29" i="8"/>
  <c r="S179" i="8" s="1"/>
  <c r="I29" i="8"/>
  <c r="S149" i="8" s="1"/>
  <c r="H29" i="8"/>
  <c r="S119" i="8" s="1"/>
  <c r="G29" i="8"/>
  <c r="S89" i="8" s="1"/>
  <c r="F29" i="8"/>
  <c r="S59" i="8" s="1"/>
  <c r="E29" i="8"/>
  <c r="S29" i="8" s="1"/>
  <c r="L28" i="8"/>
  <c r="S238" i="8" s="1"/>
  <c r="J28" i="8"/>
  <c r="S178" i="8" s="1"/>
  <c r="I28" i="8"/>
  <c r="S148" i="8" s="1"/>
  <c r="H28" i="8"/>
  <c r="S118" i="8" s="1"/>
  <c r="G28" i="8"/>
  <c r="S88" i="8" s="1"/>
  <c r="F28" i="8"/>
  <c r="S58" i="8" s="1"/>
  <c r="E28" i="8"/>
  <c r="S28" i="8" s="1"/>
  <c r="L27" i="8"/>
  <c r="S237" i="8" s="1"/>
  <c r="J27" i="8"/>
  <c r="S177" i="8" s="1"/>
  <c r="I27" i="8"/>
  <c r="S147" i="8" s="1"/>
  <c r="H27" i="8"/>
  <c r="S117" i="8" s="1"/>
  <c r="G27" i="8"/>
  <c r="S87" i="8" s="1"/>
  <c r="F27" i="8"/>
  <c r="S57" i="8" s="1"/>
  <c r="E27" i="8"/>
  <c r="S27" i="8" s="1"/>
  <c r="L26" i="8"/>
  <c r="S236" i="8" s="1"/>
  <c r="J26" i="8"/>
  <c r="S176" i="8" s="1"/>
  <c r="I26" i="8"/>
  <c r="S146" i="8" s="1"/>
  <c r="H26" i="8"/>
  <c r="S116" i="8" s="1"/>
  <c r="G26" i="8"/>
  <c r="S86" i="8" s="1"/>
  <c r="F26" i="8"/>
  <c r="S56" i="8" s="1"/>
  <c r="E26" i="8"/>
  <c r="S26" i="8" s="1"/>
  <c r="L25" i="8"/>
  <c r="S235" i="8" s="1"/>
  <c r="J25" i="8"/>
  <c r="S175" i="8" s="1"/>
  <c r="I25" i="8"/>
  <c r="S145" i="8" s="1"/>
  <c r="H25" i="8"/>
  <c r="S115" i="8" s="1"/>
  <c r="G25" i="8"/>
  <c r="S85" i="8" s="1"/>
  <c r="F25" i="8"/>
  <c r="S55" i="8" s="1"/>
  <c r="E25" i="8"/>
  <c r="S25" i="8" s="1"/>
  <c r="L24" i="8"/>
  <c r="S234" i="8" s="1"/>
  <c r="J24" i="8"/>
  <c r="S174" i="8" s="1"/>
  <c r="I24" i="8"/>
  <c r="S144" i="8" s="1"/>
  <c r="H24" i="8"/>
  <c r="S114" i="8" s="1"/>
  <c r="G24" i="8"/>
  <c r="S84" i="8" s="1"/>
  <c r="F24" i="8"/>
  <c r="S54" i="8" s="1"/>
  <c r="E24" i="8"/>
  <c r="S24" i="8" s="1"/>
  <c r="L23" i="8"/>
  <c r="S233" i="8" s="1"/>
  <c r="J23" i="8"/>
  <c r="S173" i="8" s="1"/>
  <c r="I23" i="8"/>
  <c r="S143" i="8" s="1"/>
  <c r="H23" i="8"/>
  <c r="S113" i="8" s="1"/>
  <c r="G23" i="8"/>
  <c r="S83" i="8" s="1"/>
  <c r="F23" i="8"/>
  <c r="S53" i="8" s="1"/>
  <c r="E23" i="8"/>
  <c r="S23" i="8" s="1"/>
  <c r="L22" i="8"/>
  <c r="S232" i="8" s="1"/>
  <c r="J22" i="8"/>
  <c r="S172" i="8" s="1"/>
  <c r="I22" i="8"/>
  <c r="S142" i="8" s="1"/>
  <c r="H22" i="8"/>
  <c r="S112" i="8" s="1"/>
  <c r="G22" i="8"/>
  <c r="S82" i="8" s="1"/>
  <c r="F22" i="8"/>
  <c r="S52" i="8" s="1"/>
  <c r="E22" i="8"/>
  <c r="S22" i="8" s="1"/>
  <c r="L21" i="8"/>
  <c r="S231" i="8" s="1"/>
  <c r="J21" i="8"/>
  <c r="S171" i="8" s="1"/>
  <c r="I21" i="8"/>
  <c r="S141" i="8" s="1"/>
  <c r="H21" i="8"/>
  <c r="S111" i="8" s="1"/>
  <c r="G21" i="8"/>
  <c r="S81" i="8" s="1"/>
  <c r="F21" i="8"/>
  <c r="S51" i="8" s="1"/>
  <c r="E21" i="8"/>
  <c r="S21" i="8" s="1"/>
  <c r="L20" i="8"/>
  <c r="S230" i="8" s="1"/>
  <c r="J20" i="8"/>
  <c r="S170" i="8" s="1"/>
  <c r="I20" i="8"/>
  <c r="S140" i="8" s="1"/>
  <c r="H20" i="8"/>
  <c r="S110" i="8" s="1"/>
  <c r="G20" i="8"/>
  <c r="S80" i="8" s="1"/>
  <c r="F20" i="8"/>
  <c r="S50" i="8" s="1"/>
  <c r="E20" i="8"/>
  <c r="S20" i="8" s="1"/>
  <c r="L19" i="8"/>
  <c r="S229" i="8" s="1"/>
  <c r="J19" i="8"/>
  <c r="S169" i="8" s="1"/>
  <c r="I19" i="8"/>
  <c r="S139" i="8" s="1"/>
  <c r="H19" i="8"/>
  <c r="S109" i="8" s="1"/>
  <c r="G19" i="8"/>
  <c r="S79" i="8" s="1"/>
  <c r="F19" i="8"/>
  <c r="S49" i="8" s="1"/>
  <c r="E19" i="8"/>
  <c r="S19" i="8" s="1"/>
  <c r="L18" i="8"/>
  <c r="S228" i="8" s="1"/>
  <c r="K18" i="8"/>
  <c r="S198" i="8" s="1"/>
  <c r="J18" i="8"/>
  <c r="S168" i="8" s="1"/>
  <c r="I18" i="8"/>
  <c r="S138" i="8" s="1"/>
  <c r="H18" i="8"/>
  <c r="S108" i="8" s="1"/>
  <c r="G18" i="8"/>
  <c r="S78" i="8" s="1"/>
  <c r="F18" i="8"/>
  <c r="S48" i="8" s="1"/>
  <c r="E18" i="8"/>
  <c r="S18" i="8" s="1"/>
  <c r="L17" i="8"/>
  <c r="S227" i="8" s="1"/>
  <c r="K17" i="8"/>
  <c r="S197" i="8" s="1"/>
  <c r="J17" i="8"/>
  <c r="S167" i="8" s="1"/>
  <c r="I17" i="8"/>
  <c r="S137" i="8" s="1"/>
  <c r="H17" i="8"/>
  <c r="S107" i="8" s="1"/>
  <c r="G17" i="8"/>
  <c r="S77" i="8" s="1"/>
  <c r="F17" i="8"/>
  <c r="S47" i="8" s="1"/>
  <c r="E17" i="8"/>
  <c r="S17" i="8" s="1"/>
  <c r="L16" i="8"/>
  <c r="S226" i="8" s="1"/>
  <c r="K16" i="8"/>
  <c r="S196" i="8" s="1"/>
  <c r="J16" i="8"/>
  <c r="S166" i="8" s="1"/>
  <c r="I16" i="8"/>
  <c r="S136" i="8" s="1"/>
  <c r="H16" i="8"/>
  <c r="S106" i="8" s="1"/>
  <c r="G16" i="8"/>
  <c r="S76" i="8" s="1"/>
  <c r="F16" i="8"/>
  <c r="S46" i="8" s="1"/>
  <c r="E16" i="8"/>
  <c r="S16" i="8" s="1"/>
  <c r="E103" i="10" l="1"/>
  <c r="F96" i="10"/>
  <c r="O95" i="10"/>
  <c r="N95" i="10"/>
  <c r="M95" i="10"/>
  <c r="L95" i="10"/>
  <c r="K95" i="10"/>
  <c r="J95" i="10"/>
  <c r="I95" i="10"/>
  <c r="H95" i="10"/>
  <c r="G95" i="10"/>
  <c r="I94" i="10"/>
  <c r="O93" i="10"/>
  <c r="N93" i="10"/>
  <c r="M93" i="10"/>
  <c r="L93" i="10"/>
  <c r="K93" i="10"/>
  <c r="J93" i="10"/>
  <c r="I93" i="10"/>
  <c r="H93" i="10"/>
  <c r="G93" i="10"/>
  <c r="F93" i="10"/>
  <c r="E93" i="10"/>
  <c r="O92" i="10"/>
  <c r="N92" i="10"/>
  <c r="M92" i="10"/>
  <c r="L92" i="10"/>
  <c r="K92" i="10"/>
  <c r="J92" i="10"/>
  <c r="I92" i="10"/>
  <c r="H92" i="10"/>
  <c r="G92" i="10"/>
  <c r="F92" i="10"/>
  <c r="H20" i="10"/>
  <c r="B87" i="10"/>
  <c r="P87" i="10" s="1"/>
  <c r="B86" i="10"/>
  <c r="P86" i="10" s="1"/>
  <c r="B85" i="10"/>
  <c r="P85" i="10" s="1"/>
  <c r="B84" i="10"/>
  <c r="P84" i="10" s="1"/>
  <c r="B83" i="10"/>
  <c r="P83" i="10" s="1"/>
  <c r="B82" i="10"/>
  <c r="P82" i="10" s="1"/>
  <c r="B81" i="10"/>
  <c r="P81" i="10" s="1"/>
  <c r="B80" i="10"/>
  <c r="P80" i="10" s="1"/>
  <c r="AS7" i="10"/>
  <c r="AS16" i="10"/>
  <c r="AS27" i="10" s="1"/>
  <c r="AS15" i="10"/>
  <c r="AS26" i="10" s="1"/>
  <c r="F74" i="10" s="1"/>
  <c r="AS14" i="10"/>
  <c r="AS25" i="10" s="1"/>
  <c r="AS13" i="10"/>
  <c r="AS24" i="10" s="1"/>
  <c r="AS12" i="10"/>
  <c r="AS23" i="10" s="1"/>
  <c r="F71" i="10" s="1"/>
  <c r="AS11" i="10"/>
  <c r="AS22" i="10" s="1"/>
  <c r="F70" i="10" s="1"/>
  <c r="AS10" i="10"/>
  <c r="AS21" i="10" s="1"/>
  <c r="F69" i="10" s="1"/>
  <c r="AS9" i="10"/>
  <c r="AS20" i="10" s="1"/>
  <c r="F68" i="10" s="1"/>
  <c r="AS8" i="10"/>
  <c r="AS19" i="10" s="1"/>
  <c r="F67" i="10" s="1"/>
  <c r="E42" i="10"/>
  <c r="P95" i="10" l="1"/>
  <c r="P93" i="10"/>
  <c r="G96" i="10"/>
  <c r="H96" i="10" s="1"/>
  <c r="I96" i="10" s="1"/>
  <c r="J96" i="10" s="1"/>
  <c r="K96" i="10" s="1"/>
  <c r="L96" i="10" s="1"/>
  <c r="M96" i="10" s="1"/>
  <c r="N96" i="10" s="1"/>
  <c r="O96" i="10" s="1"/>
  <c r="P92" i="10"/>
  <c r="M94" i="10"/>
  <c r="O94" i="10"/>
  <c r="F75" i="10"/>
  <c r="F73" i="10"/>
  <c r="F72" i="10"/>
  <c r="AT7" i="10"/>
  <c r="AU7" i="10" s="1"/>
  <c r="AV7" i="10" s="1"/>
  <c r="AW7" i="10" s="1"/>
  <c r="AX7" i="10" s="1"/>
  <c r="AY7" i="10" s="1"/>
  <c r="AZ7" i="10" s="1"/>
  <c r="BA7" i="10" s="1"/>
  <c r="BB7" i="10" s="1"/>
  <c r="BC7" i="10" s="1"/>
  <c r="P94" i="10" l="1"/>
  <c r="P96" i="10"/>
  <c r="F103" i="10"/>
  <c r="AT11" i="10"/>
  <c r="AT22" i="10" s="1"/>
  <c r="G70" i="10" s="1"/>
  <c r="AU11" i="10"/>
  <c r="AS18" i="10"/>
  <c r="AT18" i="10" s="1"/>
  <c r="AU18" i="10" s="1"/>
  <c r="AV18" i="10" s="1"/>
  <c r="AW18" i="10" s="1"/>
  <c r="AX18" i="10" s="1"/>
  <c r="AY18" i="10" s="1"/>
  <c r="AZ18" i="10" s="1"/>
  <c r="BA18" i="10" l="1"/>
  <c r="BB18" i="10" s="1"/>
  <c r="BC18" i="10" s="1"/>
  <c r="AU22" i="10"/>
  <c r="H70" i="10" s="1"/>
  <c r="AV11" i="10"/>
  <c r="AV22" i="10" l="1"/>
  <c r="I70" i="10" s="1"/>
  <c r="AW11" i="10"/>
  <c r="AW22" i="10" l="1"/>
  <c r="J70" i="10" s="1"/>
  <c r="AX11" i="10"/>
  <c r="AX22" i="10" l="1"/>
  <c r="K70" i="10" s="1"/>
  <c r="AY11" i="10"/>
  <c r="L70" i="10" l="1"/>
  <c r="M70" i="10" s="1"/>
  <c r="N70" i="10" s="1"/>
  <c r="O70" i="10" s="1"/>
  <c r="AY22" i="10"/>
  <c r="AZ11" i="10"/>
  <c r="AZ22" i="10" l="1"/>
  <c r="BA11" i="10"/>
  <c r="BA22" i="10" l="1"/>
  <c r="BC11" i="10"/>
  <c r="BB11" i="10"/>
  <c r="BB22" i="10" l="1"/>
  <c r="B63" i="10"/>
  <c r="P63" i="10" s="1"/>
  <c r="B62" i="10"/>
  <c r="P62" i="10" s="1"/>
  <c r="B61" i="10"/>
  <c r="P61" i="10" s="1"/>
  <c r="B60" i="10"/>
  <c r="P60" i="10" s="1"/>
  <c r="B59" i="10"/>
  <c r="P59" i="10" s="1"/>
  <c r="B58" i="10"/>
  <c r="P58" i="10" s="1"/>
  <c r="B57" i="10"/>
  <c r="P57" i="10" s="1"/>
  <c r="B56" i="10"/>
  <c r="P56" i="10" s="1"/>
  <c r="B55" i="10"/>
  <c r="P55" i="10" s="1"/>
  <c r="F42" i="10"/>
  <c r="G42" i="10" s="1"/>
  <c r="H42" i="10" s="1"/>
  <c r="I42" i="10" s="1"/>
  <c r="J42" i="10" s="1"/>
  <c r="K42" i="10" s="1"/>
  <c r="L42" i="10" s="1"/>
  <c r="M42" i="10" s="1"/>
  <c r="N42" i="10" s="1"/>
  <c r="O42" i="10" s="1"/>
  <c r="BC22" i="10" l="1"/>
  <c r="P70" i="10"/>
  <c r="AT12" i="10"/>
  <c r="AT23" i="10" s="1"/>
  <c r="AT16" i="10"/>
  <c r="AT27" i="10" s="1"/>
  <c r="AT8" i="10"/>
  <c r="AT19" i="10" s="1"/>
  <c r="G67" i="10" s="1"/>
  <c r="AT13" i="10"/>
  <c r="AT24" i="10" s="1"/>
  <c r="AT9" i="10"/>
  <c r="AT20" i="10" s="1"/>
  <c r="G68" i="10" s="1"/>
  <c r="AT14" i="10"/>
  <c r="AT25" i="10" s="1"/>
  <c r="AT10" i="10"/>
  <c r="AT21" i="10" s="1"/>
  <c r="G69" i="10" s="1"/>
  <c r="AT15" i="10"/>
  <c r="AT26" i="10" s="1"/>
  <c r="E54" i="10"/>
  <c r="F54" i="10" l="1"/>
  <c r="G54" i="10" s="1"/>
  <c r="H54" i="10" s="1"/>
  <c r="I54" i="10" s="1"/>
  <c r="J54" i="10" s="1"/>
  <c r="K54" i="10" s="1"/>
  <c r="L54" i="10" s="1"/>
  <c r="M54" i="10" s="1"/>
  <c r="N54" i="10" s="1"/>
  <c r="O54" i="10" s="1"/>
  <c r="E66" i="10"/>
  <c r="G74" i="10"/>
  <c r="G73" i="10"/>
  <c r="G72" i="10"/>
  <c r="G75" i="10"/>
  <c r="AU15" i="10"/>
  <c r="AU26" i="10" s="1"/>
  <c r="AU14" i="10"/>
  <c r="AU25" i="10" s="1"/>
  <c r="AU13" i="10"/>
  <c r="AU24" i="10" s="1"/>
  <c r="AU16" i="10"/>
  <c r="AU27" i="10" s="1"/>
  <c r="G71" i="10"/>
  <c r="AU10" i="10"/>
  <c r="AU21" i="10" s="1"/>
  <c r="H69" i="10" s="1"/>
  <c r="AU9" i="10"/>
  <c r="AU20" i="10" s="1"/>
  <c r="H68" i="10" s="1"/>
  <c r="AU19" i="10"/>
  <c r="H67" i="10" s="1"/>
  <c r="AU12" i="10"/>
  <c r="AU23" i="10" s="1"/>
  <c r="E79" i="10" l="1"/>
  <c r="F66" i="10"/>
  <c r="G66" i="10" s="1"/>
  <c r="H66" i="10" s="1"/>
  <c r="H75" i="10"/>
  <c r="H73" i="10"/>
  <c r="H72" i="10"/>
  <c r="H74" i="10"/>
  <c r="H71" i="10"/>
  <c r="AV12" i="10"/>
  <c r="AV23" i="10" s="1"/>
  <c r="AV9" i="10"/>
  <c r="AV20" i="10" s="1"/>
  <c r="I68" i="10" s="1"/>
  <c r="AV16" i="10"/>
  <c r="AV27" i="10" s="1"/>
  <c r="AV14" i="10"/>
  <c r="AV25" i="10" s="1"/>
  <c r="AV8" i="10"/>
  <c r="AV19" i="10" s="1"/>
  <c r="I67" i="10" s="1"/>
  <c r="AV10" i="10"/>
  <c r="AV21" i="10" s="1"/>
  <c r="G103" i="10"/>
  <c r="AV13" i="10"/>
  <c r="AV24" i="10" s="1"/>
  <c r="AV15" i="10"/>
  <c r="AV26" i="10" s="1"/>
  <c r="E90" i="10" l="1"/>
  <c r="F79" i="10"/>
  <c r="G79" i="10" s="1"/>
  <c r="H79" i="10" s="1"/>
  <c r="I79" i="10" s="1"/>
  <c r="J79" i="10" s="1"/>
  <c r="K79" i="10" s="1"/>
  <c r="L79" i="10" s="1"/>
  <c r="M79" i="10" s="1"/>
  <c r="N79" i="10" s="1"/>
  <c r="O79" i="10" s="1"/>
  <c r="I72" i="10"/>
  <c r="I73" i="10"/>
  <c r="I75" i="10"/>
  <c r="AW15" i="10"/>
  <c r="AW26" i="10" s="1"/>
  <c r="J74" i="10" s="1"/>
  <c r="BC8" i="10"/>
  <c r="AW8" i="10"/>
  <c r="AW19" i="10" s="1"/>
  <c r="J67" i="10" s="1"/>
  <c r="K67" i="10" s="1"/>
  <c r="AW12" i="10"/>
  <c r="AW23" i="10" s="1"/>
  <c r="J71" i="10" s="1"/>
  <c r="H103" i="10"/>
  <c r="AW14" i="10"/>
  <c r="AW25" i="10" s="1"/>
  <c r="J73" i="10" s="1"/>
  <c r="I74" i="10"/>
  <c r="AW13" i="10"/>
  <c r="AW24" i="10" s="1"/>
  <c r="J72" i="10" s="1"/>
  <c r="AW10" i="10"/>
  <c r="AW21" i="10" s="1"/>
  <c r="L69" i="10" s="1"/>
  <c r="M69" i="10" s="1"/>
  <c r="N69" i="10" s="1"/>
  <c r="O69" i="10" s="1"/>
  <c r="BC10" i="10"/>
  <c r="AW9" i="10"/>
  <c r="AW20" i="10" s="1"/>
  <c r="J68" i="10" s="1"/>
  <c r="BC9" i="10"/>
  <c r="I71" i="10"/>
  <c r="AW16" i="10"/>
  <c r="AW27" i="10" s="1"/>
  <c r="J75" i="10" s="1"/>
  <c r="I66" i="10"/>
  <c r="J66" i="10" s="1"/>
  <c r="K66" i="10" s="1"/>
  <c r="L66" i="10" s="1"/>
  <c r="M66" i="10" s="1"/>
  <c r="N66" i="10" s="1"/>
  <c r="O66" i="10" s="1"/>
  <c r="M5" i="8"/>
  <c r="L5" i="8"/>
  <c r="K5" i="8"/>
  <c r="J5" i="8"/>
  <c r="I5" i="8"/>
  <c r="H5" i="8"/>
  <c r="G5" i="8"/>
  <c r="F5" i="8"/>
  <c r="E5" i="8"/>
  <c r="L67" i="10" l="1"/>
  <c r="E102" i="10"/>
  <c r="F102" i="10" s="1"/>
  <c r="G102" i="10" s="1"/>
  <c r="H102" i="10" s="1"/>
  <c r="I102" i="10" s="1"/>
  <c r="J102" i="10" s="1"/>
  <c r="K102" i="10" s="1"/>
  <c r="L102" i="10" s="1"/>
  <c r="M102" i="10" s="1"/>
  <c r="N102" i="10" s="1"/>
  <c r="O102" i="10" s="1"/>
  <c r="F90" i="10"/>
  <c r="G90" i="10" s="1"/>
  <c r="H90" i="10" s="1"/>
  <c r="I90" i="10" s="1"/>
  <c r="J90" i="10" s="1"/>
  <c r="K90" i="10" s="1"/>
  <c r="L90" i="10" s="1"/>
  <c r="M90" i="10" s="1"/>
  <c r="N90" i="10" s="1"/>
  <c r="O90" i="10" s="1"/>
  <c r="I103" i="10"/>
  <c r="AX16" i="10"/>
  <c r="AX27" i="10" s="1"/>
  <c r="AX9" i="10"/>
  <c r="AX20" i="10" s="1"/>
  <c r="K68" i="10" s="1"/>
  <c r="L68" i="10" s="1"/>
  <c r="AX12" i="10"/>
  <c r="AX23" i="10" s="1"/>
  <c r="AX10" i="10"/>
  <c r="AX21" i="10" s="1"/>
  <c r="AX13" i="10"/>
  <c r="AX24" i="10" s="1"/>
  <c r="AX14" i="10"/>
  <c r="AX25" i="10" s="1"/>
  <c r="AX8" i="10"/>
  <c r="AX19" i="10" s="1"/>
  <c r="AX15" i="10"/>
  <c r="AX26" i="10" s="1"/>
  <c r="P22" i="10"/>
  <c r="S44" i="5"/>
  <c r="O45" i="5"/>
  <c r="M67" i="10" l="1"/>
  <c r="N68" i="10"/>
  <c r="M68" i="10"/>
  <c r="O67" i="10"/>
  <c r="N67" i="10"/>
  <c r="K73" i="10"/>
  <c r="AY13" i="10"/>
  <c r="AY24" i="10" s="1"/>
  <c r="AY16" i="10"/>
  <c r="AY27" i="10" s="1"/>
  <c r="K72" i="10"/>
  <c r="AY8" i="10"/>
  <c r="AY19" i="10" s="1"/>
  <c r="AY14" i="10"/>
  <c r="AY25" i="10" s="1"/>
  <c r="AY10" i="10"/>
  <c r="AY21" i="10" s="1"/>
  <c r="AY12" i="10"/>
  <c r="AY23" i="10" s="1"/>
  <c r="AY9" i="10"/>
  <c r="AY20" i="10" s="1"/>
  <c r="K75" i="10"/>
  <c r="AY15" i="10"/>
  <c r="AY26" i="10" s="1"/>
  <c r="K71" i="10"/>
  <c r="J103" i="10"/>
  <c r="P20" i="10"/>
  <c r="R185" i="8"/>
  <c r="R184" i="8"/>
  <c r="R183" i="8"/>
  <c r="R182" i="8"/>
  <c r="R181" i="8"/>
  <c r="R180" i="8"/>
  <c r="R179" i="8"/>
  <c r="R178" i="8"/>
  <c r="R177" i="8"/>
  <c r="R176" i="8"/>
  <c r="R175" i="8"/>
  <c r="R174" i="8"/>
  <c r="R173" i="8"/>
  <c r="R172" i="8"/>
  <c r="R171" i="8"/>
  <c r="R170" i="8"/>
  <c r="R169" i="8"/>
  <c r="R168" i="8"/>
  <c r="R167" i="8"/>
  <c r="R166" i="8"/>
  <c r="R165" i="8"/>
  <c r="R164" i="8"/>
  <c r="R163" i="8"/>
  <c r="R162" i="8"/>
  <c r="R161" i="8"/>
  <c r="R160" i="8"/>
  <c r="R159" i="8"/>
  <c r="R158" i="8"/>
  <c r="R157" i="8"/>
  <c r="R156" i="8"/>
  <c r="R155" i="8"/>
  <c r="R154" i="8"/>
  <c r="R153" i="8"/>
  <c r="R152" i="8"/>
  <c r="R151" i="8"/>
  <c r="R150" i="8"/>
  <c r="R149" i="8"/>
  <c r="R148" i="8"/>
  <c r="R147" i="8"/>
  <c r="R146" i="8"/>
  <c r="R145" i="8"/>
  <c r="R144" i="8"/>
  <c r="R143" i="8"/>
  <c r="R142" i="8"/>
  <c r="R141" i="8"/>
  <c r="R140" i="8"/>
  <c r="R139" i="8"/>
  <c r="R138" i="8"/>
  <c r="R137" i="8"/>
  <c r="R136" i="8"/>
  <c r="R135" i="8"/>
  <c r="R134" i="8"/>
  <c r="R133" i="8"/>
  <c r="R132" i="8"/>
  <c r="R131" i="8"/>
  <c r="R130" i="8"/>
  <c r="R129" i="8"/>
  <c r="R128" i="8"/>
  <c r="R127" i="8"/>
  <c r="R126" i="8"/>
  <c r="R125" i="8"/>
  <c r="R124" i="8"/>
  <c r="R123" i="8"/>
  <c r="R122" i="8"/>
  <c r="R121" i="8"/>
  <c r="R120" i="8"/>
  <c r="R119" i="8"/>
  <c r="R118" i="8"/>
  <c r="R117" i="8"/>
  <c r="R116" i="8"/>
  <c r="R115" i="8"/>
  <c r="R114" i="8"/>
  <c r="R113" i="8"/>
  <c r="R112" i="8"/>
  <c r="R111" i="8"/>
  <c r="R110" i="8"/>
  <c r="R109" i="8"/>
  <c r="R108" i="8"/>
  <c r="R107" i="8"/>
  <c r="R106" i="8"/>
  <c r="R105" i="8"/>
  <c r="R104" i="8"/>
  <c r="R103" i="8"/>
  <c r="R102" i="8"/>
  <c r="R101" i="8"/>
  <c r="R100" i="8"/>
  <c r="R99" i="8"/>
  <c r="R98" i="8"/>
  <c r="R97" i="8"/>
  <c r="R96" i="8"/>
  <c r="R95" i="8"/>
  <c r="R94" i="8"/>
  <c r="R93" i="8"/>
  <c r="R92" i="8"/>
  <c r="R91" i="8"/>
  <c r="R90" i="8"/>
  <c r="R89" i="8"/>
  <c r="R88" i="8"/>
  <c r="R87" i="8"/>
  <c r="R86" i="8"/>
  <c r="R85" i="8"/>
  <c r="R84" i="8"/>
  <c r="R83" i="8"/>
  <c r="R82" i="8"/>
  <c r="R81" i="8"/>
  <c r="R80" i="8"/>
  <c r="R79" i="8"/>
  <c r="R78" i="8"/>
  <c r="R77" i="8"/>
  <c r="R76" i="8"/>
  <c r="R75" i="8"/>
  <c r="R74" i="8"/>
  <c r="R73" i="8"/>
  <c r="R72" i="8"/>
  <c r="R71" i="8"/>
  <c r="R70" i="8"/>
  <c r="R69" i="8"/>
  <c r="R68" i="8"/>
  <c r="R67" i="8"/>
  <c r="R66" i="8"/>
  <c r="R65" i="8"/>
  <c r="R64" i="8"/>
  <c r="R63" i="8"/>
  <c r="R62" i="8"/>
  <c r="R61" i="8"/>
  <c r="R60" i="8"/>
  <c r="R59" i="8"/>
  <c r="R58" i="8"/>
  <c r="R57" i="8"/>
  <c r="R56" i="8"/>
  <c r="R55" i="8"/>
  <c r="R54" i="8"/>
  <c r="R53" i="8"/>
  <c r="R52" i="8"/>
  <c r="R51" i="8"/>
  <c r="R50" i="8"/>
  <c r="R49" i="8"/>
  <c r="R48" i="8"/>
  <c r="R47" i="8"/>
  <c r="R46" i="8"/>
  <c r="R45" i="8"/>
  <c r="R44" i="8"/>
  <c r="R43" i="8"/>
  <c r="R42" i="8"/>
  <c r="R41" i="8"/>
  <c r="R40" i="8"/>
  <c r="R39" i="8"/>
  <c r="R38" i="8"/>
  <c r="R37" i="8"/>
  <c r="R36" i="8"/>
  <c r="R35" i="8"/>
  <c r="R34" i="8"/>
  <c r="R33" i="8"/>
  <c r="R32" i="8"/>
  <c r="R31" i="8"/>
  <c r="R30" i="8"/>
  <c r="R29" i="8"/>
  <c r="R28" i="8"/>
  <c r="R27" i="8"/>
  <c r="R26" i="8"/>
  <c r="R25" i="8"/>
  <c r="R24" i="8"/>
  <c r="R23" i="8"/>
  <c r="R22" i="8"/>
  <c r="R21" i="8"/>
  <c r="R20" i="8"/>
  <c r="R19" i="8"/>
  <c r="R18" i="8"/>
  <c r="R17" i="8"/>
  <c r="R16" i="8"/>
  <c r="R15" i="8"/>
  <c r="R14" i="8"/>
  <c r="R13" i="8"/>
  <c r="R12" i="8"/>
  <c r="R11" i="8"/>
  <c r="R10" i="8"/>
  <c r="R9" i="8"/>
  <c r="R8" i="8"/>
  <c r="R7" i="8"/>
  <c r="R6" i="8"/>
  <c r="J8" i="5"/>
  <c r="Q35" i="5" s="1"/>
  <c r="O68" i="10" l="1"/>
  <c r="P68" i="10" s="1"/>
  <c r="P67" i="10"/>
  <c r="L71" i="10"/>
  <c r="L75" i="10"/>
  <c r="AZ12" i="10"/>
  <c r="AZ23" i="10" s="1"/>
  <c r="AZ14" i="10"/>
  <c r="AZ25" i="10" s="1"/>
  <c r="L72" i="10"/>
  <c r="L73" i="10"/>
  <c r="AZ15" i="10"/>
  <c r="AZ26" i="10" s="1"/>
  <c r="AZ9" i="10"/>
  <c r="AZ20" i="10" s="1"/>
  <c r="AZ10" i="10"/>
  <c r="AZ21" i="10" s="1"/>
  <c r="AZ8" i="10"/>
  <c r="AZ16" i="10"/>
  <c r="AZ27" i="10" s="1"/>
  <c r="AZ13" i="10"/>
  <c r="AZ24" i="10" s="1"/>
  <c r="S35" i="5"/>
  <c r="E24" i="5"/>
  <c r="F24" i="5" s="1"/>
  <c r="G24" i="5" s="1"/>
  <c r="H24" i="5" s="1"/>
  <c r="I24" i="5" s="1"/>
  <c r="J24" i="5" s="1"/>
  <c r="E25" i="5"/>
  <c r="F25" i="5" s="1"/>
  <c r="G25" i="5" s="1"/>
  <c r="H25" i="5" s="1"/>
  <c r="I25" i="5" s="1"/>
  <c r="J25" i="5" s="1"/>
  <c r="E29" i="5"/>
  <c r="F29" i="5" s="1"/>
  <c r="G29" i="5" s="1"/>
  <c r="H29" i="5" s="1"/>
  <c r="I29" i="5" s="1"/>
  <c r="J29" i="5" s="1"/>
  <c r="E28" i="5"/>
  <c r="F28" i="5" s="1"/>
  <c r="G28" i="5" s="1"/>
  <c r="H28" i="5" s="1"/>
  <c r="I28" i="5" s="1"/>
  <c r="J28" i="5" s="1"/>
  <c r="E27" i="5"/>
  <c r="F27" i="5" s="1"/>
  <c r="G27" i="5" s="1"/>
  <c r="H27" i="5" s="1"/>
  <c r="I27" i="5" s="1"/>
  <c r="J27" i="5" s="1"/>
  <c r="E26" i="5"/>
  <c r="F26" i="5" s="1"/>
  <c r="G26" i="5" s="1"/>
  <c r="H26" i="5" s="1"/>
  <c r="I26" i="5" s="1"/>
  <c r="J26" i="5" s="1"/>
  <c r="E23" i="5"/>
  <c r="F23" i="5" s="1"/>
  <c r="G23" i="5" s="1"/>
  <c r="H23" i="5" s="1"/>
  <c r="I23" i="5" s="1"/>
  <c r="J23" i="5" s="1"/>
  <c r="E22" i="5"/>
  <c r="F22" i="5" s="1"/>
  <c r="G22" i="5" s="1"/>
  <c r="H22" i="5" s="1"/>
  <c r="I22" i="5" s="1"/>
  <c r="J22" i="5" s="1"/>
  <c r="E21" i="5"/>
  <c r="F21" i="5" s="1"/>
  <c r="G21" i="5" s="1"/>
  <c r="H21" i="5" s="1"/>
  <c r="I21" i="5" s="1"/>
  <c r="J21" i="5" s="1"/>
  <c r="G11" i="6"/>
  <c r="G10" i="6"/>
  <c r="G9" i="6"/>
  <c r="G8" i="6"/>
  <c r="G7" i="6"/>
  <c r="G6" i="6"/>
  <c r="G5" i="6"/>
  <c r="G4" i="6"/>
  <c r="G3" i="6"/>
  <c r="AZ19" i="10" l="1"/>
  <c r="I8" i="10" s="1"/>
  <c r="F22" i="10" s="1"/>
  <c r="M91" i="10"/>
  <c r="M104" i="10" s="1"/>
  <c r="O91" i="10"/>
  <c r="O104" i="10" s="1"/>
  <c r="L104" i="10"/>
  <c r="H104" i="10"/>
  <c r="H105" i="10" s="1"/>
  <c r="J104" i="10"/>
  <c r="J105" i="10" s="1"/>
  <c r="N91" i="10"/>
  <c r="N104" i="10" s="1"/>
  <c r="G91" i="10"/>
  <c r="G104" i="10" s="1"/>
  <c r="G105" i="10" s="1"/>
  <c r="I91" i="10"/>
  <c r="I104" i="10" s="1"/>
  <c r="I105" i="10" s="1"/>
  <c r="M75" i="10"/>
  <c r="BA13" i="10"/>
  <c r="BA24" i="10" s="1"/>
  <c r="BB8" i="10"/>
  <c r="BA8" i="10"/>
  <c r="BB10" i="10"/>
  <c r="BA10" i="10"/>
  <c r="BA21" i="10" s="1"/>
  <c r="BA15" i="10"/>
  <c r="BA26" i="10" s="1"/>
  <c r="BA12" i="10"/>
  <c r="BA23" i="10" s="1"/>
  <c r="M71" i="10"/>
  <c r="BA16" i="10"/>
  <c r="BA27" i="10" s="1"/>
  <c r="BB9" i="10"/>
  <c r="BA9" i="10"/>
  <c r="BA20" i="10" s="1"/>
  <c r="M73" i="10"/>
  <c r="M72" i="10"/>
  <c r="BA14" i="10"/>
  <c r="BA25" i="10" s="1"/>
  <c r="J60" i="5"/>
  <c r="I60" i="5"/>
  <c r="H60" i="5"/>
  <c r="G60" i="5"/>
  <c r="F60" i="5"/>
  <c r="E60" i="5"/>
  <c r="J59" i="5"/>
  <c r="I59" i="5"/>
  <c r="H59" i="5"/>
  <c r="G59" i="5"/>
  <c r="F59" i="5"/>
  <c r="E59" i="5"/>
  <c r="J61" i="5"/>
  <c r="I61" i="5"/>
  <c r="H61" i="5"/>
  <c r="G61" i="5"/>
  <c r="F61" i="5"/>
  <c r="E61" i="5"/>
  <c r="I5" i="7"/>
  <c r="J5" i="7" s="1"/>
  <c r="K5" i="7" s="1"/>
  <c r="L5" i="7" s="1"/>
  <c r="M5" i="7" s="1"/>
  <c r="BA19" i="10" l="1"/>
  <c r="BB19" i="10" s="1"/>
  <c r="F104" i="10"/>
  <c r="F105" i="10" s="1"/>
  <c r="K104" i="10"/>
  <c r="BB21" i="10"/>
  <c r="E104" i="10"/>
  <c r="N75" i="10"/>
  <c r="BC14" i="10"/>
  <c r="BB14" i="10"/>
  <c r="BB25" i="10" s="1"/>
  <c r="N72" i="10"/>
  <c r="N71" i="10"/>
  <c r="O71" i="10" s="1"/>
  <c r="BC15" i="10"/>
  <c r="BB15" i="10"/>
  <c r="BB26" i="10" s="1"/>
  <c r="BB20" i="10"/>
  <c r="BC16" i="10"/>
  <c r="BB16" i="10"/>
  <c r="BB27" i="10" s="1"/>
  <c r="BC12" i="10"/>
  <c r="BB12" i="10"/>
  <c r="BB23" i="10" s="1"/>
  <c r="BC13" i="10"/>
  <c r="BB13" i="10"/>
  <c r="BB24" i="10" s="1"/>
  <c r="K59" i="5"/>
  <c r="K61" i="5"/>
  <c r="K60" i="5"/>
  <c r="D50" i="6"/>
  <c r="D49" i="6"/>
  <c r="D48" i="6"/>
  <c r="D47" i="6"/>
  <c r="D46" i="6"/>
  <c r="D45" i="6"/>
  <c r="D44" i="6"/>
  <c r="D43" i="6"/>
  <c r="D42" i="6"/>
  <c r="D41" i="6"/>
  <c r="D33" i="6"/>
  <c r="D32" i="6"/>
  <c r="D31" i="6"/>
  <c r="D30" i="6"/>
  <c r="D29" i="6"/>
  <c r="D28" i="6"/>
  <c r="D27" i="6"/>
  <c r="D26" i="6"/>
  <c r="D25" i="6"/>
  <c r="H25" i="6" s="1"/>
  <c r="I25" i="6" s="1"/>
  <c r="I26" i="6" s="1"/>
  <c r="D24" i="6"/>
  <c r="P91" i="10" l="1"/>
  <c r="P21" i="10" s="1"/>
  <c r="BC21" i="10"/>
  <c r="BC19" i="10"/>
  <c r="E105" i="10"/>
  <c r="E110" i="10" s="1"/>
  <c r="E111" i="10" s="1"/>
  <c r="P104" i="10"/>
  <c r="BC24" i="10"/>
  <c r="O72" i="10"/>
  <c r="P72" i="10" s="1"/>
  <c r="BC27" i="10"/>
  <c r="O75" i="10"/>
  <c r="P75" i="10" s="1"/>
  <c r="BC26" i="10"/>
  <c r="P74" i="10"/>
  <c r="BC25" i="10"/>
  <c r="P73" i="10"/>
  <c r="BC20" i="10"/>
  <c r="P71" i="10"/>
  <c r="BC23" i="10"/>
  <c r="AU11" i="5"/>
  <c r="AW9" i="5"/>
  <c r="J64" i="5"/>
  <c r="I64" i="5"/>
  <c r="H64" i="5"/>
  <c r="G64" i="5"/>
  <c r="F64" i="5"/>
  <c r="E64" i="5"/>
  <c r="N64" i="5"/>
  <c r="N63" i="5"/>
  <c r="E63" i="5"/>
  <c r="J62" i="5"/>
  <c r="I62" i="5"/>
  <c r="H62" i="5"/>
  <c r="G62" i="5"/>
  <c r="F62" i="5"/>
  <c r="E62" i="5"/>
  <c r="L59" i="5"/>
  <c r="U59" i="5" s="1"/>
  <c r="L60" i="5"/>
  <c r="U60" i="5" s="1"/>
  <c r="L61" i="5"/>
  <c r="U61" i="5" s="1"/>
  <c r="L62" i="5"/>
  <c r="U62" i="5" s="1"/>
  <c r="L63" i="5"/>
  <c r="U63" i="5" s="1"/>
  <c r="L64" i="5"/>
  <c r="U64" i="5" s="1"/>
  <c r="L65" i="5"/>
  <c r="U65" i="5" s="1"/>
  <c r="O48" i="5"/>
  <c r="G65" i="5" s="1"/>
  <c r="L58" i="5"/>
  <c r="U58" i="5" s="1"/>
  <c r="N60" i="5"/>
  <c r="N61" i="5"/>
  <c r="N62" i="5"/>
  <c r="N65" i="5"/>
  <c r="N59" i="5"/>
  <c r="N58" i="5"/>
  <c r="AX16" i="5"/>
  <c r="AW16" i="5"/>
  <c r="AV16" i="5"/>
  <c r="AU16" i="5"/>
  <c r="AT16" i="5"/>
  <c r="AS16" i="5"/>
  <c r="AS27" i="5" s="1"/>
  <c r="AX15" i="5"/>
  <c r="AW15" i="5"/>
  <c r="AV15" i="5"/>
  <c r="AU15" i="5"/>
  <c r="AT15" i="5"/>
  <c r="AS15" i="5"/>
  <c r="AS26" i="5" s="1"/>
  <c r="AX14" i="5"/>
  <c r="AW14" i="5"/>
  <c r="AV14" i="5"/>
  <c r="AU14" i="5"/>
  <c r="AT14" i="5"/>
  <c r="AS14" i="5"/>
  <c r="AS25" i="5" s="1"/>
  <c r="E52" i="5" s="1"/>
  <c r="AX13" i="5"/>
  <c r="AW13" i="5"/>
  <c r="AV13" i="5"/>
  <c r="AU13" i="5"/>
  <c r="AT13" i="5"/>
  <c r="AS13" i="5"/>
  <c r="AS24" i="5" s="1"/>
  <c r="AX12" i="5"/>
  <c r="AW12" i="5"/>
  <c r="AV12" i="5"/>
  <c r="AU12" i="5"/>
  <c r="AT12" i="5"/>
  <c r="AS12" i="5"/>
  <c r="AS23" i="5" s="1"/>
  <c r="E50" i="5" s="1"/>
  <c r="AT11" i="5"/>
  <c r="AS11" i="5"/>
  <c r="AS22" i="5" s="1"/>
  <c r="AX10" i="5"/>
  <c r="AW10" i="5"/>
  <c r="AV10" i="5"/>
  <c r="AU10" i="5"/>
  <c r="AT10" i="5"/>
  <c r="AS10" i="5"/>
  <c r="AS21" i="5" s="1"/>
  <c r="AX9" i="5"/>
  <c r="AV9" i="5"/>
  <c r="AX8" i="5"/>
  <c r="AW8" i="5"/>
  <c r="AV8" i="5"/>
  <c r="P99" i="10" l="1"/>
  <c r="E106" i="10"/>
  <c r="E107" i="10" s="1"/>
  <c r="E108" i="10" s="1"/>
  <c r="F110" i="10"/>
  <c r="F111" i="10" s="1"/>
  <c r="K62" i="5"/>
  <c r="Q20" i="5" s="1"/>
  <c r="K64" i="5"/>
  <c r="J58" i="5"/>
  <c r="I58" i="5"/>
  <c r="E58" i="5"/>
  <c r="H58" i="5"/>
  <c r="G58" i="5"/>
  <c r="F58" i="5"/>
  <c r="F63" i="5"/>
  <c r="G63" i="5" s="1"/>
  <c r="H63" i="5" s="1"/>
  <c r="I63" i="5" s="1"/>
  <c r="J63" i="5" s="1"/>
  <c r="AT21" i="5"/>
  <c r="AU21" i="5" s="1"/>
  <c r="AV21" i="5" s="1"/>
  <c r="AW21" i="5" s="1"/>
  <c r="H65" i="5"/>
  <c r="E65" i="5"/>
  <c r="I65" i="5"/>
  <c r="F65" i="5"/>
  <c r="J65" i="5"/>
  <c r="AT22" i="5"/>
  <c r="AU22" i="5" s="1"/>
  <c r="G49" i="5" s="1"/>
  <c r="AT24" i="5"/>
  <c r="E51" i="5"/>
  <c r="AT26" i="5"/>
  <c r="E53" i="5"/>
  <c r="E54" i="5"/>
  <c r="AT27" i="5"/>
  <c r="AT25" i="5"/>
  <c r="E49" i="5"/>
  <c r="AT23" i="5"/>
  <c r="E48" i="5"/>
  <c r="B41" i="5"/>
  <c r="K41" i="5" s="1"/>
  <c r="B40" i="5"/>
  <c r="K40" i="5" s="1"/>
  <c r="B39" i="5"/>
  <c r="K39" i="5" s="1"/>
  <c r="B38" i="5"/>
  <c r="K38" i="5" s="1"/>
  <c r="B37" i="5"/>
  <c r="K37" i="5" s="1"/>
  <c r="B36" i="5"/>
  <c r="K36" i="5" s="1"/>
  <c r="B35" i="5"/>
  <c r="K35" i="5" s="1"/>
  <c r="B34" i="5"/>
  <c r="K34" i="5" s="1"/>
  <c r="B33" i="5"/>
  <c r="K33" i="5" s="1"/>
  <c r="AU9" i="5"/>
  <c r="AT9" i="5"/>
  <c r="AU8" i="5"/>
  <c r="AT8" i="5"/>
  <c r="AS9" i="5"/>
  <c r="AS20" i="5" s="1"/>
  <c r="AS8" i="5"/>
  <c r="AS19" i="5" s="1"/>
  <c r="E46" i="5" s="1"/>
  <c r="AS7" i="5"/>
  <c r="AT7" i="5" s="1"/>
  <c r="AU7" i="5" s="1"/>
  <c r="E101" i="10" l="1"/>
  <c r="E109" i="10" s="1"/>
  <c r="F106" i="10"/>
  <c r="F107" i="10" s="1"/>
  <c r="F108" i="10" s="1"/>
  <c r="G110" i="10"/>
  <c r="G111" i="10" s="1"/>
  <c r="K63" i="5"/>
  <c r="G48" i="5"/>
  <c r="H48" i="5"/>
  <c r="F48" i="5"/>
  <c r="K65" i="5"/>
  <c r="K58" i="5"/>
  <c r="AV11" i="5"/>
  <c r="AV22" i="5" s="1"/>
  <c r="H49" i="5" s="1"/>
  <c r="F49" i="5"/>
  <c r="AV7" i="5"/>
  <c r="AW7" i="5" s="1"/>
  <c r="AX7" i="5" s="1"/>
  <c r="AS18" i="5"/>
  <c r="AT18" i="5" s="1"/>
  <c r="AU18" i="5" s="1"/>
  <c r="AU25" i="5"/>
  <c r="F52" i="5"/>
  <c r="AT20" i="5"/>
  <c r="F47" i="5" s="1"/>
  <c r="E47" i="5"/>
  <c r="AX21" i="5"/>
  <c r="J48" i="5" s="1"/>
  <c r="I48" i="5"/>
  <c r="AU24" i="5"/>
  <c r="F51" i="5"/>
  <c r="AU23" i="5"/>
  <c r="F50" i="5"/>
  <c r="AU27" i="5"/>
  <c r="F54" i="5"/>
  <c r="AU26" i="5"/>
  <c r="F53" i="5"/>
  <c r="AT19" i="5"/>
  <c r="E20" i="5"/>
  <c r="F20" i="5" s="1"/>
  <c r="G20" i="5" s="1"/>
  <c r="F101" i="10" l="1"/>
  <c r="F109" i="10" s="1"/>
  <c r="G106" i="10"/>
  <c r="G107" i="10" s="1"/>
  <c r="G108" i="10" s="1"/>
  <c r="H110" i="10"/>
  <c r="H111" i="10" s="1"/>
  <c r="Q22" i="5"/>
  <c r="K66" i="5"/>
  <c r="Q21" i="5"/>
  <c r="K48" i="5"/>
  <c r="E69" i="5"/>
  <c r="AX11" i="5"/>
  <c r="AW11" i="5"/>
  <c r="AW22" i="5" s="1"/>
  <c r="AU20" i="5"/>
  <c r="G47" i="5" s="1"/>
  <c r="I70" i="5"/>
  <c r="E70" i="5"/>
  <c r="H70" i="5"/>
  <c r="G70" i="5"/>
  <c r="J70" i="5"/>
  <c r="F70" i="5"/>
  <c r="AV18" i="5"/>
  <c r="AW18" i="5" s="1"/>
  <c r="AX18" i="5" s="1"/>
  <c r="AV27" i="5"/>
  <c r="G54" i="5"/>
  <c r="AV24" i="5"/>
  <c r="G51" i="5"/>
  <c r="AV25" i="5"/>
  <c r="G52" i="5"/>
  <c r="AV26" i="5"/>
  <c r="G53" i="5"/>
  <c r="AV23" i="5"/>
  <c r="G50" i="5"/>
  <c r="H20" i="5"/>
  <c r="I20" i="5" s="1"/>
  <c r="J20" i="5" s="1"/>
  <c r="AU19" i="5"/>
  <c r="AV19" i="5" s="1"/>
  <c r="F46" i="5"/>
  <c r="E32" i="5"/>
  <c r="S33" i="5"/>
  <c r="C62" i="4"/>
  <c r="C19" i="4"/>
  <c r="C4" i="3"/>
  <c r="D4" i="3" s="1"/>
  <c r="E4" i="3" s="1"/>
  <c r="F4" i="3" s="1"/>
  <c r="G4" i="3" s="1"/>
  <c r="AV20" i="5" l="1"/>
  <c r="AW20" i="5" s="1"/>
  <c r="G101" i="10"/>
  <c r="G109" i="10" s="1"/>
  <c r="H106" i="10"/>
  <c r="H107" i="10" s="1"/>
  <c r="H108" i="10" s="1"/>
  <c r="I110" i="10"/>
  <c r="I111" i="10" s="1"/>
  <c r="K70" i="5"/>
  <c r="E71" i="5"/>
  <c r="E72" i="5" s="1"/>
  <c r="F69" i="5"/>
  <c r="F71" i="5" s="1"/>
  <c r="H47" i="5"/>
  <c r="AX22" i="5"/>
  <c r="J49" i="5" s="1"/>
  <c r="I49" i="5"/>
  <c r="F32" i="5"/>
  <c r="G32" i="5" s="1"/>
  <c r="H32" i="5" s="1"/>
  <c r="I32" i="5" s="1"/>
  <c r="J32" i="5" s="1"/>
  <c r="E45" i="5"/>
  <c r="AW26" i="5"/>
  <c r="H53" i="5"/>
  <c r="AW23" i="5"/>
  <c r="H50" i="5"/>
  <c r="AW25" i="5"/>
  <c r="H52" i="5"/>
  <c r="AW24" i="5"/>
  <c r="H51" i="5"/>
  <c r="AW27" i="5"/>
  <c r="H54" i="5"/>
  <c r="I47" i="5"/>
  <c r="AX20" i="5"/>
  <c r="J47" i="5" s="1"/>
  <c r="AW19" i="5"/>
  <c r="H46" i="5"/>
  <c r="G46" i="5"/>
  <c r="G69" i="5" s="1"/>
  <c r="G71" i="5" s="1"/>
  <c r="F78" i="1"/>
  <c r="F80" i="1" s="1"/>
  <c r="G80" i="1"/>
  <c r="E83" i="1"/>
  <c r="F82" i="1"/>
  <c r="G82" i="1" s="1"/>
  <c r="E78" i="1" l="1"/>
  <c r="E80" i="1" s="1"/>
  <c r="H101" i="10"/>
  <c r="H109" i="10" s="1"/>
  <c r="F83" i="1"/>
  <c r="H82" i="1"/>
  <c r="G83" i="1"/>
  <c r="I106" i="10"/>
  <c r="I107" i="10" s="1"/>
  <c r="I108" i="10" s="1"/>
  <c r="J110" i="10"/>
  <c r="F72" i="5"/>
  <c r="F73" i="5" s="1"/>
  <c r="K47" i="5"/>
  <c r="K49" i="5"/>
  <c r="E73" i="5"/>
  <c r="E67" i="5" s="1"/>
  <c r="E74" i="5" s="1"/>
  <c r="G72" i="5"/>
  <c r="G73" i="5" s="1"/>
  <c r="H69" i="5"/>
  <c r="H71" i="5" s="1"/>
  <c r="F45" i="5"/>
  <c r="G45" i="5" s="1"/>
  <c r="E57" i="5"/>
  <c r="E68" i="5" s="1"/>
  <c r="F68" i="5" s="1"/>
  <c r="G68" i="5" s="1"/>
  <c r="H68" i="5" s="1"/>
  <c r="I68" i="5" s="1"/>
  <c r="J68" i="5" s="1"/>
  <c r="AX24" i="5"/>
  <c r="J51" i="5" s="1"/>
  <c r="I51" i="5"/>
  <c r="AX23" i="5"/>
  <c r="J50" i="5" s="1"/>
  <c r="I50" i="5"/>
  <c r="AX27" i="5"/>
  <c r="J54" i="5" s="1"/>
  <c r="I54" i="5"/>
  <c r="AX25" i="5"/>
  <c r="J52" i="5" s="1"/>
  <c r="I52" i="5"/>
  <c r="AX26" i="5"/>
  <c r="J53" i="5" s="1"/>
  <c r="I53" i="5"/>
  <c r="I46" i="5"/>
  <c r="AX19" i="5"/>
  <c r="J46" i="5" s="1"/>
  <c r="E66" i="1"/>
  <c r="E65" i="1"/>
  <c r="F64" i="1"/>
  <c r="G64" i="1"/>
  <c r="H64" i="1"/>
  <c r="I64" i="1"/>
  <c r="J64" i="1"/>
  <c r="K64" i="1"/>
  <c r="E64" i="1"/>
  <c r="K78" i="1" l="1"/>
  <c r="I101" i="10"/>
  <c r="I109" i="10" s="1"/>
  <c r="J111" i="10"/>
  <c r="J106" i="10" s="1"/>
  <c r="J107" i="10" s="1"/>
  <c r="L33" i="10" s="1"/>
  <c r="K33" i="10" s="1"/>
  <c r="E72" i="1"/>
  <c r="I82" i="1"/>
  <c r="H83" i="1"/>
  <c r="K53" i="5"/>
  <c r="K46" i="5"/>
  <c r="K51" i="5"/>
  <c r="F67" i="5"/>
  <c r="F74" i="5" s="1"/>
  <c r="K52" i="5"/>
  <c r="K50" i="5"/>
  <c r="K54" i="5"/>
  <c r="H72" i="5"/>
  <c r="I69" i="5"/>
  <c r="I71" i="5" s="1"/>
  <c r="J69" i="5"/>
  <c r="J71" i="5" s="1"/>
  <c r="F57" i="5"/>
  <c r="G57" i="5" s="1"/>
  <c r="O57" i="5"/>
  <c r="P57" i="5" s="1"/>
  <c r="Q57" i="5" s="1"/>
  <c r="R57" i="5" s="1"/>
  <c r="S57" i="5" s="1"/>
  <c r="T57" i="5" s="1"/>
  <c r="H45" i="5"/>
  <c r="I45" i="5" s="1"/>
  <c r="J45" i="5" s="1"/>
  <c r="J108" i="10" l="1"/>
  <c r="J82" i="1"/>
  <c r="J83" i="1" s="1"/>
  <c r="I83" i="1"/>
  <c r="J101" i="10"/>
  <c r="J109" i="10" s="1"/>
  <c r="K55" i="5"/>
  <c r="Q19" i="5" s="1"/>
  <c r="G67" i="5"/>
  <c r="G74" i="5" s="1"/>
  <c r="K71" i="5"/>
  <c r="H73" i="5"/>
  <c r="K69" i="5"/>
  <c r="I72" i="5"/>
  <c r="I73" i="5" s="1"/>
  <c r="H57" i="5"/>
  <c r="I57" i="5" s="1"/>
  <c r="J57" i="5" s="1"/>
  <c r="H80" i="1"/>
  <c r="I80" i="1"/>
  <c r="J80" i="1"/>
  <c r="E90" i="1"/>
  <c r="H67" i="5" l="1"/>
  <c r="J72" i="5"/>
  <c r="J73" i="5" s="1"/>
  <c r="L26" i="1"/>
  <c r="I67" i="5" l="1"/>
  <c r="H74" i="5"/>
  <c r="Q26" i="5"/>
  <c r="K72" i="5"/>
  <c r="R68" i="5"/>
  <c r="N68" i="5"/>
  <c r="L12" i="1"/>
  <c r="J67" i="5" l="1"/>
  <c r="J74" i="5" s="1"/>
  <c r="I74" i="5"/>
  <c r="M68" i="5"/>
  <c r="Q27" i="5"/>
  <c r="Q23" i="5"/>
  <c r="Q24" i="5" s="1"/>
  <c r="K73" i="5"/>
  <c r="G49" i="1"/>
  <c r="F67" i="1" s="1"/>
  <c r="L28" i="5" l="1"/>
  <c r="Q28" i="5" s="1"/>
  <c r="G48" i="1"/>
  <c r="F66" i="1"/>
  <c r="E22" i="1"/>
  <c r="E24" i="1" s="1"/>
  <c r="F88" i="1" s="1"/>
  <c r="G38" i="1"/>
  <c r="G39" i="1"/>
  <c r="G37" i="1"/>
  <c r="G47" i="1" l="1"/>
  <c r="F65" i="1"/>
  <c r="G66" i="1"/>
  <c r="E23" i="1"/>
  <c r="E25" i="1"/>
  <c r="J92" i="1"/>
  <c r="E70" i="1"/>
  <c r="E71" i="1"/>
  <c r="E42" i="1"/>
  <c r="E41" i="1"/>
  <c r="G65" i="1" l="1"/>
  <c r="H65" i="1" s="1"/>
  <c r="I65" i="1" s="1"/>
  <c r="H66" i="1"/>
  <c r="I92" i="1"/>
  <c r="E88" i="1"/>
  <c r="F71" i="1"/>
  <c r="G71" i="1" s="1"/>
  <c r="H71" i="1" s="1"/>
  <c r="J71" i="1"/>
  <c r="F41" i="1"/>
  <c r="F70" i="1"/>
  <c r="G70" i="1" s="1"/>
  <c r="H70" i="1" s="1"/>
  <c r="I70" i="1" s="1"/>
  <c r="L20" i="1"/>
  <c r="F84" i="1" s="1"/>
  <c r="J65" i="1" l="1"/>
  <c r="K65" i="1" s="1"/>
  <c r="G84" i="1"/>
  <c r="H84" i="1" s="1"/>
  <c r="I84" i="1" s="1"/>
  <c r="J84" i="1" s="1"/>
  <c r="I66" i="1"/>
  <c r="H92" i="1"/>
  <c r="I71" i="1"/>
  <c r="K71" i="1" s="1"/>
  <c r="J66" i="1" l="1"/>
  <c r="F42" i="1"/>
  <c r="F40" i="1"/>
  <c r="G92" i="1" l="1"/>
  <c r="K91" i="1"/>
  <c r="K90" i="1"/>
  <c r="F63" i="1"/>
  <c r="G63" i="1" s="1"/>
  <c r="H63" i="1" s="1"/>
  <c r="I63" i="1" s="1"/>
  <c r="J63" i="1" s="1"/>
  <c r="E46" i="1"/>
  <c r="E40" i="1"/>
  <c r="G52" i="1" l="1"/>
  <c r="E53" i="1"/>
  <c r="K88" i="1"/>
  <c r="K79" i="1" l="1"/>
  <c r="K80" i="1" l="1"/>
  <c r="J70" i="1" l="1"/>
  <c r="K70" i="1" l="1"/>
  <c r="G67" i="1" l="1"/>
  <c r="H67" i="1" l="1"/>
  <c r="I67" i="1" l="1"/>
  <c r="G50" i="1"/>
  <c r="J67" i="1" l="1"/>
  <c r="K84" i="1"/>
  <c r="E48" i="1"/>
  <c r="G51" i="1" s="1"/>
  <c r="F69" i="1" s="1"/>
  <c r="G69" i="1" l="1"/>
  <c r="F72" i="1"/>
  <c r="K66" i="1"/>
  <c r="H69" i="1" l="1"/>
  <c r="G72" i="1"/>
  <c r="I69" i="1" l="1"/>
  <c r="H72" i="1"/>
  <c r="K67" i="1"/>
  <c r="J69" i="1" l="1"/>
  <c r="J72" i="1" s="1"/>
  <c r="I72" i="1"/>
  <c r="K68" i="1"/>
  <c r="F92" i="1"/>
  <c r="E92" i="1"/>
  <c r="K69" i="1" l="1"/>
  <c r="K72" i="1" s="1"/>
  <c r="K89" i="1"/>
  <c r="K92" i="1" s="1"/>
  <c r="E85" i="1" l="1"/>
  <c r="E95" i="1" s="1"/>
  <c r="E96" i="1" l="1"/>
  <c r="F85" i="1"/>
  <c r="F95" i="1" s="1"/>
  <c r="G85" i="1"/>
  <c r="G95" i="1" s="1"/>
  <c r="E97" i="1" l="1"/>
  <c r="E98" i="1" s="1"/>
  <c r="F96" i="1"/>
  <c r="H85" i="1"/>
  <c r="H95" i="1" s="1"/>
  <c r="H98" i="1" s="1"/>
  <c r="F97" i="1" l="1"/>
  <c r="F98" i="1" s="1"/>
  <c r="G96" i="1"/>
  <c r="H96" i="1" l="1"/>
  <c r="G97" i="1"/>
  <c r="G98" i="1" s="1"/>
  <c r="I85" i="1"/>
  <c r="I95" i="1" s="1"/>
  <c r="I96" i="1" l="1"/>
  <c r="K97" i="1"/>
  <c r="I98" i="1"/>
  <c r="J85" i="1" l="1"/>
  <c r="J95" i="1" s="1"/>
  <c r="J98" i="1" l="1"/>
  <c r="J96" i="1"/>
  <c r="K95" i="1"/>
  <c r="K83" i="1"/>
  <c r="K85" i="1" s="1"/>
  <c r="K98" i="1" l="1"/>
  <c r="N46" i="1" s="1"/>
  <c r="E101" i="1"/>
  <c r="J46" i="1" s="1"/>
  <c r="H101" i="1"/>
  <c r="L46" i="1" s="1"/>
  <c r="I101" i="1"/>
  <c r="M103" i="10"/>
  <c r="M105" i="10" s="1"/>
  <c r="O103" i="10"/>
  <c r="O105" i="10" s="1"/>
  <c r="K103" i="10"/>
  <c r="K105" i="10" s="1"/>
  <c r="K110" i="10" l="1"/>
  <c r="K111" i="10" s="1"/>
  <c r="K106" i="10" s="1"/>
  <c r="K107" i="10" s="1"/>
  <c r="K108" i="10" s="1"/>
  <c r="L103" i="10"/>
  <c r="L105" i="10" s="1"/>
  <c r="N103" i="10"/>
  <c r="N105" i="10" s="1"/>
  <c r="P69" i="10" l="1"/>
  <c r="P76" i="10" s="1"/>
  <c r="P19" i="10" s="1"/>
  <c r="K101" i="10"/>
  <c r="K109" i="10" s="1"/>
  <c r="L110" i="10"/>
  <c r="P105" i="10"/>
  <c r="P103" i="10"/>
  <c r="L111" i="10" l="1"/>
  <c r="L106" i="10" s="1"/>
  <c r="M110" i="10"/>
  <c r="M111" i="10" l="1"/>
  <c r="M106" i="10" s="1"/>
  <c r="M107" i="10" s="1"/>
  <c r="N110" i="10"/>
  <c r="L107" i="10"/>
  <c r="L108" i="10" s="1"/>
  <c r="M108" i="10" l="1"/>
  <c r="L101" i="10"/>
  <c r="L109" i="10" s="1"/>
  <c r="N111" i="10"/>
  <c r="N106" i="10" s="1"/>
  <c r="O110" i="10"/>
  <c r="O111" i="10" s="1"/>
  <c r="O106" i="10" s="1"/>
  <c r="O107" i="10" s="1"/>
  <c r="M101" i="10" l="1"/>
  <c r="M109" i="10" s="1"/>
  <c r="N107" i="10"/>
  <c r="P106" i="10"/>
  <c r="L36" i="10" l="1"/>
  <c r="K36" i="10" s="1"/>
  <c r="N108" i="10"/>
  <c r="O108" i="10" s="1"/>
  <c r="N101" i="10"/>
  <c r="N109" i="10" s="1"/>
  <c r="P23" i="10"/>
  <c r="P24" i="10" s="1"/>
  <c r="P107" i="10"/>
  <c r="P33" i="10"/>
  <c r="P26" i="10"/>
  <c r="O101" i="10" l="1"/>
  <c r="O109" i="10" s="1"/>
  <c r="K28" i="10" s="1"/>
  <c r="P28" i="10" s="1"/>
  <c r="P29" i="10" s="1"/>
  <c r="P27" i="10"/>
  <c r="G34" i="28" l="1"/>
  <c r="G35" i="28" l="1"/>
  <c r="G36" i="28" s="1"/>
  <c r="G39" i="28" s="1"/>
  <c r="H35" i="28"/>
  <c r="H36" i="28" l="1"/>
  <c r="H39" i="28" s="1"/>
  <c r="G40" i="28"/>
  <c r="I34" i="28"/>
  <c r="G41" i="28" l="1"/>
  <c r="I35" i="28"/>
  <c r="H40" i="28"/>
  <c r="J35" i="28" l="1"/>
  <c r="J36" i="28" s="1"/>
  <c r="J39" i="28" s="1"/>
  <c r="I36" i="28"/>
  <c r="I39" i="28" s="1"/>
  <c r="I40" i="28" s="1"/>
  <c r="H41" i="28"/>
  <c r="I41" i="28" l="1"/>
  <c r="R33" i="28"/>
  <c r="K41" i="28" l="1"/>
  <c r="J41" i="28"/>
  <c r="Q39" i="28"/>
  <c r="R34" i="28"/>
  <c r="F42" i="28" l="1"/>
  <c r="M16" i="27" s="1"/>
  <c r="F43" i="28"/>
  <c r="M17" i="27" s="1"/>
  <c r="L41" i="28"/>
  <c r="R35" i="28"/>
  <c r="R36" i="28" s="1"/>
  <c r="M41" i="28" l="1"/>
  <c r="R39" i="28"/>
  <c r="Q41" i="28"/>
  <c r="P41" i="28" l="1"/>
  <c r="N41" i="28"/>
  <c r="O41" i="28" l="1"/>
  <c r="F45" i="28" s="1"/>
  <c r="M19" i="27"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Subianto Kasmun</author>
  </authors>
  <commentList>
    <comment ref="J82" authorId="0" shapeId="0" xr:uid="{00000000-0006-0000-0900-000001000000}">
      <text>
        <r>
          <rPr>
            <b/>
            <sz val="9"/>
            <color indexed="81"/>
            <rFont val="Tahoma"/>
            <family val="2"/>
          </rPr>
          <t>Subianto Kasmun:</t>
        </r>
        <r>
          <rPr>
            <sz val="9"/>
            <color indexed="81"/>
            <rFont val="Tahoma"/>
            <family val="2"/>
          </rPr>
          <t xml:space="preserve">
Baru Bayar 70% dari 1.650.000.000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 xml:space="preserve"> Subianto  Kasmun </author>
  </authors>
  <commentList>
    <comment ref="I10" authorId="0" shapeId="0" xr:uid="{00000000-0006-0000-0E00-000001000000}">
      <text>
        <r>
          <rPr>
            <b/>
            <sz val="9"/>
            <color indexed="81"/>
            <rFont val="Tahoma"/>
            <family val="2"/>
          </rPr>
          <t xml:space="preserve"> Subianto  Kasmun :</t>
        </r>
        <r>
          <rPr>
            <sz val="9"/>
            <color indexed="81"/>
            <rFont val="Tahoma"/>
            <family val="2"/>
          </rPr>
          <t xml:space="preserve">
Isi Jumlah Omni</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 xml:space="preserve"> Subianto  Kasmun </author>
  </authors>
  <commentList>
    <comment ref="I18" authorId="0" shapeId="0" xr:uid="{00000000-0006-0000-1200-000001000000}">
      <text>
        <r>
          <rPr>
            <b/>
            <sz val="9"/>
            <color indexed="81"/>
            <rFont val="Tahoma"/>
            <family val="2"/>
          </rPr>
          <t xml:space="preserve"> Subianto  Kasmun :</t>
        </r>
        <r>
          <rPr>
            <sz val="9"/>
            <color indexed="81"/>
            <rFont val="Tahoma"/>
            <family val="2"/>
          </rPr>
          <t xml:space="preserve">
Isi Jumlah Omni</t>
        </r>
      </text>
    </comment>
  </commentList>
</comments>
</file>

<file path=xl/sharedStrings.xml><?xml version="1.0" encoding="utf-8"?>
<sst xmlns="http://schemas.openxmlformats.org/spreadsheetml/2006/main" count="8145" uniqueCount="630">
  <si>
    <t xml:space="preserve">BUILDING INFORMATION SUMMARY </t>
  </si>
  <si>
    <t>BUILDING NAME</t>
  </si>
  <si>
    <t>TYPE BUILDING</t>
  </si>
  <si>
    <t>AREA</t>
  </si>
  <si>
    <t>STATUS</t>
  </si>
  <si>
    <t>NEW BUILDING</t>
  </si>
  <si>
    <t>EXIST. OPERATOR</t>
  </si>
  <si>
    <t>EXP. DATE</t>
  </si>
  <si>
    <t>INDEX PARAMETER</t>
  </si>
  <si>
    <t>TECHNICAL SUMMARY</t>
  </si>
  <si>
    <t>ITEM</t>
  </si>
  <si>
    <t>AMOUNT</t>
  </si>
  <si>
    <t>REMARKS</t>
  </si>
  <si>
    <t>QTY</t>
  </si>
  <si>
    <t>ELECTRICITY</t>
  </si>
  <si>
    <t>per month</t>
  </si>
  <si>
    <t>DAS MOS</t>
  </si>
  <si>
    <t>antenna</t>
  </si>
  <si>
    <t>MAINTENANCE</t>
  </si>
  <si>
    <t>per year</t>
  </si>
  <si>
    <t>EXISTING DAS</t>
  </si>
  <si>
    <t>INFLATION</t>
  </si>
  <si>
    <t>ADD ANTENNA</t>
  </si>
  <si>
    <t>INTEREST</t>
  </si>
  <si>
    <t>COMBINER</t>
  </si>
  <si>
    <t>unit</t>
  </si>
  <si>
    <t>INDEX PARAMETER OPEX</t>
  </si>
  <si>
    <t>INDEX PARAMETER CAPEX</t>
  </si>
  <si>
    <t>DESCRIPTION</t>
  </si>
  <si>
    <t>RENT TO BM</t>
  </si>
  <si>
    <t>lumpsum 5 Year</t>
  </si>
  <si>
    <t>DAS</t>
  </si>
  <si>
    <t>per antenna</t>
  </si>
  <si>
    <t>per unit</t>
  </si>
  <si>
    <t>Combiner Room</t>
  </si>
  <si>
    <t>ME INDOOR</t>
  </si>
  <si>
    <t>BM FEE</t>
  </si>
  <si>
    <t xml:space="preserve">lumpsum </t>
  </si>
  <si>
    <t>ME OUTDOOR</t>
  </si>
  <si>
    <t>SITAC OUTSOURCE</t>
  </si>
  <si>
    <t>OPERATOR JOIN</t>
  </si>
  <si>
    <t xml:space="preserve">OPERATOR </t>
  </si>
  <si>
    <t>SMARTFREN</t>
  </si>
  <si>
    <t>TELKOMSEL</t>
  </si>
  <si>
    <t>INDOSAT</t>
  </si>
  <si>
    <t>XL</t>
  </si>
  <si>
    <t>FLEXI</t>
  </si>
  <si>
    <t>ESIA</t>
  </si>
  <si>
    <t>TOTAL</t>
  </si>
  <si>
    <t>SELLING PRICE</t>
  </si>
  <si>
    <t>per Antenna</t>
  </si>
  <si>
    <t>per Month</t>
  </si>
  <si>
    <t>NFC</t>
  </si>
  <si>
    <t>CASH FROM OPERATOR JOIN</t>
  </si>
  <si>
    <t>CAPEX</t>
  </si>
  <si>
    <t>DIRECT OPEX</t>
  </si>
  <si>
    <t>OPEX</t>
  </si>
  <si>
    <t>RENT TO BM  (L)</t>
  </si>
  <si>
    <t>BM FEE'S</t>
  </si>
  <si>
    <t>CASH FLOW PROJECTION</t>
  </si>
  <si>
    <t>NET CASH FLOW B/TAX</t>
  </si>
  <si>
    <t>ACCUMULATE</t>
  </si>
  <si>
    <t>NET CASH FLOW</t>
  </si>
  <si>
    <t>CHECKED BY</t>
  </si>
  <si>
    <t>PREPARED BY</t>
  </si>
  <si>
    <t>MICHAEL H</t>
  </si>
  <si>
    <t>DANIEL S</t>
  </si>
  <si>
    <t>ANANDA S</t>
  </si>
  <si>
    <t>FINANCE</t>
  </si>
  <si>
    <t>COMMERCIAL</t>
  </si>
  <si>
    <t>REQUESTED BY</t>
  </si>
  <si>
    <t>APPROVED BY</t>
  </si>
  <si>
    <t>HEAD COMMERCIAL</t>
  </si>
  <si>
    <t>COO</t>
  </si>
  <si>
    <t>DISC RATE (5 THN)</t>
  </si>
  <si>
    <t>COMBINER ROOM</t>
  </si>
  <si>
    <t>ME Outdoor XL</t>
  </si>
  <si>
    <t>ME Outdoor TSEL</t>
  </si>
  <si>
    <t>ME Indoor Flexi</t>
  </si>
  <si>
    <t>TOTAL OPR JOINT</t>
  </si>
  <si>
    <t>RENT TO BM (YEARLY)</t>
  </si>
  <si>
    <t>Opr</t>
  </si>
  <si>
    <t>TOP Yearly (Lumpsum)</t>
  </si>
  <si>
    <t>TOP Termin (Lumpsum)</t>
  </si>
  <si>
    <t>RENT TO BM PER OPR</t>
  </si>
  <si>
    <t xml:space="preserve">Lumpsump </t>
  </si>
  <si>
    <t>KELLY P</t>
  </si>
  <si>
    <t>STEVEN P</t>
  </si>
  <si>
    <t>META SR</t>
  </si>
  <si>
    <t>IRR (Semester)</t>
  </si>
  <si>
    <t>Y1</t>
  </si>
  <si>
    <t>Y2</t>
  </si>
  <si>
    <t>(REVISI)</t>
  </si>
  <si>
    <t>ME Outdoor ISAT</t>
  </si>
  <si>
    <t>IRR (5Thn)</t>
  </si>
  <si>
    <t>INTERNUX</t>
  </si>
  <si>
    <t>ME Outdoor INTERNUX</t>
  </si>
  <si>
    <t>OFFICE</t>
  </si>
  <si>
    <t>HCPT</t>
  </si>
  <si>
    <t>ME Outdoor HCPT</t>
  </si>
  <si>
    <t>*Harga RAN Sharing disc 10% dari XL</t>
  </si>
  <si>
    <t>MEDAN CENTER POINT (REVISI)</t>
  </si>
  <si>
    <t>LELY KWIK</t>
  </si>
  <si>
    <t>MAKMUR DJAURY</t>
  </si>
  <si>
    <t>PRESIDEN DIREKTUR</t>
  </si>
  <si>
    <t>Additional CAPEX 2013</t>
  </si>
  <si>
    <t>PO 229 &amp; 233</t>
  </si>
  <si>
    <t>INTEREST 12%</t>
  </si>
  <si>
    <t>Asumsi Harga Jual</t>
  </si>
  <si>
    <t>TSEL</t>
  </si>
  <si>
    <t>ISAT</t>
  </si>
  <si>
    <t>AXIS</t>
  </si>
  <si>
    <t xml:space="preserve">ESIA </t>
  </si>
  <si>
    <t>FM</t>
  </si>
  <si>
    <t>Operator</t>
  </si>
  <si>
    <t>No</t>
  </si>
  <si>
    <t>Tahun</t>
  </si>
  <si>
    <t>Harga Jual/antenna/bulan</t>
  </si>
  <si>
    <t>SITAC</t>
  </si>
  <si>
    <t>Biaya koordinasi/Operation</t>
  </si>
  <si>
    <t>Biaya Agensi</t>
  </si>
  <si>
    <t>Masa Sewa</t>
  </si>
  <si>
    <t>Nama Gedung</t>
  </si>
  <si>
    <t>Alamat</t>
  </si>
  <si>
    <t xml:space="preserve">Komponen Biaya </t>
  </si>
  <si>
    <t>Tanggal diterbitkan IRR</t>
  </si>
  <si>
    <t xml:space="preserve">Sewa Lahan </t>
  </si>
  <si>
    <t>ASSET</t>
  </si>
  <si>
    <t>NON OPERATOR</t>
  </si>
  <si>
    <t>OPERATOR JOIN/MIGRASI</t>
  </si>
  <si>
    <t>BTS INDOOR</t>
  </si>
  <si>
    <t>BTS OUTDOOR</t>
  </si>
  <si>
    <t xml:space="preserve">DAS &amp; CME </t>
  </si>
  <si>
    <t>Lain-lain</t>
  </si>
  <si>
    <t>Listrik</t>
  </si>
  <si>
    <t>Pemeliharaan</t>
  </si>
  <si>
    <t>b. Perbaikan</t>
  </si>
  <si>
    <t>a. Rutin</t>
  </si>
  <si>
    <t>I</t>
  </si>
  <si>
    <t>II</t>
  </si>
  <si>
    <t>c. Tes jangkauan (Walktest)</t>
  </si>
  <si>
    <t>d. Lain-lain</t>
  </si>
  <si>
    <t xml:space="preserve">Jenis Gedung </t>
  </si>
  <si>
    <t xml:space="preserve">Region </t>
  </si>
  <si>
    <t>INTERNAL RATE OF RETURN (IRR)</t>
  </si>
  <si>
    <t>Nama Bangunan</t>
  </si>
  <si>
    <t>:</t>
  </si>
  <si>
    <t>Lokasi Bangunan</t>
  </si>
  <si>
    <t>Type Bangunan</t>
  </si>
  <si>
    <t>Jabodetabek</t>
  </si>
  <si>
    <t>Jawa Tengah</t>
  </si>
  <si>
    <t>Jawa Timur</t>
  </si>
  <si>
    <t xml:space="preserve">Jawa Barat </t>
  </si>
  <si>
    <t>Kalimantan</t>
  </si>
  <si>
    <t>Sumatra</t>
  </si>
  <si>
    <t>Sulawesi</t>
  </si>
  <si>
    <t>Bali/Lombok</t>
  </si>
  <si>
    <t>Ind Bg Tim</t>
  </si>
  <si>
    <t>Mall</t>
  </si>
  <si>
    <t>Hotel</t>
  </si>
  <si>
    <t>Apartemen</t>
  </si>
  <si>
    <t>Universitas</t>
  </si>
  <si>
    <t>Rumah Sakit</t>
  </si>
  <si>
    <t>Sekolah</t>
  </si>
  <si>
    <t>Perkantoran</t>
  </si>
  <si>
    <t>Bandara</t>
  </si>
  <si>
    <t>Pasar</t>
  </si>
  <si>
    <t>Status</t>
  </si>
  <si>
    <t>Bangunan Baru</t>
  </si>
  <si>
    <t>Bangunan Lama</t>
  </si>
  <si>
    <t>Tanggal</t>
  </si>
  <si>
    <t>Bulan</t>
  </si>
  <si>
    <t>Januari</t>
  </si>
  <si>
    <t>Februari</t>
  </si>
  <si>
    <t>Maret</t>
  </si>
  <si>
    <t>April</t>
  </si>
  <si>
    <t>Mei</t>
  </si>
  <si>
    <t>Juni</t>
  </si>
  <si>
    <t>Juli</t>
  </si>
  <si>
    <t>Agustus</t>
  </si>
  <si>
    <t>September</t>
  </si>
  <si>
    <t>Oktober</t>
  </si>
  <si>
    <t>November</t>
  </si>
  <si>
    <t>Desember</t>
  </si>
  <si>
    <t>Status IRR</t>
  </si>
  <si>
    <t>Baru</t>
  </si>
  <si>
    <t>Revisi I</t>
  </si>
  <si>
    <t>Revisi II</t>
  </si>
  <si>
    <t>Revisi III</t>
  </si>
  <si>
    <t>Parameter umum</t>
  </si>
  <si>
    <t>Inflasi</t>
  </si>
  <si>
    <t>tingkat bunga</t>
  </si>
  <si>
    <t>Kurs</t>
  </si>
  <si>
    <t>/tahun</t>
  </si>
  <si>
    <t>/ USD 1</t>
  </si>
  <si>
    <t>Operator Join</t>
  </si>
  <si>
    <t>Perkiraan Umum</t>
  </si>
  <si>
    <t xml:space="preserve">Jumlah Antena </t>
  </si>
  <si>
    <t>Jumlah Combiner</t>
  </si>
  <si>
    <t>Antena</t>
  </si>
  <si>
    <t>Unit</t>
  </si>
  <si>
    <t>Keterangan</t>
  </si>
  <si>
    <t>- Sewa Lahan</t>
  </si>
  <si>
    <t>- Biaya Agensi</t>
  </si>
  <si>
    <t>- Biaya Koordinasi</t>
  </si>
  <si>
    <t>ASSET (non Op)</t>
  </si>
  <si>
    <t>Masa Sewa          :</t>
  </si>
  <si>
    <t>Parameter Harga untuk CAPEX</t>
  </si>
  <si>
    <t>per tahun</t>
  </si>
  <si>
    <t>per bangunan</t>
  </si>
  <si>
    <t>Indoor</t>
  </si>
  <si>
    <t>Outdoor</t>
  </si>
  <si>
    <t>- TSEL</t>
  </si>
  <si>
    <t>- ISAT</t>
  </si>
  <si>
    <t>- XL</t>
  </si>
  <si>
    <t>- HCPT</t>
  </si>
  <si>
    <t>- FM</t>
  </si>
  <si>
    <t>- SMARTFREN</t>
  </si>
  <si>
    <t>- AXIS</t>
  </si>
  <si>
    <t>- FLEXI</t>
  </si>
  <si>
    <t xml:space="preserve">- ESIA </t>
  </si>
  <si>
    <t>persentase</t>
  </si>
  <si>
    <t xml:space="preserve">BTS Operator </t>
  </si>
  <si>
    <t>Jumlah</t>
  </si>
  <si>
    <t>Parameter Harga untuk OPEX</t>
  </si>
  <si>
    <t>- Rutin</t>
  </si>
  <si>
    <t>- Perbaikan</t>
  </si>
  <si>
    <t>- Tes Jangkauan</t>
  </si>
  <si>
    <t>- lain-lain</t>
  </si>
  <si>
    <t>Kas masuk dari operator</t>
  </si>
  <si>
    <t>Parameter Harga Jual/antena/bulan</t>
  </si>
  <si>
    <t>Kas keluar</t>
  </si>
  <si>
    <t>SEWA</t>
  </si>
  <si>
    <t>Asumsi pembayaran</t>
  </si>
  <si>
    <t>persentase pembayran</t>
  </si>
  <si>
    <t>Koordinasi</t>
  </si>
  <si>
    <t>Agensi</t>
  </si>
  <si>
    <t>BTS</t>
  </si>
  <si>
    <t>Lain-lain Opex</t>
  </si>
  <si>
    <t>per Tahun</t>
  </si>
  <si>
    <t>Kas Bersih</t>
  </si>
  <si>
    <t>Kas Masuk</t>
  </si>
  <si>
    <t>Kas Keluar</t>
  </si>
  <si>
    <t>Biaya Bunga</t>
  </si>
  <si>
    <t>Jumlah Antena</t>
  </si>
  <si>
    <t>Price Scheme /Month/Titik antenna</t>
  </si>
  <si>
    <t>Price Scheme/Jumlah antenna</t>
  </si>
  <si>
    <t>Remarks</t>
  </si>
  <si>
    <t>&lt; 39</t>
  </si>
  <si>
    <t>NA</t>
  </si>
  <si>
    <t>40-60</t>
  </si>
  <si>
    <t>61-80</t>
  </si>
  <si>
    <t>81-100</t>
  </si>
  <si>
    <t>101-120</t>
  </si>
  <si>
    <t>121-140</t>
  </si>
  <si>
    <t>141-160</t>
  </si>
  <si>
    <t>161-180</t>
  </si>
  <si>
    <t>181-200</t>
  </si>
  <si>
    <t>&gt; 200</t>
  </si>
  <si>
    <t>40-69</t>
  </si>
  <si>
    <t>70-99</t>
  </si>
  <si>
    <t>100-149</t>
  </si>
  <si>
    <t>150-199</t>
  </si>
  <si>
    <t>200 - 249</t>
  </si>
  <si>
    <t>250 - 299</t>
  </si>
  <si>
    <t>300 - 349</t>
  </si>
  <si>
    <t>350-399</t>
  </si>
  <si>
    <t>&gt; 400</t>
  </si>
  <si>
    <t>Price scheme ISAT based on 10% from XL RAN (Radio Access Network) Sharing</t>
  </si>
  <si>
    <t>&lt; 100</t>
  </si>
  <si>
    <t>&gt; 100</t>
  </si>
  <si>
    <t xml:space="preserve">&gt; 200 </t>
  </si>
  <si>
    <t>&gt; 300</t>
  </si>
  <si>
    <t>bulk price</t>
  </si>
  <si>
    <t>* Berlaku untuk skema harga bundling gedung
* Pada kondisi tertentu,syarat dan ketentuan berlaku</t>
  </si>
  <si>
    <t>MASTER DATA</t>
  </si>
  <si>
    <t>HARGA JUAL</t>
  </si>
  <si>
    <t>Jumlah Antena
Min</t>
  </si>
  <si>
    <t>Jumlah Antena
Max</t>
  </si>
  <si>
    <t>Size</t>
  </si>
  <si>
    <t>S/M/L</t>
  </si>
  <si>
    <t>Small</t>
  </si>
  <si>
    <t>S</t>
  </si>
  <si>
    <t>Medium</t>
  </si>
  <si>
    <t>M</t>
  </si>
  <si>
    <t>&gt;200</t>
  </si>
  <si>
    <t>Large</t>
  </si>
  <si>
    <t>L</t>
  </si>
  <si>
    <t>HARGA SEWA</t>
  </si>
  <si>
    <t>No.</t>
  </si>
  <si>
    <t>Type</t>
  </si>
  <si>
    <t>Sesuai BOQ</t>
  </si>
  <si>
    <t>- DAS (all in)</t>
  </si>
  <si>
    <t>SUMMARY</t>
  </si>
  <si>
    <t>Jumlah Lantai     :</t>
  </si>
  <si>
    <t>Pendapatan dari operator</t>
  </si>
  <si>
    <t>Biaya Operasional</t>
  </si>
  <si>
    <t>Biaya Sewa</t>
  </si>
  <si>
    <t>Pembelian Aset Tetap</t>
  </si>
  <si>
    <t>NPV</t>
  </si>
  <si>
    <t>IRR</t>
  </si>
  <si>
    <t>Payback periode</t>
  </si>
  <si>
    <t>Discount Rate</t>
  </si>
  <si>
    <t>Arus Kas Bersih (dalam 6 tahun)</t>
  </si>
  <si>
    <t>N/A</t>
  </si>
  <si>
    <t xml:space="preserve">No IRR : </t>
  </si>
  <si>
    <t>01/IRR/02/2014</t>
  </si>
  <si>
    <t>sumarecon bekasi mall</t>
  </si>
  <si>
    <t>jl. Bekasi raya</t>
  </si>
  <si>
    <t>Superblok</t>
  </si>
  <si>
    <t>Rusunami</t>
  </si>
  <si>
    <t>Office</t>
  </si>
  <si>
    <t>Traditional Market</t>
  </si>
  <si>
    <t>Apartement</t>
  </si>
  <si>
    <t>Entertaint Area</t>
  </si>
  <si>
    <t>per Tahun/Op</t>
  </si>
  <si>
    <t>Arus Kas Bersih (dalam 11 tahun)</t>
  </si>
  <si>
    <t>persentase pembayaran</t>
  </si>
  <si>
    <t>Tingkat bunga Deposito</t>
  </si>
  <si>
    <t>Tingkat bunga Pinjaman</t>
  </si>
  <si>
    <t>NFC 11th</t>
  </si>
  <si>
    <t>Pendapatan Bunga (Biaya Bunga)</t>
  </si>
  <si>
    <t>FOR TRIAL ONLY</t>
  </si>
  <si>
    <t>Jl. R.A. Kartini No.26, Kejaksaan – Cirebon, Jawa Barat</t>
  </si>
  <si>
    <t>Rutin</t>
  </si>
  <si>
    <t>Perbaikan</t>
  </si>
  <si>
    <t>Transport</t>
  </si>
  <si>
    <t>Uang Saku</t>
  </si>
  <si>
    <t>person</t>
  </si>
  <si>
    <t>kamar</t>
  </si>
  <si>
    <t>Bali</t>
  </si>
  <si>
    <t>Jatim</t>
  </si>
  <si>
    <t>Jateng</t>
  </si>
  <si>
    <t>Jabar</t>
  </si>
  <si>
    <t>Sumatera</t>
  </si>
  <si>
    <t>Pesawat</t>
  </si>
  <si>
    <t>Sulut</t>
  </si>
  <si>
    <t>Makasar</t>
  </si>
  <si>
    <t>Palembang</t>
  </si>
  <si>
    <t>Trip</t>
  </si>
  <si>
    <t>trip</t>
  </si>
  <si>
    <t>Days by Omni</t>
  </si>
  <si>
    <t>Biaya walktest inhouse/visit</t>
  </si>
  <si>
    <t>Asumsi:</t>
  </si>
  <si>
    <t>Walktest pertama oleh vendor</t>
  </si>
  <si>
    <t>Diisikan</t>
  </si>
  <si>
    <t>PM/Year/Opt</t>
  </si>
  <si>
    <t>Walktest 4x dalam setahun semua operator sekaligus</t>
  </si>
  <si>
    <t>Budget</t>
  </si>
  <si>
    <t>PM/month  per Sep 2019 by Purchasing</t>
  </si>
  <si>
    <t>- WT by Vendor</t>
  </si>
  <si>
    <t>at First/Op</t>
  </si>
  <si>
    <t>WT Inhouse</t>
  </si>
  <si>
    <t>- WT Inhouse</t>
  </si>
  <si>
    <t>per Tahun/All Op</t>
  </si>
  <si>
    <t>- Lain-lain</t>
  </si>
  <si>
    <t>Biaya walktest inhouse/thn</t>
  </si>
  <si>
    <t>Jumlah Pole Makro</t>
  </si>
  <si>
    <t>WT by Vendor</t>
  </si>
  <si>
    <t>Makro</t>
  </si>
  <si>
    <t>Rev.</t>
  </si>
  <si>
    <t>Inhouse</t>
  </si>
  <si>
    <t>Green Lake View Ciputat</t>
  </si>
  <si>
    <t>Nilai DAS per Antenna</t>
  </si>
  <si>
    <t>Per Antenna</t>
  </si>
  <si>
    <t>Bulan atau</t>
  </si>
  <si>
    <t>Per Ant.</t>
  </si>
  <si>
    <t>/IRR/10/2019</t>
  </si>
  <si>
    <t>From Renewal Rent</t>
  </si>
  <si>
    <t xml:space="preserve">6th </t>
  </si>
  <si>
    <t>11th</t>
  </si>
  <si>
    <t>5th</t>
  </si>
  <si>
    <t>/Antenna</t>
  </si>
  <si>
    <t>Pole</t>
  </si>
  <si>
    <t xml:space="preserve">Arus Kas Bersih </t>
  </si>
  <si>
    <t>Payback Period</t>
  </si>
  <si>
    <t>IRR Start from 1st until 6th &amp; until 11th</t>
  </si>
  <si>
    <t>IRR Start from Renewal Rent</t>
  </si>
  <si>
    <t>Cash Flow Start from Renewal Rent</t>
  </si>
  <si>
    <t>Ƹ Ant. PKS</t>
  </si>
  <si>
    <t>Jumlah Antena Asset</t>
  </si>
  <si>
    <t>Jumlah Antena PKS BM</t>
  </si>
  <si>
    <t>ISP</t>
  </si>
  <si>
    <t>MCP</t>
  </si>
  <si>
    <t>Gpon</t>
  </si>
  <si>
    <t>DAS per Antenna</t>
  </si>
  <si>
    <t>Lindeteves TC</t>
  </si>
  <si>
    <t>Implementation</t>
  </si>
  <si>
    <t>Nexwave</t>
  </si>
  <si>
    <t>128Rev1/IBS/XI/07</t>
  </si>
  <si>
    <t>Jan-08</t>
  </si>
  <si>
    <t>IBS/08003A</t>
  </si>
  <si>
    <t>IBS/08004</t>
  </si>
  <si>
    <t>Des-08</t>
  </si>
  <si>
    <t>IBS/08057</t>
  </si>
  <si>
    <t>IBS/08058</t>
  </si>
  <si>
    <t>Jun-09</t>
  </si>
  <si>
    <t>IBS/09026</t>
  </si>
  <si>
    <t>IBS/09027</t>
  </si>
  <si>
    <t>Okt-09</t>
  </si>
  <si>
    <t>IBS/09047</t>
  </si>
  <si>
    <t>IBS/09048</t>
  </si>
  <si>
    <t>DAS material</t>
  </si>
  <si>
    <t>GSPE</t>
  </si>
  <si>
    <t>134/IBS/XI/07</t>
  </si>
  <si>
    <t>Dec-07</t>
  </si>
  <si>
    <t>Aug-08</t>
  </si>
  <si>
    <t>Nov-08</t>
  </si>
  <si>
    <t>Inti Bangun Sejahtera</t>
  </si>
  <si>
    <t>DAS Walktest</t>
  </si>
  <si>
    <t>Amanta</t>
  </si>
  <si>
    <t>Upgrade Listrik</t>
  </si>
  <si>
    <t>Citra Gemilang</t>
  </si>
  <si>
    <t>3600000710</t>
  </si>
  <si>
    <t>Mig. SF LTE</t>
  </si>
  <si>
    <t>Kanayakan</t>
  </si>
  <si>
    <t>3600000656</t>
  </si>
  <si>
    <t>906/KMP-IBS/X/15</t>
  </si>
  <si>
    <t>921/KMP-IBS/IV/16</t>
  </si>
  <si>
    <t>Ibis Gading Serpong</t>
  </si>
  <si>
    <t>2014-2019</t>
  </si>
  <si>
    <t>CUTT LOSS</t>
  </si>
  <si>
    <t>Start New 2020</t>
  </si>
  <si>
    <t>Pihak BM hanya mau perpanjangan PKS setahun saja (2020) untuk kemudian dilihat prospeknya (resiko setelah setahun tidak perpanjang lagi tetap ada)</t>
  </si>
  <si>
    <t>Tanggal IRR</t>
  </si>
  <si>
    <t>Jumlah Lantai</t>
  </si>
  <si>
    <t>2014</t>
  </si>
  <si>
    <t>2015</t>
  </si>
  <si>
    <t>2016</t>
  </si>
  <si>
    <t>H3I</t>
  </si>
  <si>
    <t xml:space="preserve">SF </t>
  </si>
  <si>
    <t>IBC</t>
  </si>
  <si>
    <t>Month/Year</t>
  </si>
  <si>
    <t>Price/Ant/Month</t>
  </si>
  <si>
    <t>Pendapatan</t>
  </si>
  <si>
    <t>Cash In</t>
  </si>
  <si>
    <t>2017</t>
  </si>
  <si>
    <t>Ant. PKS Operator</t>
  </si>
  <si>
    <t>Cash Out</t>
  </si>
  <si>
    <t>Others</t>
  </si>
  <si>
    <t>Interest</t>
  </si>
  <si>
    <t>Cash Flow</t>
  </si>
  <si>
    <t>2018</t>
  </si>
  <si>
    <t>2019</t>
  </si>
  <si>
    <t>2020</t>
  </si>
  <si>
    <t>2021</t>
  </si>
  <si>
    <t>Sewa</t>
  </si>
  <si>
    <t>Cash in</t>
  </si>
  <si>
    <t>At 11th</t>
  </si>
  <si>
    <t xml:space="preserve">2nd Period </t>
  </si>
  <si>
    <t>1st Period</t>
  </si>
  <si>
    <t>Normal Count</t>
  </si>
  <si>
    <t>Cut Loss Count</t>
  </si>
  <si>
    <t>Total</t>
  </si>
  <si>
    <t>GPON</t>
  </si>
  <si>
    <t>Normal</t>
  </si>
  <si>
    <t>Cut Loss</t>
  </si>
  <si>
    <t>Net Cash</t>
  </si>
  <si>
    <t>Saldo</t>
  </si>
  <si>
    <t>Antena PKS BM</t>
  </si>
  <si>
    <t>Antena Asset</t>
  </si>
  <si>
    <t>Deposito/thn</t>
  </si>
  <si>
    <t>Bunga pinj./thn</t>
  </si>
  <si>
    <t>Kurs 1USD</t>
  </si>
  <si>
    <t>Masa Sewa (thn)</t>
  </si>
  <si>
    <t>Maintenance</t>
  </si>
  <si>
    <t>Listrik/thn/oprt.</t>
  </si>
  <si>
    <t>CME/Oprt.</t>
  </si>
  <si>
    <t>- WT Vendor/1st join</t>
  </si>
  <si>
    <t>- WT Inhouse/th/All</t>
  </si>
  <si>
    <t>- Perbaikan/th/Opr.</t>
  </si>
  <si>
    <t>IRR 6th.</t>
  </si>
  <si>
    <t>IRR 11th</t>
  </si>
  <si>
    <t>Sulsel</t>
  </si>
  <si>
    <t>Pekanbaru</t>
  </si>
  <si>
    <t>Sumut</t>
  </si>
  <si>
    <t>Investement Analysis IRR, NPV, NFC, Payback Period</t>
  </si>
  <si>
    <t>CME</t>
  </si>
  <si>
    <t>Retrofit</t>
  </si>
  <si>
    <t>Perpanjangan</t>
  </si>
  <si>
    <t>Bunga (Biaya Bunga)</t>
  </si>
  <si>
    <t>Nov 2019</t>
  </si>
  <si>
    <t>2022</t>
  </si>
  <si>
    <t>2023</t>
  </si>
  <si>
    <t>2024</t>
  </si>
  <si>
    <t>#N/A</t>
  </si>
  <si>
    <t>IRR Cut Loss 5th</t>
  </si>
  <si>
    <t>Positip</t>
  </si>
  <si>
    <t>24 bln (2 thn)</t>
  </si>
  <si>
    <t>per Tahun/Site</t>
  </si>
  <si>
    <t>- Rutin/th/Site</t>
  </si>
  <si>
    <t>Sld Cash Flow</t>
  </si>
  <si>
    <t>Sld.Cash Flow</t>
  </si>
  <si>
    <t>RS Graha Kedoya</t>
  </si>
  <si>
    <t>IRR Start from 1st until 6th &amp; until 15th</t>
  </si>
  <si>
    <t>15th</t>
  </si>
  <si>
    <t>6th</t>
  </si>
  <si>
    <t xml:space="preserve">Periode </t>
  </si>
  <si>
    <t>Start</t>
  </si>
  <si>
    <t>End</t>
  </si>
  <si>
    <t>Rev XL</t>
  </si>
  <si>
    <t>Sewa BM</t>
  </si>
  <si>
    <t>Antisipasi Add Capex and Pole</t>
  </si>
  <si>
    <t>Profit</t>
  </si>
  <si>
    <t>Days</t>
  </si>
  <si>
    <t>Worse &gt;&gt; Jika Sewa BM diperpanjang 5 tahun dan XL sesuai periodenya XL, maka:</t>
  </si>
  <si>
    <t xml:space="preserve">Rev XL </t>
  </si>
  <si>
    <t xml:space="preserve">Sewa BM </t>
  </si>
  <si>
    <t xml:space="preserve">OM </t>
  </si>
  <si>
    <t xml:space="preserve">IRR 11thn </t>
  </si>
  <si>
    <t>Negatif</t>
  </si>
  <si>
    <t>Cash Flow 11thn</t>
  </si>
  <si>
    <t>IRR 6thn Cutt Loss</t>
  </si>
  <si>
    <t>Cash Flow 6thn Cut Loss</t>
  </si>
  <si>
    <t xml:space="preserve">IRR 9thn </t>
  </si>
  <si>
    <t>Cash Flow 9thn</t>
  </si>
  <si>
    <t>IRR 3thn Cutt Loss</t>
  </si>
  <si>
    <t>Cash Flow 3thn Cut Loss</t>
  </si>
  <si>
    <t>Optimis &gt;&gt; Jika Sewa BM diperpanjang 5 tahun dan XL mengikutinya, maka:</t>
  </si>
  <si>
    <t>SUGGEST:</t>
  </si>
  <si>
    <t>CONSERVATIVE</t>
  </si>
  <si>
    <t>Conservative &gt;&gt; Jika Sewa BM diperpanjang sampai akhir masa XL, maka:</t>
  </si>
  <si>
    <t>SITE Manhattan Mall</t>
  </si>
  <si>
    <t>Rev Tsel</t>
  </si>
  <si>
    <t>Rev IOH</t>
  </si>
  <si>
    <t>Renewal</t>
  </si>
  <si>
    <t>Product :</t>
  </si>
  <si>
    <t>IBS / DAS</t>
  </si>
  <si>
    <t xml:space="preserve">Tanggal P&amp;L:  </t>
  </si>
  <si>
    <t>Status P&amp;L</t>
  </si>
  <si>
    <t>New</t>
  </si>
  <si>
    <t>Site Information</t>
  </si>
  <si>
    <t xml:space="preserve">Technical Information </t>
  </si>
  <si>
    <t>Financial Summary</t>
  </si>
  <si>
    <t>Site Name</t>
  </si>
  <si>
    <t>Capex /antenna</t>
  </si>
  <si>
    <t>Address</t>
  </si>
  <si>
    <t>Contract Period (thn)</t>
  </si>
  <si>
    <t>Interest rate /year</t>
  </si>
  <si>
    <t>Area building</t>
  </si>
  <si>
    <t>Type of building</t>
  </si>
  <si>
    <t>OPENET</t>
  </si>
  <si>
    <t>Total Capex</t>
  </si>
  <si>
    <t>Cable FO (Core)</t>
  </si>
  <si>
    <t>Total floor</t>
  </si>
  <si>
    <t>Cable FO (meter)</t>
  </si>
  <si>
    <t>Total Revenue</t>
  </si>
  <si>
    <t>No of building tower</t>
  </si>
  <si>
    <t>Drop Wire (meter)</t>
  </si>
  <si>
    <t>OTHERS</t>
  </si>
  <si>
    <t>EBITDA margin</t>
  </si>
  <si>
    <t xml:space="preserve"> </t>
  </si>
  <si>
    <t>Payback (year)</t>
  </si>
  <si>
    <t>Target Achieved by Commercial:</t>
  </si>
  <si>
    <t>Prepared by</t>
  </si>
  <si>
    <t>Revenue</t>
  </si>
  <si>
    <t xml:space="preserve">: </t>
  </si>
  <si>
    <t>Citra Kartika</t>
  </si>
  <si>
    <t>Approved  by</t>
  </si>
  <si>
    <t>General</t>
  </si>
  <si>
    <t>Tax Rate</t>
  </si>
  <si>
    <t>Interest Rate</t>
  </si>
  <si>
    <t>SG&amp;A</t>
  </si>
  <si>
    <t>from Revenues</t>
  </si>
  <si>
    <t>BHPUSO</t>
  </si>
  <si>
    <t>Erosion</t>
  </si>
  <si>
    <t>Y3</t>
  </si>
  <si>
    <t>Y4</t>
  </si>
  <si>
    <t>Y5</t>
  </si>
  <si>
    <t>Total CAPEX</t>
  </si>
  <si>
    <t>IRR Calculation</t>
  </si>
  <si>
    <t>Year 1</t>
  </si>
  <si>
    <t>Year 2</t>
  </si>
  <si>
    <t>Year 3</t>
  </si>
  <si>
    <t>Year 4</t>
  </si>
  <si>
    <t>Year 5</t>
  </si>
  <si>
    <t>Months of Service</t>
  </si>
  <si>
    <t>Revenues</t>
  </si>
  <si>
    <t>Total Revenues (SF)</t>
  </si>
  <si>
    <t>Lease to BM</t>
  </si>
  <si>
    <t>Electricity</t>
  </si>
  <si>
    <t>Total OPEX</t>
  </si>
  <si>
    <t>Total EBITDA</t>
  </si>
  <si>
    <t>Ebitda margin</t>
  </si>
  <si>
    <t>Depreciation Expense</t>
  </si>
  <si>
    <t>Total EBIT</t>
  </si>
  <si>
    <t>Interest Expense</t>
  </si>
  <si>
    <t>EBT</t>
  </si>
  <si>
    <t>Tax Expense</t>
  </si>
  <si>
    <t>Net Income</t>
  </si>
  <si>
    <t>Capex</t>
  </si>
  <si>
    <t>FCFF</t>
  </si>
  <si>
    <t>Accumulated FCF</t>
  </si>
  <si>
    <t>PBP</t>
  </si>
  <si>
    <t>Payback</t>
  </si>
  <si>
    <t>Depreciation Calculation</t>
  </si>
  <si>
    <t>no of Year depreciated</t>
  </si>
  <si>
    <t>Year 6</t>
  </si>
  <si>
    <t>Total Depreciation</t>
  </si>
  <si>
    <t>Total Opex Sewa</t>
  </si>
  <si>
    <t>Total Opex Other</t>
  </si>
  <si>
    <t>Y6</t>
  </si>
  <si>
    <t>Y7</t>
  </si>
  <si>
    <t>Y8</t>
  </si>
  <si>
    <t>Y9</t>
  </si>
  <si>
    <t>Y10</t>
  </si>
  <si>
    <t>Y11</t>
  </si>
  <si>
    <t>Year 7</t>
  </si>
  <si>
    <t>Year 8</t>
  </si>
  <si>
    <t>Year 9</t>
  </si>
  <si>
    <t>Year 10</t>
  </si>
  <si>
    <t>loan</t>
  </si>
  <si>
    <t>Period  (thn)</t>
  </si>
  <si>
    <t>Installment/thn</t>
  </si>
  <si>
    <t>PM/Year/Site</t>
  </si>
  <si>
    <t>CM /Year/Oprt</t>
  </si>
  <si>
    <t>LISTRIK</t>
  </si>
  <si>
    <t>Listrik/Oprt/year DAS+1Pole 3sektor</t>
  </si>
  <si>
    <t>0-100</t>
  </si>
  <si>
    <t>101-200</t>
  </si>
  <si>
    <t>201-</t>
  </si>
  <si>
    <t>Listrik/Oprt/year  DAS+2Pole 6sektor</t>
  </si>
  <si>
    <t>0-200</t>
  </si>
  <si>
    <t>Hotel Prime Park Bandung</t>
  </si>
  <si>
    <t>Bandung</t>
  </si>
  <si>
    <t>pole dan 40 m2 RBs Room</t>
  </si>
  <si>
    <t>IBST</t>
  </si>
  <si>
    <t>:  Harga per tahun IBST naik dari 20 jt/ th menjadi 50 jt/ th</t>
  </si>
  <si>
    <t>: TOP dengan BM 2x payment per tahun 50%</t>
  </si>
  <si>
    <t>reimburse by IBST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</si>
</sst>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41" formatCode="_-* #,##0_-;\-* #,##0_-;_-* &quot;-&quot;_-;_-@_-"/>
    <numFmt numFmtId="43" formatCode="_-* #,##0.00_-;\-* #,##0.00_-;_-* &quot;-&quot;??_-;_-@_-"/>
    <numFmt numFmtId="164" formatCode="_(&quot;Rp&quot;* #,##0_);_(&quot;Rp&quot;* \(#,##0\);_(&quot;Rp&quot;* &quot;-&quot;_);_(@_)"/>
    <numFmt numFmtId="165" formatCode="_(* #,##0_);_(* \(#,##0\);_(* &quot;-&quot;_);_(@_)"/>
    <numFmt numFmtId="166" formatCode="_(* #,##0.00_);_(* \(#,##0.00\);_(* &quot;-&quot;??_);_(@_)"/>
    <numFmt numFmtId="167" formatCode="0.0%"/>
    <numFmt numFmtId="168" formatCode="#,##0,,"/>
    <numFmt numFmtId="169" formatCode="\(#,##0,,\)"/>
    <numFmt numFmtId="170" formatCode="_(* #,##0_);_(* \(#,##0\);_(* &quot;-&quot;??_);_(@_)"/>
    <numFmt numFmtId="171" formatCode="#,##0,,_);\(#,##0,,\)"/>
    <numFmt numFmtId="172" formatCode="[$-409]d\-mmm\-yy;@"/>
    <numFmt numFmtId="173" formatCode="_(* #,##0.0_);_(* \(#,##0.0\);_(* &quot;-&quot;??_);_(@_)"/>
    <numFmt numFmtId="174" formatCode="_(* #,##0.0_);_(* \(#,##0.0\);_(* &quot;-&quot;?_);_(@_)"/>
    <numFmt numFmtId="175" formatCode="0.0"/>
    <numFmt numFmtId="176" formatCode="[$-C09]dd\-mmm\-yy;@"/>
    <numFmt numFmtId="177" formatCode="#,###&quot;/thn&quot;"/>
    <numFmt numFmtId="178" formatCode="#,###&quot;/pole&quot;"/>
    <numFmt numFmtId="179" formatCode="_-* #,##0.0_-;\-* #,##0.0_-;_-* &quot;-&quot;_-;_-@_-"/>
  </numFmts>
  <fonts count="84" x14ac:knownFonts="1">
    <font>
      <sz val="11"/>
      <color theme="1"/>
      <name val="Calibri"/>
      <family val="2"/>
      <scheme val="minor"/>
    </font>
    <font>
      <sz val="11"/>
      <color theme="1"/>
      <name val="Calibri"/>
      <family val="2"/>
      <scheme val="minor"/>
    </font>
    <font>
      <sz val="11"/>
      <color theme="0"/>
      <name val="Calibri"/>
      <family val="2"/>
      <scheme val="minor"/>
    </font>
    <font>
      <b/>
      <sz val="11"/>
      <color rgb="FF0070C0"/>
      <name val="Segoe UI"/>
      <family val="2"/>
    </font>
    <font>
      <sz val="8"/>
      <color theme="1"/>
      <name val="Segoe UI"/>
      <family val="2"/>
    </font>
    <font>
      <b/>
      <sz val="8"/>
      <color theme="1"/>
      <name val="Segoe UI"/>
      <family val="2"/>
    </font>
    <font>
      <sz val="9"/>
      <color theme="1"/>
      <name val="Segoe UI"/>
      <family val="2"/>
    </font>
    <font>
      <sz val="11"/>
      <color theme="1"/>
      <name val="Segoe UI"/>
      <family val="2"/>
    </font>
    <font>
      <b/>
      <sz val="9"/>
      <color rgb="FF0070C0"/>
      <name val="Segoe UI"/>
      <family val="2"/>
    </font>
    <font>
      <sz val="9"/>
      <name val="Segoe UI"/>
      <family val="2"/>
    </font>
    <font>
      <sz val="8"/>
      <name val="Segoe UI"/>
      <family val="2"/>
    </font>
    <font>
      <sz val="8"/>
      <color rgb="FFFF0000"/>
      <name val="Segoe UI"/>
      <family val="2"/>
    </font>
    <font>
      <u/>
      <sz val="8"/>
      <color theme="1"/>
      <name val="Calibri"/>
      <family val="2"/>
      <scheme val="minor"/>
    </font>
    <font>
      <sz val="8"/>
      <color theme="1"/>
      <name val="Calibri"/>
      <family val="2"/>
      <scheme val="minor"/>
    </font>
    <font>
      <b/>
      <sz val="11"/>
      <color theme="1"/>
      <name val="Calibri"/>
      <family val="2"/>
      <scheme val="minor"/>
    </font>
    <font>
      <sz val="11"/>
      <name val="Calibri"/>
      <family val="2"/>
      <scheme val="minor"/>
    </font>
    <font>
      <sz val="9"/>
      <name val="Calibri"/>
      <family val="2"/>
      <scheme val="minor"/>
    </font>
    <font>
      <sz val="8"/>
      <color theme="0"/>
      <name val="Segoe UI"/>
      <family val="2"/>
    </font>
    <font>
      <b/>
      <sz val="12"/>
      <color theme="1"/>
      <name val="Calibri"/>
      <family val="2"/>
      <scheme val="minor"/>
    </font>
    <font>
      <sz val="11"/>
      <color theme="1"/>
      <name val="Tahoma"/>
      <family val="2"/>
    </font>
    <font>
      <b/>
      <sz val="11"/>
      <color theme="1"/>
      <name val="Tahoma"/>
      <family val="2"/>
    </font>
    <font>
      <b/>
      <sz val="16"/>
      <color theme="1"/>
      <name val="Tahoma"/>
      <family val="2"/>
    </font>
    <font>
      <i/>
      <sz val="11"/>
      <color theme="1"/>
      <name val="Tahoma"/>
      <family val="2"/>
    </font>
    <font>
      <b/>
      <u/>
      <sz val="11"/>
      <color theme="1"/>
      <name val="Tahoma"/>
      <family val="2"/>
    </font>
    <font>
      <sz val="11"/>
      <color theme="0"/>
      <name val="Tahoma"/>
      <family val="2"/>
    </font>
    <font>
      <b/>
      <sz val="11"/>
      <color theme="0"/>
      <name val="Tahoma"/>
      <family val="2"/>
    </font>
    <font>
      <b/>
      <sz val="26"/>
      <color theme="1"/>
      <name val="Tahoma"/>
      <family val="2"/>
    </font>
    <font>
      <b/>
      <sz val="28"/>
      <color theme="1"/>
      <name val="Tahoma"/>
      <family val="2"/>
    </font>
    <font>
      <b/>
      <sz val="18"/>
      <color theme="1"/>
      <name val="Tahoma"/>
      <family val="2"/>
    </font>
    <font>
      <sz val="11"/>
      <color theme="1"/>
      <name val="Calibri"/>
      <family val="2"/>
      <charset val="1"/>
      <scheme val="minor"/>
    </font>
    <font>
      <b/>
      <sz val="20"/>
      <color theme="1"/>
      <name val="Calibri"/>
      <family val="2"/>
      <scheme val="minor"/>
    </font>
    <font>
      <b/>
      <sz val="12"/>
      <color theme="1"/>
      <name val="Tahoma"/>
      <family val="2"/>
    </font>
    <font>
      <sz val="10"/>
      <color theme="0"/>
      <name val="Arial"/>
      <family val="2"/>
    </font>
    <font>
      <sz val="12"/>
      <name val="Segoe UI"/>
      <family val="2"/>
    </font>
    <font>
      <sz val="12"/>
      <color theme="0"/>
      <name val="Segoe UI"/>
      <family val="2"/>
    </font>
    <font>
      <sz val="11"/>
      <color rgb="FFFF0000"/>
      <name val="Tahoma"/>
      <family val="2"/>
    </font>
    <font>
      <sz val="10"/>
      <color theme="1"/>
      <name val="Calibri"/>
      <family val="2"/>
      <scheme val="minor"/>
    </font>
    <font>
      <sz val="10"/>
      <color theme="1"/>
      <name val="Tahoma"/>
      <family val="2"/>
    </font>
    <font>
      <b/>
      <sz val="10"/>
      <color theme="1"/>
      <name val="Tahoma"/>
      <family val="2"/>
    </font>
    <font>
      <i/>
      <sz val="10"/>
      <color theme="1"/>
      <name val="Tahoma"/>
      <family val="2"/>
    </font>
    <font>
      <sz val="10"/>
      <color theme="0"/>
      <name val="Tahoma"/>
      <family val="2"/>
    </font>
    <font>
      <b/>
      <u/>
      <sz val="10"/>
      <color theme="1"/>
      <name val="Tahoma"/>
      <family val="2"/>
    </font>
    <font>
      <sz val="10"/>
      <color theme="0"/>
      <name val="Segoe UI"/>
      <family val="2"/>
    </font>
    <font>
      <sz val="10"/>
      <name val="Segoe UI"/>
      <family val="2"/>
    </font>
    <font>
      <b/>
      <sz val="10"/>
      <color theme="0"/>
      <name val="Tahoma"/>
      <family val="2"/>
    </font>
    <font>
      <sz val="10"/>
      <color theme="0"/>
      <name val="Calibri"/>
      <family val="2"/>
      <scheme val="minor"/>
    </font>
    <font>
      <b/>
      <sz val="14"/>
      <color theme="1"/>
      <name val="Tahoma"/>
      <family val="2"/>
    </font>
    <font>
      <b/>
      <sz val="36"/>
      <name val="Tahoma"/>
      <family val="2"/>
    </font>
    <font>
      <sz val="10"/>
      <color rgb="FF002060"/>
      <name val="Tahoma"/>
      <family val="2"/>
    </font>
    <font>
      <sz val="11"/>
      <name val="Tahoma"/>
      <family val="2"/>
    </font>
    <font>
      <sz val="10"/>
      <name val="Calibri"/>
      <family val="2"/>
      <scheme val="minor"/>
    </font>
    <font>
      <sz val="10"/>
      <name val="Tahoma"/>
      <family val="2"/>
    </font>
    <font>
      <b/>
      <sz val="11"/>
      <name val="Tahoma"/>
      <family val="2"/>
    </font>
    <font>
      <b/>
      <sz val="10"/>
      <name val="Tahoma"/>
      <family val="2"/>
    </font>
    <font>
      <b/>
      <sz val="36"/>
      <color theme="0"/>
      <name val="Tahoma"/>
      <family val="2"/>
    </font>
    <font>
      <sz val="9"/>
      <color indexed="81"/>
      <name val="Tahoma"/>
      <family val="2"/>
    </font>
    <font>
      <b/>
      <sz val="9"/>
      <color indexed="81"/>
      <name val="Tahoma"/>
      <family val="2"/>
    </font>
    <font>
      <sz val="10"/>
      <name val="Arial"/>
      <family val="2"/>
    </font>
    <font>
      <b/>
      <sz val="10"/>
      <color theme="1"/>
      <name val="Calibri"/>
      <family val="2"/>
      <scheme val="minor"/>
    </font>
    <font>
      <sz val="11"/>
      <color rgb="FF0070C0"/>
      <name val="Tahoma"/>
      <family val="2"/>
    </font>
    <font>
      <sz val="11"/>
      <color rgb="FF002060"/>
      <name val="Tahoma"/>
      <family val="2"/>
    </font>
    <font>
      <b/>
      <sz val="10"/>
      <name val="Calibri"/>
      <family val="2"/>
      <scheme val="minor"/>
    </font>
    <font>
      <b/>
      <sz val="10"/>
      <color theme="1"/>
      <name val="Calibri"/>
      <family val="2"/>
    </font>
    <font>
      <b/>
      <sz val="11"/>
      <color rgb="FFFF0000"/>
      <name val="Tahoma"/>
      <family val="2"/>
    </font>
    <font>
      <sz val="16"/>
      <name val="Calibri"/>
      <family val="2"/>
      <scheme val="minor"/>
    </font>
    <font>
      <sz val="10"/>
      <color rgb="FFFF0000"/>
      <name val="Calibri"/>
      <family val="2"/>
      <scheme val="minor"/>
    </font>
    <font>
      <sz val="10"/>
      <color rgb="FFFF0000"/>
      <name val="Arial"/>
      <family val="2"/>
    </font>
    <font>
      <sz val="10"/>
      <color rgb="FFFF0000"/>
      <name val="Tahoma"/>
      <family val="2"/>
    </font>
    <font>
      <sz val="12"/>
      <color theme="1"/>
      <name val="Calibri"/>
      <family val="2"/>
      <scheme val="minor"/>
    </font>
    <font>
      <b/>
      <sz val="14"/>
      <color theme="1"/>
      <name val="Calibri"/>
      <family val="2"/>
      <scheme val="minor"/>
    </font>
    <font>
      <sz val="14"/>
      <color theme="1"/>
      <name val="Calibri"/>
      <family val="2"/>
      <scheme val="minor"/>
    </font>
    <font>
      <b/>
      <sz val="18"/>
      <color theme="1"/>
      <name val="Calibri"/>
      <family val="2"/>
      <scheme val="minor"/>
    </font>
    <font>
      <u/>
      <sz val="12"/>
      <color theme="1"/>
      <name val="Calibri"/>
      <family val="2"/>
      <scheme val="minor"/>
    </font>
    <font>
      <sz val="12"/>
      <color rgb="FF3366FF"/>
      <name val="Calibri"/>
      <family val="2"/>
      <scheme val="minor"/>
    </font>
    <font>
      <b/>
      <sz val="12"/>
      <color rgb="FF3366FF"/>
      <name val="Calibri"/>
      <family val="2"/>
      <scheme val="minor"/>
    </font>
    <font>
      <b/>
      <sz val="12"/>
      <name val="Calibri"/>
      <family val="2"/>
      <scheme val="minor"/>
    </font>
    <font>
      <sz val="12"/>
      <name val="Calibri"/>
      <family val="2"/>
      <scheme val="minor"/>
    </font>
    <font>
      <i/>
      <sz val="8"/>
      <color rgb="FF0070C0"/>
      <name val="Calibri"/>
      <family val="2"/>
      <scheme val="minor"/>
    </font>
    <font>
      <i/>
      <sz val="8"/>
      <name val="Calibri"/>
      <family val="2"/>
      <scheme val="minor"/>
    </font>
    <font>
      <b/>
      <i/>
      <sz val="10"/>
      <color rgb="FF0070C0"/>
      <name val="Calibri"/>
      <family val="2"/>
      <scheme val="minor"/>
    </font>
    <font>
      <b/>
      <i/>
      <sz val="10"/>
      <color theme="1"/>
      <name val="Calibri"/>
      <family val="2"/>
      <scheme val="minor"/>
    </font>
    <font>
      <sz val="9"/>
      <color theme="1"/>
      <name val="Calibri"/>
      <family val="2"/>
      <scheme val="minor"/>
    </font>
    <font>
      <b/>
      <u/>
      <sz val="12"/>
      <color theme="1"/>
      <name val="Calibri"/>
      <family val="2"/>
      <scheme val="minor"/>
    </font>
    <font>
      <sz val="8"/>
      <name val="Calibri"/>
      <family val="2"/>
      <scheme val="minor"/>
    </font>
  </fonts>
  <fills count="19">
    <fill>
      <patternFill patternType="none"/>
    </fill>
    <fill>
      <patternFill patternType="gray125"/>
    </fill>
    <fill>
      <patternFill patternType="solid">
        <fgColor theme="9" tint="0.79998168889431442"/>
        <bgColor indexed="64"/>
      </patternFill>
    </fill>
    <fill>
      <patternFill patternType="solid">
        <fgColor theme="8" tint="0.79998168889431442"/>
        <bgColor indexed="64"/>
      </patternFill>
    </fill>
    <fill>
      <patternFill patternType="solid">
        <fgColor rgb="FFFFFF00"/>
        <bgColor indexed="64"/>
      </patternFill>
    </fill>
    <fill>
      <patternFill patternType="solid">
        <fgColor theme="0"/>
        <bgColor indexed="64"/>
      </patternFill>
    </fill>
    <fill>
      <patternFill patternType="solid">
        <fgColor theme="4" tint="0.79998168889431442"/>
        <bgColor indexed="64"/>
      </patternFill>
    </fill>
    <fill>
      <patternFill patternType="solid">
        <fgColor theme="3" tint="0.79998168889431442"/>
        <bgColor indexed="64"/>
      </patternFill>
    </fill>
    <fill>
      <patternFill patternType="solid">
        <fgColor theme="3" tint="0.39997558519241921"/>
        <bgColor indexed="64"/>
      </patternFill>
    </fill>
    <fill>
      <patternFill patternType="solid">
        <fgColor theme="7" tint="0.59999389629810485"/>
        <bgColor indexed="64"/>
      </patternFill>
    </fill>
    <fill>
      <patternFill patternType="solid">
        <fgColor theme="0" tint="-0.249977111117893"/>
        <bgColor indexed="64"/>
      </patternFill>
    </fill>
    <fill>
      <patternFill patternType="solid">
        <fgColor theme="2" tint="-9.9978637043366805E-2"/>
        <bgColor indexed="64"/>
      </patternFill>
    </fill>
    <fill>
      <patternFill patternType="solid">
        <fgColor rgb="FF92D050"/>
        <bgColor indexed="64"/>
      </patternFill>
    </fill>
    <fill>
      <patternFill patternType="solid">
        <fgColor theme="3" tint="0.59999389629810485"/>
        <bgColor indexed="64"/>
      </patternFill>
    </fill>
    <fill>
      <patternFill patternType="solid">
        <fgColor theme="5" tint="0.59999389629810485"/>
        <bgColor indexed="64"/>
      </patternFill>
    </fill>
    <fill>
      <patternFill patternType="solid">
        <fgColor rgb="FFFFC000"/>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7" tint="0.79998168889431442"/>
        <bgColor indexed="64"/>
      </patternFill>
    </fill>
  </fills>
  <borders count="109">
    <border>
      <left/>
      <right/>
      <top/>
      <bottom/>
      <diagonal/>
    </border>
    <border>
      <left/>
      <right style="medium">
        <color theme="0"/>
      </right>
      <top/>
      <bottom style="medium">
        <color theme="0"/>
      </bottom>
      <diagonal/>
    </border>
    <border>
      <left style="medium">
        <color theme="0"/>
      </left>
      <right style="medium">
        <color theme="0"/>
      </right>
      <top/>
      <bottom style="medium">
        <color theme="0"/>
      </bottom>
      <diagonal/>
    </border>
    <border>
      <left style="medium">
        <color theme="0"/>
      </left>
      <right/>
      <top/>
      <bottom style="medium">
        <color theme="0"/>
      </bottom>
      <diagonal/>
    </border>
    <border>
      <left/>
      <right/>
      <top/>
      <bottom style="medium">
        <color theme="0"/>
      </bottom>
      <diagonal/>
    </border>
    <border>
      <left/>
      <right style="medium">
        <color theme="0"/>
      </right>
      <top style="medium">
        <color theme="0"/>
      </top>
      <bottom style="medium">
        <color theme="0"/>
      </bottom>
      <diagonal/>
    </border>
    <border>
      <left style="medium">
        <color theme="0"/>
      </left>
      <right style="medium">
        <color theme="0"/>
      </right>
      <top style="medium">
        <color theme="0"/>
      </top>
      <bottom style="medium">
        <color theme="0"/>
      </bottom>
      <diagonal/>
    </border>
    <border>
      <left style="medium">
        <color theme="0"/>
      </left>
      <right/>
      <top style="medium">
        <color theme="0"/>
      </top>
      <bottom style="medium">
        <color theme="0"/>
      </bottom>
      <diagonal/>
    </border>
    <border>
      <left/>
      <right/>
      <top style="medium">
        <color theme="0"/>
      </top>
      <bottom style="medium">
        <color theme="0"/>
      </bottom>
      <diagonal/>
    </border>
    <border>
      <left/>
      <right style="medium">
        <color theme="0"/>
      </right>
      <top style="medium">
        <color theme="0"/>
      </top>
      <bottom/>
      <diagonal/>
    </border>
    <border>
      <left style="medium">
        <color theme="0"/>
      </left>
      <right style="medium">
        <color theme="0"/>
      </right>
      <top style="medium">
        <color theme="0"/>
      </top>
      <bottom/>
      <diagonal/>
    </border>
    <border>
      <left/>
      <right/>
      <top style="medium">
        <color theme="0"/>
      </top>
      <bottom/>
      <diagonal/>
    </border>
    <border>
      <left style="medium">
        <color theme="0"/>
      </left>
      <right/>
      <top style="medium">
        <color theme="0"/>
      </top>
      <bottom/>
      <diagonal/>
    </border>
    <border>
      <left/>
      <right/>
      <top/>
      <bottom style="double">
        <color theme="8" tint="-0.249977111117893"/>
      </bottom>
      <diagonal/>
    </border>
    <border>
      <left style="double">
        <color theme="8" tint="-0.249977111117893"/>
      </left>
      <right/>
      <top style="double">
        <color theme="8" tint="-0.249977111117893"/>
      </top>
      <bottom/>
      <diagonal/>
    </border>
    <border>
      <left/>
      <right style="double">
        <color theme="8" tint="-0.249977111117893"/>
      </right>
      <top style="double">
        <color theme="8" tint="-0.249977111117893"/>
      </top>
      <bottom/>
      <diagonal/>
    </border>
    <border>
      <left style="double">
        <color theme="8" tint="-0.249977111117893"/>
      </left>
      <right/>
      <top/>
      <bottom/>
      <diagonal/>
    </border>
    <border>
      <left/>
      <right style="double">
        <color theme="8" tint="-0.249977111117893"/>
      </right>
      <top/>
      <bottom/>
      <diagonal/>
    </border>
    <border>
      <left style="double">
        <color theme="8" tint="-0.249977111117893"/>
      </left>
      <right/>
      <top style="double">
        <color theme="8" tint="-0.249977111117893"/>
      </top>
      <bottom style="double">
        <color theme="8" tint="-0.249977111117893"/>
      </bottom>
      <diagonal/>
    </border>
    <border>
      <left/>
      <right style="double">
        <color theme="8" tint="-0.249977111117893"/>
      </right>
      <top style="double">
        <color theme="8" tint="-0.249977111117893"/>
      </top>
      <bottom style="double">
        <color theme="8" tint="-0.249977111117893"/>
      </bottom>
      <diagonal/>
    </border>
    <border>
      <left/>
      <right/>
      <top style="double">
        <color theme="8" tint="-0.249977111117893"/>
      </top>
      <bottom style="double">
        <color theme="8" tint="-0.249977111117893"/>
      </bottom>
      <diagonal/>
    </border>
    <border>
      <left/>
      <right style="medium">
        <color theme="0"/>
      </right>
      <top/>
      <bottom/>
      <diagonal/>
    </border>
    <border>
      <left/>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medium">
        <color auto="1"/>
      </left>
      <right style="medium">
        <color auto="1"/>
      </right>
      <top style="dotted">
        <color auto="1"/>
      </top>
      <bottom style="dotted">
        <color auto="1"/>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top style="dotted">
        <color indexed="64"/>
      </top>
      <bottom style="dotted">
        <color indexed="64"/>
      </bottom>
      <diagonal/>
    </border>
    <border>
      <left/>
      <right/>
      <top style="dotted">
        <color indexed="64"/>
      </top>
      <bottom style="dotted">
        <color indexed="64"/>
      </bottom>
      <diagonal/>
    </border>
    <border>
      <left style="medium">
        <color indexed="64"/>
      </left>
      <right style="medium">
        <color auto="1"/>
      </right>
      <top style="dotted">
        <color indexed="64"/>
      </top>
      <bottom style="medium">
        <color auto="1"/>
      </bottom>
      <diagonal/>
    </border>
    <border>
      <left style="medium">
        <color indexed="64"/>
      </left>
      <right style="medium">
        <color indexed="64"/>
      </right>
      <top style="medium">
        <color indexed="64"/>
      </top>
      <bottom style="dotted">
        <color indexed="64"/>
      </bottom>
      <diagonal/>
    </border>
    <border>
      <left/>
      <right style="medium">
        <color indexed="64"/>
      </right>
      <top style="dotted">
        <color indexed="64"/>
      </top>
      <bottom style="dotted">
        <color indexed="64"/>
      </bottom>
      <diagonal/>
    </border>
    <border>
      <left style="medium">
        <color indexed="64"/>
      </left>
      <right style="medium">
        <color indexed="64"/>
      </right>
      <top style="thin">
        <color indexed="64"/>
      </top>
      <bottom style="double">
        <color indexed="64"/>
      </bottom>
      <diagonal/>
    </border>
    <border>
      <left/>
      <right style="medium">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thin">
        <color indexed="64"/>
      </top>
      <bottom/>
      <diagonal/>
    </border>
    <border>
      <left style="medium">
        <color auto="1"/>
      </left>
      <right style="medium">
        <color auto="1"/>
      </right>
      <top style="hair">
        <color auto="1"/>
      </top>
      <bottom style="hair">
        <color auto="1"/>
      </bottom>
      <diagonal/>
    </border>
    <border>
      <left style="medium">
        <color indexed="64"/>
      </left>
      <right style="medium">
        <color auto="1"/>
      </right>
      <top style="hair">
        <color auto="1"/>
      </top>
      <bottom style="medium">
        <color indexed="64"/>
      </bottom>
      <diagonal/>
    </border>
    <border>
      <left style="medium">
        <color auto="1"/>
      </left>
      <right style="medium">
        <color auto="1"/>
      </right>
      <top/>
      <bottom style="hair">
        <color auto="1"/>
      </bottom>
      <diagonal/>
    </border>
    <border>
      <left style="medium">
        <color auto="1"/>
      </left>
      <right style="medium">
        <color auto="1"/>
      </right>
      <top style="dotted">
        <color auto="1"/>
      </top>
      <bottom/>
      <diagonal/>
    </border>
    <border>
      <left/>
      <right/>
      <top style="medium">
        <color auto="1"/>
      </top>
      <bottom style="double">
        <color indexed="64"/>
      </bottom>
      <diagonal/>
    </border>
    <border>
      <left style="medium">
        <color auto="1"/>
      </left>
      <right style="medium">
        <color auto="1"/>
      </right>
      <top style="thin">
        <color indexed="64"/>
      </top>
      <bottom style="thin">
        <color indexed="64"/>
      </bottom>
      <diagonal/>
    </border>
    <border>
      <left/>
      <right/>
      <top style="thin">
        <color indexed="64"/>
      </top>
      <bottom style="double">
        <color indexed="64"/>
      </bottom>
      <diagonal/>
    </border>
    <border>
      <left/>
      <right/>
      <top style="double">
        <color indexed="64"/>
      </top>
      <bottom style="medium">
        <color indexed="64"/>
      </bottom>
      <diagonal/>
    </border>
    <border>
      <left style="thin">
        <color theme="0"/>
      </left>
      <right style="thin">
        <color theme="0"/>
      </right>
      <top/>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style="double">
        <color indexed="64"/>
      </left>
      <right/>
      <top/>
      <bottom/>
      <diagonal/>
    </border>
    <border>
      <left/>
      <right style="double">
        <color indexed="64"/>
      </right>
      <top/>
      <bottom/>
      <diagonal/>
    </border>
    <border>
      <left style="double">
        <color indexed="64"/>
      </left>
      <right style="thin">
        <color theme="0"/>
      </right>
      <top/>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style="medium">
        <color auto="1"/>
      </left>
      <right style="medium">
        <color auto="1"/>
      </right>
      <top style="hair">
        <color auto="1"/>
      </top>
      <bottom/>
      <diagonal/>
    </border>
    <border>
      <left style="medium">
        <color indexed="64"/>
      </left>
      <right style="medium">
        <color indexed="64"/>
      </right>
      <top style="medium">
        <color indexed="64"/>
      </top>
      <bottom style="dashed">
        <color indexed="64"/>
      </bottom>
      <diagonal/>
    </border>
    <border>
      <left style="medium">
        <color indexed="64"/>
      </left>
      <right style="medium">
        <color indexed="64"/>
      </right>
      <top style="dashed">
        <color indexed="64"/>
      </top>
      <bottom style="dashed">
        <color indexed="64"/>
      </bottom>
      <diagonal/>
    </border>
    <border>
      <left style="medium">
        <color auto="1"/>
      </left>
      <right style="medium">
        <color auto="1"/>
      </right>
      <top/>
      <bottom style="dotted">
        <color auto="1"/>
      </bottom>
      <diagonal/>
    </border>
    <border>
      <left/>
      <right/>
      <top/>
      <bottom style="dotted">
        <color auto="1"/>
      </bottom>
      <diagonal/>
    </border>
    <border>
      <left/>
      <right/>
      <top style="dotted">
        <color indexed="64"/>
      </top>
      <bottom style="medium">
        <color auto="1"/>
      </bottom>
      <diagonal/>
    </border>
    <border>
      <left style="medium">
        <color auto="1"/>
      </left>
      <right style="thin">
        <color indexed="64"/>
      </right>
      <top style="dotted">
        <color auto="1"/>
      </top>
      <bottom style="dotted">
        <color auto="1"/>
      </bottom>
      <diagonal/>
    </border>
    <border>
      <left style="thin">
        <color indexed="64"/>
      </left>
      <right/>
      <top/>
      <bottom/>
      <diagonal/>
    </border>
    <border>
      <left/>
      <right style="thin">
        <color indexed="64"/>
      </right>
      <top/>
      <bottom/>
      <diagonal/>
    </border>
    <border>
      <left style="thin">
        <color indexed="64"/>
      </left>
      <right/>
      <top style="double">
        <color indexed="64"/>
      </top>
      <bottom/>
      <diagonal/>
    </border>
    <border>
      <left style="thin">
        <color indexed="64"/>
      </left>
      <right style="thin">
        <color indexed="64"/>
      </right>
      <top style="double">
        <color indexed="64"/>
      </top>
      <bottom/>
      <diagonal/>
    </border>
    <border>
      <left/>
      <right style="thin">
        <color indexed="64"/>
      </right>
      <top style="double">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style="double">
        <color indexed="64"/>
      </bottom>
      <diagonal/>
    </border>
    <border>
      <left style="thin">
        <color indexed="64"/>
      </left>
      <right style="thin">
        <color indexed="64"/>
      </right>
      <top/>
      <bottom style="double">
        <color indexed="64"/>
      </bottom>
      <diagonal/>
    </border>
    <border>
      <left/>
      <right style="thin">
        <color indexed="64"/>
      </right>
      <top/>
      <bottom style="double">
        <color indexed="64"/>
      </bottom>
      <diagonal/>
    </border>
    <border>
      <left/>
      <right style="medium">
        <color indexed="64"/>
      </right>
      <top style="medium">
        <color indexed="64"/>
      </top>
      <bottom style="medium">
        <color indexed="64"/>
      </bottom>
      <diagonal/>
    </border>
    <border>
      <left style="thin">
        <color indexed="64"/>
      </left>
      <right/>
      <top style="medium">
        <color indexed="64"/>
      </top>
      <bottom/>
      <diagonal/>
    </border>
    <border>
      <left/>
      <right style="thin">
        <color indexed="64"/>
      </right>
      <top style="medium">
        <color indexed="64"/>
      </top>
      <bottom/>
      <diagonal/>
    </border>
    <border>
      <left/>
      <right/>
      <top style="medium">
        <color indexed="17"/>
      </top>
      <bottom/>
      <diagonal/>
    </border>
    <border>
      <left style="thin">
        <color indexed="64"/>
      </left>
      <right/>
      <top style="medium">
        <color indexed="17"/>
      </top>
      <bottom/>
      <diagonal/>
    </border>
    <border>
      <left/>
      <right style="thin">
        <color indexed="64"/>
      </right>
      <top style="medium">
        <color indexed="17"/>
      </top>
      <bottom/>
      <diagonal/>
    </border>
    <border>
      <left/>
      <right/>
      <top/>
      <bottom style="medium">
        <color indexed="17"/>
      </bottom>
      <diagonal/>
    </border>
    <border>
      <left style="thin">
        <color indexed="64"/>
      </left>
      <right/>
      <top/>
      <bottom style="medium">
        <color indexed="17"/>
      </bottom>
      <diagonal/>
    </border>
    <border>
      <left/>
      <right style="thin">
        <color indexed="64"/>
      </right>
      <top/>
      <bottom style="medium">
        <color indexed="17"/>
      </bottom>
      <diagonal/>
    </border>
    <border>
      <left style="medium">
        <color auto="1"/>
      </left>
      <right style="medium">
        <color auto="1"/>
      </right>
      <top style="medium">
        <color auto="1"/>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top style="thin">
        <color indexed="64"/>
      </top>
      <bottom/>
      <diagonal/>
    </border>
    <border>
      <left/>
      <right style="thin">
        <color indexed="64"/>
      </right>
      <top style="thin">
        <color indexed="64"/>
      </top>
      <bottom/>
      <diagonal/>
    </border>
    <border>
      <left style="thick">
        <color indexed="64"/>
      </left>
      <right style="thick">
        <color indexed="64"/>
      </right>
      <top style="thin">
        <color indexed="64"/>
      </top>
      <bottom style="double">
        <color indexed="64"/>
      </bottom>
      <diagonal/>
    </border>
    <border>
      <left style="medium">
        <color indexed="64"/>
      </left>
      <right style="medium">
        <color indexed="64"/>
      </right>
      <top style="thin">
        <color indexed="64"/>
      </top>
      <bottom/>
      <diagonal/>
    </border>
    <border>
      <left style="medium">
        <color indexed="64"/>
      </left>
      <right style="medium">
        <color indexed="64"/>
      </right>
      <top style="double">
        <color indexed="64"/>
      </top>
      <bottom style="double">
        <color indexed="64"/>
      </bottom>
      <diagonal/>
    </border>
    <border>
      <left/>
      <right/>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top style="thin">
        <color auto="1"/>
      </top>
      <bottom style="medium">
        <color auto="1"/>
      </bottom>
      <diagonal/>
    </border>
  </borders>
  <cellStyleXfs count="20">
    <xf numFmtId="0" fontId="0" fillId="0" borderId="0"/>
    <xf numFmtId="166" fontId="1" fillId="0" borderId="0" applyFont="0" applyFill="0" applyBorder="0" applyAlignment="0" applyProtection="0"/>
    <xf numFmtId="9" fontId="1" fillId="0" borderId="0" applyFont="0" applyFill="0" applyBorder="0" applyAlignment="0" applyProtection="0"/>
    <xf numFmtId="0" fontId="29" fillId="0" borderId="0"/>
    <xf numFmtId="165" fontId="29" fillId="0" borderId="0" applyFont="0" applyFill="0" applyBorder="0" applyAlignment="0" applyProtection="0"/>
    <xf numFmtId="165" fontId="1" fillId="0" borderId="0" applyFont="0" applyFill="0" applyBorder="0" applyAlignment="0" applyProtection="0"/>
    <xf numFmtId="166" fontId="57" fillId="0" borderId="0" applyFont="0" applyFill="0" applyBorder="0" applyAlignment="0" applyProtection="0"/>
    <xf numFmtId="9" fontId="57" fillId="0" borderId="0" applyFont="0" applyFill="0" applyBorder="0" applyAlignment="0" applyProtection="0"/>
    <xf numFmtId="0" fontId="29" fillId="0" borderId="0"/>
    <xf numFmtId="165" fontId="1" fillId="0" borderId="0" applyFont="0" applyFill="0" applyBorder="0" applyAlignment="0" applyProtection="0"/>
    <xf numFmtId="41" fontId="1" fillId="0" borderId="0" applyFont="0" applyFill="0" applyBorder="0" applyAlignment="0" applyProtection="0"/>
    <xf numFmtId="0" fontId="29" fillId="0" borderId="0"/>
    <xf numFmtId="164" fontId="29" fillId="0" borderId="0" applyFont="0" applyFill="0" applyBorder="0" applyAlignment="0" applyProtection="0"/>
    <xf numFmtId="0" fontId="68" fillId="0" borderId="0"/>
    <xf numFmtId="41" fontId="68" fillId="0" borderId="0" applyFont="0" applyFill="0" applyBorder="0" applyAlignment="0" applyProtection="0"/>
    <xf numFmtId="166" fontId="1" fillId="0" borderId="0" applyFont="0" applyFill="0" applyBorder="0" applyAlignment="0" applyProtection="0"/>
    <xf numFmtId="9" fontId="68" fillId="0" borderId="0" applyFont="0" applyFill="0" applyBorder="0" applyAlignment="0" applyProtection="0"/>
    <xf numFmtId="0" fontId="68" fillId="0" borderId="0"/>
    <xf numFmtId="0" fontId="68" fillId="0" borderId="0"/>
    <xf numFmtId="166" fontId="1" fillId="0" borderId="0" applyFont="0" applyFill="0" applyBorder="0" applyAlignment="0" applyProtection="0"/>
  </cellStyleXfs>
  <cellXfs count="1223">
    <xf numFmtId="0" fontId="0" fillId="0" borderId="0" xfId="0"/>
    <xf numFmtId="0" fontId="2" fillId="0" borderId="0" xfId="0" applyFont="1" applyAlignment="1">
      <alignment horizontal="center" vertical="center"/>
    </xf>
    <xf numFmtId="3" fontId="3" fillId="0" borderId="0" xfId="0" applyNumberFormat="1" applyFont="1" applyAlignment="1">
      <alignment vertical="center"/>
    </xf>
    <xf numFmtId="3" fontId="4" fillId="0" borderId="0" xfId="0" applyNumberFormat="1" applyFont="1" applyAlignment="1">
      <alignment horizontal="center" vertical="center"/>
    </xf>
    <xf numFmtId="3" fontId="5" fillId="0" borderId="0" xfId="0" applyNumberFormat="1" applyFont="1" applyAlignment="1">
      <alignment vertical="center"/>
    </xf>
    <xf numFmtId="3" fontId="6" fillId="0" borderId="0" xfId="0" applyNumberFormat="1" applyFont="1" applyAlignment="1">
      <alignment horizontal="center" vertical="center"/>
    </xf>
    <xf numFmtId="3" fontId="7" fillId="0" borderId="0" xfId="0" applyNumberFormat="1" applyFont="1" applyAlignment="1">
      <alignment horizontal="center" vertical="center"/>
    </xf>
    <xf numFmtId="3" fontId="5" fillId="0" borderId="0" xfId="0" applyNumberFormat="1" applyFont="1" applyAlignment="1">
      <alignment horizontal="left" vertical="center"/>
    </xf>
    <xf numFmtId="3" fontId="4" fillId="0" borderId="3" xfId="0" applyNumberFormat="1" applyFont="1" applyFill="1" applyBorder="1" applyAlignment="1">
      <alignment vertical="center"/>
    </xf>
    <xf numFmtId="3" fontId="4" fillId="0" borderId="7" xfId="0" applyNumberFormat="1" applyFont="1" applyFill="1" applyBorder="1" applyAlignment="1">
      <alignment vertical="center"/>
    </xf>
    <xf numFmtId="3" fontId="8" fillId="0" borderId="0" xfId="0" applyNumberFormat="1" applyFont="1" applyAlignment="1">
      <alignment horizontal="left" vertical="center"/>
    </xf>
    <xf numFmtId="3" fontId="4" fillId="0" borderId="0" xfId="0" applyNumberFormat="1" applyFont="1" applyAlignment="1">
      <alignment horizontal="left" vertical="center"/>
    </xf>
    <xf numFmtId="3" fontId="4" fillId="0" borderId="0" xfId="0" applyNumberFormat="1" applyFont="1" applyFill="1" applyBorder="1" applyAlignment="1">
      <alignment horizontal="center" vertical="center"/>
    </xf>
    <xf numFmtId="9" fontId="4" fillId="0" borderId="0" xfId="2" applyFont="1" applyFill="1" applyBorder="1" applyAlignment="1">
      <alignment horizontal="center" vertical="center"/>
    </xf>
    <xf numFmtId="1" fontId="4" fillId="3" borderId="6" xfId="0" applyNumberFormat="1" applyFont="1" applyFill="1" applyBorder="1" applyAlignment="1">
      <alignment horizontal="center" vertical="center"/>
    </xf>
    <xf numFmtId="9" fontId="4" fillId="3" borderId="7" xfId="2" applyFont="1" applyFill="1" applyBorder="1" applyAlignment="1">
      <alignment vertical="center"/>
    </xf>
    <xf numFmtId="9" fontId="4" fillId="3" borderId="5" xfId="2" applyFont="1" applyFill="1" applyBorder="1" applyAlignment="1">
      <alignment vertical="center"/>
    </xf>
    <xf numFmtId="168" fontId="4" fillId="3" borderId="7" xfId="0" applyNumberFormat="1" applyFont="1" applyFill="1" applyBorder="1" applyAlignment="1">
      <alignment vertical="center"/>
    </xf>
    <xf numFmtId="168" fontId="4" fillId="3" borderId="8" xfId="0" applyNumberFormat="1" applyFont="1" applyFill="1" applyBorder="1" applyAlignment="1">
      <alignment vertical="center"/>
    </xf>
    <xf numFmtId="168" fontId="4" fillId="3" borderId="6" xfId="0" applyNumberFormat="1" applyFont="1" applyFill="1" applyBorder="1" applyAlignment="1">
      <alignment horizontal="center" vertical="center"/>
    </xf>
    <xf numFmtId="168" fontId="9" fillId="2" borderId="1" xfId="0" applyNumberFormat="1" applyFont="1" applyFill="1" applyBorder="1" applyAlignment="1">
      <alignment horizontal="center" vertical="center"/>
    </xf>
    <xf numFmtId="168" fontId="4" fillId="0" borderId="0" xfId="0" applyNumberFormat="1" applyFont="1" applyAlignment="1">
      <alignment horizontal="center" vertical="center"/>
    </xf>
    <xf numFmtId="169" fontId="11" fillId="3" borderId="6" xfId="0" applyNumberFormat="1" applyFont="1" applyFill="1" applyBorder="1" applyAlignment="1">
      <alignment horizontal="center" vertical="center"/>
    </xf>
    <xf numFmtId="169" fontId="11" fillId="3" borderId="7" xfId="0" applyNumberFormat="1" applyFont="1" applyFill="1" applyBorder="1" applyAlignment="1">
      <alignment horizontal="center" vertical="center"/>
    </xf>
    <xf numFmtId="169" fontId="9" fillId="2" borderId="1" xfId="0" applyNumberFormat="1" applyFont="1" applyFill="1" applyBorder="1" applyAlignment="1">
      <alignment horizontal="center" vertical="center"/>
    </xf>
    <xf numFmtId="169" fontId="9" fillId="2" borderId="4" xfId="0" applyNumberFormat="1" applyFont="1" applyFill="1" applyBorder="1" applyAlignment="1">
      <alignment horizontal="center" vertical="center"/>
    </xf>
    <xf numFmtId="169" fontId="11" fillId="3" borderId="1" xfId="0" applyNumberFormat="1" applyFont="1" applyFill="1" applyBorder="1" applyAlignment="1">
      <alignment horizontal="center" vertical="center"/>
    </xf>
    <xf numFmtId="168" fontId="9" fillId="2" borderId="4" xfId="0" applyNumberFormat="1" applyFont="1" applyFill="1" applyBorder="1" applyAlignment="1">
      <alignment horizontal="center" vertical="center"/>
    </xf>
    <xf numFmtId="0" fontId="12" fillId="0" borderId="13" xfId="0" applyFont="1" applyBorder="1" applyAlignment="1">
      <alignment vertical="center"/>
    </xf>
    <xf numFmtId="0" fontId="13" fillId="0" borderId="14" xfId="0" applyFont="1" applyBorder="1" applyAlignment="1">
      <alignment horizontal="center" vertical="center"/>
    </xf>
    <xf numFmtId="0" fontId="13" fillId="0" borderId="15" xfId="0" applyFont="1" applyBorder="1" applyAlignment="1">
      <alignment horizontal="center" vertical="center"/>
    </xf>
    <xf numFmtId="0" fontId="13" fillId="0" borderId="17" xfId="0" applyFont="1" applyBorder="1" applyAlignment="1">
      <alignment horizontal="center" vertical="center"/>
    </xf>
    <xf numFmtId="0" fontId="13" fillId="0" borderId="0" xfId="0" applyFont="1" applyAlignment="1">
      <alignment horizontal="center" vertical="center"/>
    </xf>
    <xf numFmtId="0" fontId="13" fillId="0" borderId="16" xfId="0" applyFont="1" applyBorder="1" applyAlignment="1">
      <alignment horizontal="center" vertical="center"/>
    </xf>
    <xf numFmtId="0" fontId="13" fillId="0" borderId="0" xfId="0" applyFont="1" applyBorder="1" applyAlignment="1">
      <alignment horizontal="center" vertical="center"/>
    </xf>
    <xf numFmtId="168" fontId="4" fillId="3" borderId="7" xfId="0" applyNumberFormat="1" applyFont="1" applyFill="1" applyBorder="1" applyAlignment="1">
      <alignment horizontal="center" vertical="center"/>
    </xf>
    <xf numFmtId="3" fontId="4" fillId="3" borderId="11" xfId="0" applyNumberFormat="1" applyFont="1" applyFill="1" applyBorder="1" applyAlignment="1">
      <alignment horizontal="left" vertical="center"/>
    </xf>
    <xf numFmtId="3" fontId="4" fillId="3" borderId="7" xfId="0" applyNumberFormat="1" applyFont="1" applyFill="1" applyBorder="1" applyAlignment="1">
      <alignment horizontal="left" vertical="center"/>
    </xf>
    <xf numFmtId="0" fontId="0" fillId="0" borderId="0" xfId="0" applyAlignment="1">
      <alignment horizontal="center" vertical="center"/>
    </xf>
    <xf numFmtId="3" fontId="4" fillId="3" borderId="5" xfId="0" applyNumberFormat="1" applyFont="1" applyFill="1" applyBorder="1" applyAlignment="1">
      <alignment horizontal="center" vertical="center"/>
    </xf>
    <xf numFmtId="3" fontId="4" fillId="3" borderId="8" xfId="0" applyNumberFormat="1" applyFont="1" applyFill="1" applyBorder="1" applyAlignment="1">
      <alignment horizontal="left" vertical="center"/>
    </xf>
    <xf numFmtId="3" fontId="4" fillId="3" borderId="8" xfId="0" applyNumberFormat="1" applyFont="1" applyFill="1" applyBorder="1" applyAlignment="1">
      <alignment horizontal="center" vertical="center"/>
    </xf>
    <xf numFmtId="3" fontId="4" fillId="3" borderId="7" xfId="0" applyNumberFormat="1" applyFont="1" applyFill="1" applyBorder="1" applyAlignment="1">
      <alignment horizontal="center" vertical="center"/>
    </xf>
    <xf numFmtId="3" fontId="4" fillId="4" borderId="7" xfId="0" applyNumberFormat="1" applyFont="1" applyFill="1" applyBorder="1" applyAlignment="1">
      <alignment horizontal="center" vertical="center"/>
    </xf>
    <xf numFmtId="3" fontId="4" fillId="2" borderId="7" xfId="0" applyNumberFormat="1" applyFont="1" applyFill="1" applyBorder="1" applyAlignment="1">
      <alignment horizontal="center" vertical="center"/>
    </xf>
    <xf numFmtId="3" fontId="4" fillId="2" borderId="8" xfId="0" applyNumberFormat="1" applyFont="1" applyFill="1" applyBorder="1" applyAlignment="1">
      <alignment horizontal="center" vertical="center"/>
    </xf>
    <xf numFmtId="3" fontId="9" fillId="2" borderId="4" xfId="0" applyNumberFormat="1" applyFont="1" applyFill="1" applyBorder="1" applyAlignment="1">
      <alignment horizontal="center" vertical="center"/>
    </xf>
    <xf numFmtId="3" fontId="9" fillId="2" borderId="1" xfId="0" applyNumberFormat="1" applyFont="1" applyFill="1" applyBorder="1" applyAlignment="1">
      <alignment horizontal="center" vertical="center"/>
    </xf>
    <xf numFmtId="3" fontId="9" fillId="2" borderId="3" xfId="0" applyNumberFormat="1" applyFont="1" applyFill="1" applyBorder="1" applyAlignment="1">
      <alignment horizontal="center" vertical="center"/>
    </xf>
    <xf numFmtId="168" fontId="4" fillId="3" borderId="7" xfId="0" applyNumberFormat="1" applyFont="1" applyFill="1" applyBorder="1" applyAlignment="1">
      <alignment horizontal="center" vertical="center"/>
    </xf>
    <xf numFmtId="0" fontId="15" fillId="0" borderId="0" xfId="0" applyFont="1" applyAlignment="1">
      <alignment horizontal="center" vertical="center"/>
    </xf>
    <xf numFmtId="168" fontId="4" fillId="4" borderId="6" xfId="0" applyNumberFormat="1" applyFont="1" applyFill="1" applyBorder="1" applyAlignment="1">
      <alignment horizontal="center" vertical="center"/>
    </xf>
    <xf numFmtId="0" fontId="14" fillId="0" borderId="0" xfId="0" applyFont="1"/>
    <xf numFmtId="9" fontId="0" fillId="0" borderId="0" xfId="0" applyNumberFormat="1"/>
    <xf numFmtId="0" fontId="0" fillId="0" borderId="0" xfId="0" applyAlignment="1">
      <alignment horizontal="left" vertical="center"/>
    </xf>
    <xf numFmtId="170" fontId="0" fillId="0" borderId="0" xfId="1" applyNumberFormat="1" applyFont="1" applyAlignment="1">
      <alignment horizontal="center" vertical="center"/>
    </xf>
    <xf numFmtId="170" fontId="0" fillId="0" borderId="0" xfId="0" applyNumberFormat="1" applyAlignment="1">
      <alignment horizontal="center" vertical="center"/>
    </xf>
    <xf numFmtId="166" fontId="0" fillId="0" borderId="0" xfId="0" applyNumberFormat="1" applyAlignment="1">
      <alignment horizontal="center" vertical="center"/>
    </xf>
    <xf numFmtId="3" fontId="4" fillId="4" borderId="7" xfId="0" applyNumberFormat="1" applyFont="1" applyFill="1" applyBorder="1" applyAlignment="1">
      <alignment vertical="center"/>
    </xf>
    <xf numFmtId="3" fontId="4" fillId="4" borderId="8" xfId="0" applyNumberFormat="1" applyFont="1" applyFill="1" applyBorder="1" applyAlignment="1">
      <alignment vertical="center"/>
    </xf>
    <xf numFmtId="0" fontId="12" fillId="0" borderId="13" xfId="0" applyFont="1" applyBorder="1" applyAlignment="1">
      <alignment horizontal="center" vertical="center"/>
    </xf>
    <xf numFmtId="0" fontId="13" fillId="0" borderId="16" xfId="0" applyFont="1" applyBorder="1" applyAlignment="1">
      <alignment horizontal="center" vertical="center"/>
    </xf>
    <xf numFmtId="3" fontId="4" fillId="3" borderId="11" xfId="0" applyNumberFormat="1" applyFont="1" applyFill="1" applyBorder="1" applyAlignment="1">
      <alignment horizontal="center" vertical="center"/>
    </xf>
    <xf numFmtId="3" fontId="4" fillId="3" borderId="9" xfId="0" applyNumberFormat="1" applyFont="1" applyFill="1" applyBorder="1" applyAlignment="1">
      <alignment horizontal="center" vertical="center"/>
    </xf>
    <xf numFmtId="3" fontId="4" fillId="3" borderId="7" xfId="0" applyNumberFormat="1" applyFont="1" applyFill="1" applyBorder="1" applyAlignment="1">
      <alignment horizontal="center" vertical="center"/>
    </xf>
    <xf numFmtId="3" fontId="4" fillId="3" borderId="12" xfId="0" applyNumberFormat="1" applyFont="1" applyFill="1" applyBorder="1" applyAlignment="1">
      <alignment horizontal="center" vertical="center"/>
    </xf>
    <xf numFmtId="3" fontId="4" fillId="3" borderId="7" xfId="0" applyNumberFormat="1" applyFont="1" applyFill="1" applyBorder="1" applyAlignment="1">
      <alignment horizontal="left" vertical="center"/>
    </xf>
    <xf numFmtId="3" fontId="4" fillId="3" borderId="8" xfId="0" applyNumberFormat="1" applyFont="1" applyFill="1" applyBorder="1" applyAlignment="1">
      <alignment horizontal="left" vertical="center"/>
    </xf>
    <xf numFmtId="9" fontId="4" fillId="4" borderId="10" xfId="2" applyFont="1" applyFill="1" applyBorder="1" applyAlignment="1">
      <alignment horizontal="center" vertical="center"/>
    </xf>
    <xf numFmtId="0" fontId="0" fillId="5" borderId="0" xfId="0" applyFill="1" applyAlignment="1">
      <alignment horizontal="center" vertical="center"/>
    </xf>
    <xf numFmtId="3" fontId="4" fillId="4" borderId="5" xfId="0" applyNumberFormat="1" applyFont="1" applyFill="1" applyBorder="1" applyAlignment="1">
      <alignment horizontal="center" vertical="center"/>
    </xf>
    <xf numFmtId="1" fontId="4" fillId="4" borderId="6" xfId="0" applyNumberFormat="1" applyFont="1" applyFill="1" applyBorder="1" applyAlignment="1">
      <alignment horizontal="center" vertical="center"/>
    </xf>
    <xf numFmtId="3" fontId="8" fillId="5" borderId="0" xfId="0" applyNumberFormat="1" applyFont="1" applyFill="1" applyAlignment="1">
      <alignment horizontal="left" vertical="center"/>
    </xf>
    <xf numFmtId="1" fontId="15" fillId="5" borderId="7" xfId="0" applyNumberFormat="1" applyFont="1" applyFill="1" applyBorder="1" applyAlignment="1">
      <alignment horizontal="center" vertical="center"/>
    </xf>
    <xf numFmtId="0" fontId="16" fillId="2" borderId="6" xfId="0" applyFont="1" applyFill="1" applyBorder="1" applyAlignment="1">
      <alignment horizontal="center" vertical="center"/>
    </xf>
    <xf numFmtId="1" fontId="16" fillId="2" borderId="7" xfId="0" applyNumberFormat="1" applyFont="1" applyFill="1" applyBorder="1" applyAlignment="1">
      <alignment horizontal="center" vertical="center"/>
    </xf>
    <xf numFmtId="1" fontId="16" fillId="2" borderId="6" xfId="0" applyNumberFormat="1" applyFont="1" applyFill="1" applyBorder="1" applyAlignment="1">
      <alignment horizontal="center" vertical="center"/>
    </xf>
    <xf numFmtId="1" fontId="10" fillId="5" borderId="6" xfId="0" applyNumberFormat="1" applyFont="1" applyFill="1" applyBorder="1" applyAlignment="1">
      <alignment horizontal="center" vertical="center"/>
    </xf>
    <xf numFmtId="1" fontId="4" fillId="5" borderId="6" xfId="0" applyNumberFormat="1" applyFont="1" applyFill="1" applyBorder="1" applyAlignment="1">
      <alignment horizontal="center" vertical="center"/>
    </xf>
    <xf numFmtId="1" fontId="15" fillId="5" borderId="6" xfId="0" applyNumberFormat="1" applyFont="1" applyFill="1" applyBorder="1" applyAlignment="1">
      <alignment horizontal="center" vertical="center"/>
    </xf>
    <xf numFmtId="171" fontId="4" fillId="3" borderId="2" xfId="0" applyNumberFormat="1" applyFont="1" applyFill="1" applyBorder="1" applyAlignment="1">
      <alignment horizontal="center" vertical="center"/>
    </xf>
    <xf numFmtId="171" fontId="4" fillId="3" borderId="6" xfId="0" applyNumberFormat="1" applyFont="1" applyFill="1" applyBorder="1" applyAlignment="1">
      <alignment horizontal="center" vertical="center"/>
    </xf>
    <xf numFmtId="9" fontId="4" fillId="5" borderId="7" xfId="2" applyFont="1" applyFill="1" applyBorder="1" applyAlignment="1">
      <alignment vertical="center"/>
    </xf>
    <xf numFmtId="9" fontId="4" fillId="5" borderId="5" xfId="2" applyFont="1" applyFill="1" applyBorder="1" applyAlignment="1">
      <alignment vertical="center"/>
    </xf>
    <xf numFmtId="1" fontId="17" fillId="5" borderId="6" xfId="0" applyNumberFormat="1" applyFont="1" applyFill="1" applyBorder="1" applyAlignment="1">
      <alignment horizontal="center" vertical="center"/>
    </xf>
    <xf numFmtId="3" fontId="4" fillId="3" borderId="7" xfId="0" quotePrefix="1" applyNumberFormat="1" applyFont="1" applyFill="1" applyBorder="1" applyAlignment="1">
      <alignment horizontal="left" vertical="center" indent="1"/>
    </xf>
    <xf numFmtId="3" fontId="4" fillId="3" borderId="7" xfId="0" applyNumberFormat="1" applyFont="1" applyFill="1" applyBorder="1" applyAlignment="1">
      <alignment horizontal="left" vertical="center" indent="1"/>
    </xf>
    <xf numFmtId="9" fontId="4" fillId="4" borderId="7" xfId="2" applyFont="1" applyFill="1" applyBorder="1" applyAlignment="1">
      <alignment horizontal="center" vertical="center"/>
    </xf>
    <xf numFmtId="9" fontId="17" fillId="5" borderId="7" xfId="2" applyFont="1" applyFill="1" applyBorder="1" applyAlignment="1">
      <alignment vertical="center"/>
    </xf>
    <xf numFmtId="3" fontId="4" fillId="2" borderId="7" xfId="0" applyNumberFormat="1" applyFont="1" applyFill="1" applyBorder="1" applyAlignment="1">
      <alignment horizontal="center" vertical="center"/>
    </xf>
    <xf numFmtId="168" fontId="4" fillId="3" borderId="7" xfId="0" applyNumberFormat="1" applyFont="1" applyFill="1" applyBorder="1" applyAlignment="1">
      <alignment horizontal="center" vertical="center"/>
    </xf>
    <xf numFmtId="3" fontId="4" fillId="5" borderId="0" xfId="0" applyNumberFormat="1" applyFont="1" applyFill="1" applyBorder="1" applyAlignment="1">
      <alignment horizontal="center" vertical="center"/>
    </xf>
    <xf numFmtId="168" fontId="4" fillId="5" borderId="0" xfId="0" applyNumberFormat="1" applyFont="1" applyFill="1" applyBorder="1" applyAlignment="1">
      <alignment horizontal="center" vertical="center"/>
    </xf>
    <xf numFmtId="3" fontId="4" fillId="2" borderId="7" xfId="2" applyNumberFormat="1" applyFont="1" applyFill="1" applyBorder="1" applyAlignment="1">
      <alignment vertical="center"/>
    </xf>
    <xf numFmtId="3" fontId="17" fillId="5" borderId="7" xfId="2" applyNumberFormat="1" applyFont="1" applyFill="1" applyBorder="1" applyAlignment="1">
      <alignment vertical="center"/>
    </xf>
    <xf numFmtId="3" fontId="17" fillId="5" borderId="5" xfId="2" applyNumberFormat="1" applyFont="1" applyFill="1" applyBorder="1" applyAlignment="1">
      <alignment vertical="center"/>
    </xf>
    <xf numFmtId="0" fontId="13" fillId="0" borderId="0" xfId="0" applyFont="1" applyAlignment="1">
      <alignment horizontal="left" vertical="center"/>
    </xf>
    <xf numFmtId="3" fontId="4" fillId="5" borderId="7" xfId="2" applyNumberFormat="1" applyFont="1" applyFill="1" applyBorder="1" applyAlignment="1">
      <alignment horizontal="center" vertical="center"/>
    </xf>
    <xf numFmtId="3" fontId="4" fillId="5" borderId="5" xfId="2" applyNumberFormat="1" applyFont="1" applyFill="1" applyBorder="1" applyAlignment="1">
      <alignment horizontal="center" vertical="center"/>
    </xf>
    <xf numFmtId="3" fontId="4" fillId="5" borderId="7" xfId="0" applyNumberFormat="1" applyFont="1" applyFill="1" applyBorder="1" applyAlignment="1">
      <alignment horizontal="center" vertical="center"/>
    </xf>
    <xf numFmtId="168" fontId="4" fillId="5" borderId="7" xfId="0" applyNumberFormat="1" applyFont="1" applyFill="1" applyBorder="1" applyAlignment="1">
      <alignment horizontal="center" vertical="center"/>
    </xf>
    <xf numFmtId="3" fontId="4" fillId="5" borderId="8" xfId="0" applyNumberFormat="1" applyFont="1" applyFill="1" applyBorder="1" applyAlignment="1">
      <alignment horizontal="center" vertical="center"/>
    </xf>
    <xf numFmtId="0" fontId="12" fillId="0" borderId="0" xfId="0" applyFont="1" applyBorder="1" applyAlignment="1">
      <alignment horizontal="center" vertical="center"/>
    </xf>
    <xf numFmtId="168" fontId="11" fillId="0" borderId="0" xfId="0" applyNumberFormat="1" applyFont="1" applyAlignment="1">
      <alignment horizontal="center" vertical="center"/>
    </xf>
    <xf numFmtId="168" fontId="4" fillId="5" borderId="7" xfId="0" applyNumberFormat="1" applyFont="1" applyFill="1" applyBorder="1" applyAlignment="1">
      <alignment vertical="center"/>
    </xf>
    <xf numFmtId="168" fontId="4" fillId="5" borderId="8" xfId="0" applyNumberFormat="1" applyFont="1" applyFill="1" applyBorder="1" applyAlignment="1">
      <alignment vertical="center"/>
    </xf>
    <xf numFmtId="0" fontId="13" fillId="5" borderId="0" xfId="0" applyFont="1" applyFill="1" applyAlignment="1">
      <alignment horizontal="left" vertical="center"/>
    </xf>
    <xf numFmtId="3" fontId="4" fillId="5" borderId="7" xfId="2" applyNumberFormat="1" applyFont="1" applyFill="1" applyBorder="1" applyAlignment="1">
      <alignment vertical="center"/>
    </xf>
    <xf numFmtId="3" fontId="4" fillId="5" borderId="7" xfId="0" applyNumberFormat="1" applyFont="1" applyFill="1" applyBorder="1" applyAlignment="1">
      <alignment vertical="center"/>
    </xf>
    <xf numFmtId="9" fontId="4" fillId="5" borderId="7" xfId="2" applyFont="1" applyFill="1" applyBorder="1" applyAlignment="1">
      <alignment horizontal="center" vertical="center"/>
    </xf>
    <xf numFmtId="3" fontId="4" fillId="5" borderId="5" xfId="2" applyNumberFormat="1" applyFont="1" applyFill="1" applyBorder="1" applyAlignment="1">
      <alignment vertical="center"/>
    </xf>
    <xf numFmtId="1" fontId="4" fillId="4" borderId="7" xfId="2" applyNumberFormat="1" applyFont="1" applyFill="1" applyBorder="1" applyAlignment="1">
      <alignment vertical="center"/>
    </xf>
    <xf numFmtId="1" fontId="4" fillId="4" borderId="5" xfId="2" applyNumberFormat="1" applyFont="1" applyFill="1" applyBorder="1" applyAlignment="1">
      <alignment vertical="center"/>
    </xf>
    <xf numFmtId="3" fontId="4" fillId="4" borderId="12" xfId="0" applyNumberFormat="1" applyFont="1" applyFill="1" applyBorder="1" applyAlignment="1">
      <alignment vertical="center"/>
    </xf>
    <xf numFmtId="3" fontId="4" fillId="4" borderId="9" xfId="0" applyNumberFormat="1" applyFont="1" applyFill="1" applyBorder="1" applyAlignment="1">
      <alignment vertical="center"/>
    </xf>
    <xf numFmtId="1" fontId="9" fillId="2" borderId="6" xfId="0" applyNumberFormat="1" applyFont="1" applyFill="1" applyBorder="1" applyAlignment="1">
      <alignment horizontal="center" vertical="center"/>
    </xf>
    <xf numFmtId="0" fontId="13" fillId="0" borderId="16" xfId="0" applyFont="1" applyBorder="1" applyAlignment="1">
      <alignment horizontal="center" vertical="center"/>
    </xf>
    <xf numFmtId="1" fontId="9" fillId="2" borderId="6" xfId="0" applyNumberFormat="1" applyFont="1" applyFill="1" applyBorder="1" applyAlignment="1">
      <alignment vertical="center"/>
    </xf>
    <xf numFmtId="9" fontId="4" fillId="6" borderId="7" xfId="2" applyFont="1" applyFill="1" applyBorder="1" applyAlignment="1">
      <alignment horizontal="center" vertical="center"/>
    </xf>
    <xf numFmtId="0" fontId="0" fillId="7" borderId="0" xfId="0" applyFill="1"/>
    <xf numFmtId="0" fontId="18" fillId="0" borderId="0" xfId="0" applyFont="1"/>
    <xf numFmtId="0" fontId="19" fillId="0" borderId="0" xfId="0" applyFont="1"/>
    <xf numFmtId="0" fontId="19" fillId="0" borderId="27" xfId="0" applyFont="1" applyBorder="1"/>
    <xf numFmtId="0" fontId="19" fillId="0" borderId="28" xfId="0" applyFont="1" applyBorder="1"/>
    <xf numFmtId="0" fontId="19" fillId="0" borderId="29" xfId="0" applyFont="1" applyBorder="1"/>
    <xf numFmtId="0" fontId="19" fillId="0" borderId="0" xfId="0" applyFont="1" applyBorder="1"/>
    <xf numFmtId="0" fontId="19" fillId="0" borderId="30" xfId="0" applyFont="1" applyBorder="1"/>
    <xf numFmtId="0" fontId="19" fillId="0" borderId="0" xfId="0" applyFont="1" applyBorder="1" applyAlignment="1">
      <alignment horizontal="right"/>
    </xf>
    <xf numFmtId="0" fontId="19" fillId="0" borderId="0" xfId="0" quotePrefix="1" applyFont="1" applyBorder="1"/>
    <xf numFmtId="0" fontId="20" fillId="0" borderId="0" xfId="0" applyFont="1" applyBorder="1"/>
    <xf numFmtId="0" fontId="21" fillId="0" borderId="0" xfId="0" applyFont="1" applyBorder="1"/>
    <xf numFmtId="0" fontId="23" fillId="0" borderId="0" xfId="0" applyFont="1" applyBorder="1"/>
    <xf numFmtId="0" fontId="19" fillId="0" borderId="0" xfId="0" applyFont="1" applyBorder="1" applyAlignment="1">
      <alignment horizontal="center"/>
    </xf>
    <xf numFmtId="0" fontId="20" fillId="0" borderId="35" xfId="0" applyFont="1" applyBorder="1" applyAlignment="1">
      <alignment horizontal="center"/>
    </xf>
    <xf numFmtId="0" fontId="20" fillId="0" borderId="35" xfId="0" applyFont="1" applyBorder="1"/>
    <xf numFmtId="0" fontId="20" fillId="0" borderId="37" xfId="0" applyFont="1" applyBorder="1" applyAlignment="1">
      <alignment horizontal="center"/>
    </xf>
    <xf numFmtId="0" fontId="20" fillId="0" borderId="37" xfId="0" applyFont="1" applyBorder="1"/>
    <xf numFmtId="0" fontId="20" fillId="0" borderId="36" xfId="0" applyFont="1" applyBorder="1" applyAlignment="1">
      <alignment horizontal="center"/>
    </xf>
    <xf numFmtId="0" fontId="20" fillId="0" borderId="36" xfId="0" applyFont="1" applyBorder="1"/>
    <xf numFmtId="0" fontId="20" fillId="8" borderId="26" xfId="0" applyFont="1" applyFill="1" applyBorder="1" applyAlignment="1">
      <alignment horizontal="center"/>
    </xf>
    <xf numFmtId="167" fontId="19" fillId="0" borderId="0" xfId="2" applyNumberFormat="1" applyFont="1" applyFill="1" applyBorder="1"/>
    <xf numFmtId="170" fontId="19" fillId="0" borderId="0" xfId="1" applyNumberFormat="1" applyFont="1" applyFill="1" applyBorder="1"/>
    <xf numFmtId="0" fontId="20" fillId="8" borderId="38" xfId="0" applyFont="1" applyFill="1" applyBorder="1" applyAlignment="1">
      <alignment horizontal="center"/>
    </xf>
    <xf numFmtId="0" fontId="20" fillId="0" borderId="0" xfId="0" applyFont="1" applyFill="1" applyBorder="1" applyAlignment="1">
      <alignment horizontal="center"/>
    </xf>
    <xf numFmtId="0" fontId="19" fillId="0" borderId="0" xfId="0" applyFont="1" applyFill="1" applyBorder="1"/>
    <xf numFmtId="0" fontId="19" fillId="0" borderId="34" xfId="0" applyFont="1" applyBorder="1"/>
    <xf numFmtId="0" fontId="19" fillId="0" borderId="35" xfId="0" quotePrefix="1" applyFont="1" applyBorder="1"/>
    <xf numFmtId="0" fontId="19" fillId="0" borderId="35" xfId="0" applyFont="1" applyBorder="1"/>
    <xf numFmtId="0" fontId="20" fillId="8" borderId="39" xfId="0" applyFont="1" applyFill="1" applyBorder="1" applyAlignment="1">
      <alignment horizontal="center"/>
    </xf>
    <xf numFmtId="0" fontId="19" fillId="0" borderId="34" xfId="0" applyFont="1" applyFill="1" applyBorder="1"/>
    <xf numFmtId="0" fontId="19" fillId="0" borderId="35" xfId="0" applyFont="1" applyFill="1" applyBorder="1"/>
    <xf numFmtId="0" fontId="19" fillId="0" borderId="36" xfId="0" quotePrefix="1" applyFont="1" applyBorder="1"/>
    <xf numFmtId="0" fontId="20" fillId="8" borderId="26" xfId="0" quotePrefix="1" applyFont="1" applyFill="1" applyBorder="1"/>
    <xf numFmtId="0" fontId="20" fillId="8" borderId="26" xfId="0" quotePrefix="1" applyFont="1" applyFill="1" applyBorder="1" applyAlignment="1">
      <alignment horizontal="center"/>
    </xf>
    <xf numFmtId="0" fontId="20" fillId="0" borderId="34" xfId="0" applyFont="1" applyBorder="1"/>
    <xf numFmtId="0" fontId="20" fillId="0" borderId="27" xfId="0" applyFont="1" applyBorder="1" applyAlignment="1">
      <alignment horizontal="center"/>
    </xf>
    <xf numFmtId="9" fontId="19" fillId="0" borderId="0" xfId="0" applyNumberFormat="1" applyFont="1"/>
    <xf numFmtId="0" fontId="19" fillId="0" borderId="40" xfId="0" applyFont="1" applyBorder="1"/>
    <xf numFmtId="0" fontId="19" fillId="0" borderId="37" xfId="0" quotePrefix="1" applyFont="1" applyBorder="1"/>
    <xf numFmtId="170" fontId="19" fillId="0" borderId="37" xfId="1" applyNumberFormat="1" applyFont="1" applyFill="1" applyBorder="1"/>
    <xf numFmtId="0" fontId="19" fillId="0" borderId="37" xfId="0" applyFont="1" applyBorder="1"/>
    <xf numFmtId="0" fontId="19" fillId="0" borderId="41" xfId="0" applyFont="1" applyBorder="1"/>
    <xf numFmtId="0" fontId="19" fillId="0" borderId="37" xfId="0" applyFont="1" applyFill="1" applyBorder="1"/>
    <xf numFmtId="0" fontId="20" fillId="0" borderId="40" xfId="0" applyFont="1" applyBorder="1" applyAlignment="1">
      <alignment horizontal="center"/>
    </xf>
    <xf numFmtId="9" fontId="19" fillId="0" borderId="40" xfId="2" applyFont="1" applyBorder="1"/>
    <xf numFmtId="0" fontId="20" fillId="0" borderId="0" xfId="0" applyFont="1" applyBorder="1" applyAlignment="1">
      <alignment horizontal="center"/>
    </xf>
    <xf numFmtId="0" fontId="19" fillId="0" borderId="36" xfId="0" applyFont="1" applyFill="1" applyBorder="1"/>
    <xf numFmtId="0" fontId="20" fillId="0" borderId="43" xfId="0" applyFont="1" applyFill="1" applyBorder="1" applyAlignment="1">
      <alignment horizontal="center"/>
    </xf>
    <xf numFmtId="0" fontId="19" fillId="0" borderId="44" xfId="0" applyFont="1" applyBorder="1"/>
    <xf numFmtId="0" fontId="20" fillId="0" borderId="43" xfId="0" quotePrefix="1" applyFont="1" applyFill="1" applyBorder="1"/>
    <xf numFmtId="170" fontId="19" fillId="0" borderId="36" xfId="1" applyNumberFormat="1" applyFont="1" applyFill="1" applyBorder="1"/>
    <xf numFmtId="170" fontId="19" fillId="0" borderId="34" xfId="1" applyNumberFormat="1" applyFont="1" applyFill="1" applyBorder="1"/>
    <xf numFmtId="170" fontId="24" fillId="0" borderId="0" xfId="0" applyNumberFormat="1" applyFont="1" applyBorder="1"/>
    <xf numFmtId="0" fontId="25" fillId="0" borderId="0" xfId="0" applyFont="1" applyBorder="1"/>
    <xf numFmtId="170" fontId="19" fillId="0" borderId="0" xfId="0" applyNumberFormat="1" applyFont="1"/>
    <xf numFmtId="170" fontId="19" fillId="0" borderId="42" xfId="1" applyNumberFormat="1" applyFont="1" applyFill="1" applyBorder="1"/>
    <xf numFmtId="9" fontId="19" fillId="0" borderId="0" xfId="2" applyFont="1"/>
    <xf numFmtId="0" fontId="20" fillId="0" borderId="0" xfId="0" quotePrefix="1" applyFont="1" applyFill="1" applyBorder="1"/>
    <xf numFmtId="0" fontId="23" fillId="0" borderId="0" xfId="0" applyFont="1" applyFill="1" applyBorder="1"/>
    <xf numFmtId="0" fontId="19" fillId="0" borderId="0" xfId="0" quotePrefix="1" applyFont="1" applyFill="1" applyBorder="1"/>
    <xf numFmtId="0" fontId="20" fillId="0" borderId="0" xfId="0" applyFont="1" applyFill="1" applyBorder="1"/>
    <xf numFmtId="166" fontId="0" fillId="0" borderId="0" xfId="1" applyFont="1" applyAlignment="1">
      <alignment horizontal="center" vertical="center"/>
    </xf>
    <xf numFmtId="168" fontId="0" fillId="0" borderId="0" xfId="0" applyNumberFormat="1" applyAlignment="1">
      <alignment horizontal="center" vertical="center"/>
    </xf>
    <xf numFmtId="170" fontId="19" fillId="0" borderId="34" xfId="0" applyNumberFormat="1" applyFont="1" applyBorder="1"/>
    <xf numFmtId="170" fontId="19" fillId="0" borderId="35" xfId="0" applyNumberFormat="1" applyFont="1" applyBorder="1"/>
    <xf numFmtId="0" fontId="19" fillId="0" borderId="45" xfId="0" applyFont="1" applyBorder="1"/>
    <xf numFmtId="0" fontId="20" fillId="0" borderId="34" xfId="0" applyFont="1" applyBorder="1" applyAlignment="1">
      <alignment horizontal="center"/>
    </xf>
    <xf numFmtId="0" fontId="20" fillId="0" borderId="45" xfId="0" applyFont="1" applyBorder="1"/>
    <xf numFmtId="170" fontId="20" fillId="0" borderId="45" xfId="0" applyNumberFormat="1" applyFont="1" applyBorder="1"/>
    <xf numFmtId="0" fontId="19" fillId="9" borderId="22" xfId="0" applyFont="1" applyFill="1" applyBorder="1" applyProtection="1">
      <protection locked="0"/>
    </xf>
    <xf numFmtId="0" fontId="19" fillId="9" borderId="0" xfId="0" applyFont="1" applyFill="1" applyBorder="1" applyAlignment="1" applyProtection="1">
      <alignment horizontal="center"/>
      <protection locked="0"/>
    </xf>
    <xf numFmtId="0" fontId="19" fillId="3" borderId="0" xfId="0" applyFont="1" applyFill="1" applyBorder="1" applyProtection="1">
      <protection locked="0"/>
    </xf>
    <xf numFmtId="170" fontId="19" fillId="3" borderId="35" xfId="1" applyNumberFormat="1" applyFont="1" applyFill="1" applyBorder="1" applyProtection="1">
      <protection locked="0"/>
    </xf>
    <xf numFmtId="170" fontId="19" fillId="3" borderId="37" xfId="1" applyNumberFormat="1" applyFont="1" applyFill="1" applyBorder="1" applyProtection="1">
      <protection locked="0"/>
    </xf>
    <xf numFmtId="170" fontId="19" fillId="3" borderId="36" xfId="1" applyNumberFormat="1" applyFont="1" applyFill="1" applyBorder="1" applyProtection="1">
      <protection locked="0"/>
    </xf>
    <xf numFmtId="170" fontId="19" fillId="9" borderId="34" xfId="1" applyNumberFormat="1" applyFont="1" applyFill="1" applyBorder="1" applyProtection="1">
      <protection locked="0"/>
    </xf>
    <xf numFmtId="170" fontId="19" fillId="9" borderId="37" xfId="1" applyNumberFormat="1" applyFont="1" applyFill="1" applyBorder="1" applyProtection="1">
      <protection locked="0"/>
    </xf>
    <xf numFmtId="170" fontId="19" fillId="9" borderId="36" xfId="1" applyNumberFormat="1" applyFont="1" applyFill="1" applyBorder="1" applyProtection="1">
      <protection locked="0"/>
    </xf>
    <xf numFmtId="9" fontId="19" fillId="9" borderId="34" xfId="2" applyFont="1" applyFill="1" applyBorder="1" applyProtection="1">
      <protection locked="0"/>
    </xf>
    <xf numFmtId="9" fontId="19" fillId="9" borderId="37" xfId="2" applyFont="1" applyFill="1" applyBorder="1" applyProtection="1">
      <protection locked="0"/>
    </xf>
    <xf numFmtId="9" fontId="19" fillId="9" borderId="36" xfId="2" applyFont="1" applyFill="1" applyBorder="1" applyProtection="1">
      <protection locked="0"/>
    </xf>
    <xf numFmtId="170" fontId="19" fillId="3" borderId="41" xfId="1" applyNumberFormat="1" applyFont="1" applyFill="1" applyBorder="1" applyProtection="1">
      <protection locked="0"/>
    </xf>
    <xf numFmtId="170" fontId="19" fillId="3" borderId="34" xfId="1" applyNumberFormat="1" applyFont="1" applyFill="1" applyBorder="1" applyProtection="1">
      <protection locked="0"/>
    </xf>
    <xf numFmtId="170" fontId="19" fillId="3" borderId="42" xfId="1" applyNumberFormat="1" applyFont="1" applyFill="1" applyBorder="1" applyProtection="1">
      <protection locked="0"/>
    </xf>
    <xf numFmtId="170" fontId="19" fillId="0" borderId="33" xfId="1" applyNumberFormat="1" applyFont="1" applyFill="1" applyBorder="1"/>
    <xf numFmtId="170" fontId="19" fillId="3" borderId="44" xfId="1" applyNumberFormat="1" applyFont="1" applyFill="1" applyBorder="1" applyProtection="1">
      <protection locked="0"/>
    </xf>
    <xf numFmtId="9" fontId="19" fillId="9" borderId="31" xfId="2" applyFont="1" applyFill="1" applyBorder="1" applyProtection="1">
      <protection locked="0"/>
    </xf>
    <xf numFmtId="0" fontId="22" fillId="0" borderId="46" xfId="0" applyFont="1" applyBorder="1" applyAlignment="1" applyProtection="1">
      <protection locked="0"/>
    </xf>
    <xf numFmtId="0" fontId="19" fillId="0" borderId="46" xfId="0" applyFont="1" applyBorder="1"/>
    <xf numFmtId="170" fontId="19" fillId="0" borderId="0" xfId="0" applyNumberFormat="1" applyFont="1" applyBorder="1"/>
    <xf numFmtId="9" fontId="24" fillId="0" borderId="0" xfId="0" applyNumberFormat="1" applyFont="1" applyBorder="1"/>
    <xf numFmtId="9" fontId="25" fillId="0" borderId="46" xfId="0" applyNumberFormat="1" applyFont="1" applyBorder="1"/>
    <xf numFmtId="0" fontId="19" fillId="0" borderId="31" xfId="0" applyFont="1" applyBorder="1"/>
    <xf numFmtId="0" fontId="19" fillId="0" borderId="32" xfId="0" applyFont="1" applyBorder="1"/>
    <xf numFmtId="0" fontId="19" fillId="0" borderId="33" xfId="0" applyFont="1" applyBorder="1"/>
    <xf numFmtId="0" fontId="24" fillId="0" borderId="0" xfId="0" applyFont="1" applyFill="1" applyBorder="1"/>
    <xf numFmtId="0" fontId="14" fillId="10" borderId="47" xfId="3" applyFont="1" applyFill="1" applyBorder="1" applyAlignment="1">
      <alignment horizontal="center" vertical="center" wrapText="1"/>
    </xf>
    <xf numFmtId="0" fontId="29" fillId="0" borderId="0" xfId="3"/>
    <xf numFmtId="0" fontId="29" fillId="0" borderId="47" xfId="3" applyBorder="1" applyAlignment="1">
      <alignment horizontal="center"/>
    </xf>
    <xf numFmtId="0" fontId="29" fillId="0" borderId="47" xfId="3" applyBorder="1" applyAlignment="1">
      <alignment horizontal="left" vertical="top"/>
    </xf>
    <xf numFmtId="0" fontId="29" fillId="0" borderId="47" xfId="3" applyBorder="1" applyAlignment="1">
      <alignment horizontal="left" vertical="center"/>
    </xf>
    <xf numFmtId="3" fontId="29" fillId="0" borderId="47" xfId="3" applyNumberFormat="1" applyBorder="1" applyAlignment="1">
      <alignment horizontal="center"/>
    </xf>
    <xf numFmtId="165" fontId="0" fillId="0" borderId="47" xfId="4" applyFont="1" applyBorder="1" applyAlignment="1">
      <alignment horizontal="left" vertical="center"/>
    </xf>
    <xf numFmtId="165" fontId="0" fillId="0" borderId="0" xfId="4" applyFont="1"/>
    <xf numFmtId="165" fontId="0" fillId="0" borderId="47" xfId="4" applyFont="1" applyBorder="1" applyAlignment="1">
      <alignment horizontal="left" vertical="top"/>
    </xf>
    <xf numFmtId="0" fontId="29" fillId="0" borderId="47" xfId="3" applyBorder="1"/>
    <xf numFmtId="0" fontId="29" fillId="0" borderId="0" xfId="3" applyBorder="1" applyAlignment="1">
      <alignment horizontal="center"/>
    </xf>
    <xf numFmtId="0" fontId="29" fillId="0" borderId="0" xfId="3" applyBorder="1" applyAlignment="1">
      <alignment horizontal="center" vertical="center"/>
    </xf>
    <xf numFmtId="165" fontId="0" fillId="0" borderId="0" xfId="4" applyFont="1" applyBorder="1"/>
    <xf numFmtId="0" fontId="29" fillId="0" borderId="0" xfId="3" applyBorder="1"/>
    <xf numFmtId="165" fontId="0" fillId="0" borderId="47" xfId="4" applyFont="1" applyBorder="1" applyAlignment="1">
      <alignment horizontal="center" vertical="center"/>
    </xf>
    <xf numFmtId="165" fontId="0" fillId="0" borderId="47" xfId="4" applyFont="1" applyBorder="1" applyAlignment="1">
      <alignment horizontal="left"/>
    </xf>
    <xf numFmtId="0" fontId="29" fillId="0" borderId="47" xfId="3" applyBorder="1" applyAlignment="1">
      <alignment horizontal="center" vertical="center" wrapText="1"/>
    </xf>
    <xf numFmtId="0" fontId="29" fillId="0" borderId="47" xfId="3" applyBorder="1" applyAlignment="1">
      <alignment horizontal="center" vertical="center"/>
    </xf>
    <xf numFmtId="0" fontId="29" fillId="0" borderId="47" xfId="3" quotePrefix="1" applyBorder="1" applyAlignment="1">
      <alignment horizontal="left" vertical="top" wrapText="1"/>
    </xf>
    <xf numFmtId="0" fontId="29" fillId="0" borderId="47" xfId="3" applyBorder="1" applyAlignment="1">
      <alignment horizontal="left"/>
    </xf>
    <xf numFmtId="0" fontId="30" fillId="0" borderId="0" xfId="0" applyFont="1"/>
    <xf numFmtId="0" fontId="20" fillId="8" borderId="26" xfId="0" applyFont="1" applyFill="1" applyBorder="1" applyAlignment="1">
      <alignment horizontal="center" vertical="center"/>
    </xf>
    <xf numFmtId="0" fontId="20" fillId="8" borderId="26" xfId="0" applyFont="1" applyFill="1" applyBorder="1" applyAlignment="1">
      <alignment horizontal="center" vertical="center" wrapText="1"/>
    </xf>
    <xf numFmtId="0" fontId="20" fillId="0" borderId="35" xfId="0" applyFont="1" applyBorder="1" applyAlignment="1">
      <alignment horizontal="right"/>
    </xf>
    <xf numFmtId="0" fontId="20" fillId="0" borderId="37" xfId="0" applyFont="1" applyBorder="1" applyAlignment="1">
      <alignment horizontal="right"/>
    </xf>
    <xf numFmtId="0" fontId="20" fillId="0" borderId="36" xfId="0" applyFont="1" applyBorder="1" applyAlignment="1">
      <alignment horizontal="right"/>
    </xf>
    <xf numFmtId="0" fontId="19" fillId="0" borderId="36" xfId="0" applyFont="1" applyBorder="1"/>
    <xf numFmtId="0" fontId="20" fillId="0" borderId="55" xfId="0" applyFont="1" applyBorder="1" applyAlignment="1">
      <alignment horizontal="center"/>
    </xf>
    <xf numFmtId="170" fontId="19" fillId="0" borderId="0" xfId="1" applyNumberFormat="1" applyFont="1" applyFill="1" applyBorder="1" applyProtection="1">
      <protection locked="0"/>
    </xf>
    <xf numFmtId="0" fontId="20" fillId="0" borderId="0" xfId="0" quotePrefix="1" applyFont="1" applyFill="1" applyBorder="1" applyAlignment="1">
      <alignment horizontal="center"/>
    </xf>
    <xf numFmtId="165" fontId="29" fillId="0" borderId="0" xfId="3" applyNumberFormat="1"/>
    <xf numFmtId="166" fontId="29" fillId="0" borderId="0" xfId="3" applyNumberFormat="1"/>
    <xf numFmtId="170" fontId="19" fillId="0" borderId="56" xfId="0" applyNumberFormat="1" applyFont="1" applyBorder="1"/>
    <xf numFmtId="0" fontId="19" fillId="0" borderId="55" xfId="0" applyFont="1" applyBorder="1"/>
    <xf numFmtId="170" fontId="19" fillId="0" borderId="55" xfId="0" applyNumberFormat="1" applyFont="1" applyBorder="1"/>
    <xf numFmtId="0" fontId="19" fillId="0" borderId="57" xfId="0" applyFont="1" applyBorder="1"/>
    <xf numFmtId="170" fontId="19" fillId="0" borderId="57" xfId="0" applyNumberFormat="1" applyFont="1" applyBorder="1"/>
    <xf numFmtId="0" fontId="31" fillId="0" borderId="0" xfId="0" applyFont="1" applyBorder="1"/>
    <xf numFmtId="170" fontId="19" fillId="0" borderId="0" xfId="0" applyNumberFormat="1" applyFont="1" applyFill="1" applyBorder="1" applyAlignment="1">
      <alignment horizontal="center"/>
    </xf>
    <xf numFmtId="170" fontId="19" fillId="0" borderId="0" xfId="0" applyNumberFormat="1" applyFont="1" applyFill="1" applyBorder="1"/>
    <xf numFmtId="170" fontId="19" fillId="0" borderId="58" xfId="1" applyNumberFormat="1" applyFont="1" applyFill="1" applyBorder="1"/>
    <xf numFmtId="165" fontId="19" fillId="0" borderId="0" xfId="0" applyNumberFormat="1" applyFont="1" applyBorder="1"/>
    <xf numFmtId="9" fontId="19" fillId="0" borderId="0" xfId="0" applyNumberFormat="1" applyFont="1" applyBorder="1"/>
    <xf numFmtId="0" fontId="19" fillId="0" borderId="58" xfId="0" applyFont="1" applyBorder="1"/>
    <xf numFmtId="3" fontId="32" fillId="0" borderId="59" xfId="0" applyNumberFormat="1" applyFont="1" applyFill="1" applyBorder="1" applyAlignment="1" applyProtection="1">
      <alignment horizontal="center" vertical="center"/>
    </xf>
    <xf numFmtId="0" fontId="35" fillId="0" borderId="32" xfId="0" applyFont="1" applyBorder="1"/>
    <xf numFmtId="170" fontId="33" fillId="0" borderId="60" xfId="0" applyNumberFormat="1" applyFont="1" applyBorder="1" applyAlignment="1">
      <alignment horizontal="left" vertical="center" indent="3"/>
    </xf>
    <xf numFmtId="0" fontId="19" fillId="0" borderId="61" xfId="0" applyFont="1" applyBorder="1"/>
    <xf numFmtId="0" fontId="19" fillId="0" borderId="62" xfId="0" applyFont="1" applyBorder="1"/>
    <xf numFmtId="0" fontId="19" fillId="0" borderId="63" xfId="0" applyFont="1" applyBorder="1"/>
    <xf numFmtId="0" fontId="19" fillId="0" borderId="64" xfId="0" applyFont="1" applyBorder="1"/>
    <xf numFmtId="0" fontId="19" fillId="0" borderId="65" xfId="0" applyFont="1" applyBorder="1"/>
    <xf numFmtId="170" fontId="19" fillId="0" borderId="65" xfId="0" applyNumberFormat="1" applyFont="1" applyBorder="1"/>
    <xf numFmtId="170" fontId="34" fillId="0" borderId="66" xfId="0" applyNumberFormat="1" applyFont="1" applyBorder="1" applyAlignment="1">
      <alignment vertical="center"/>
    </xf>
    <xf numFmtId="0" fontId="19" fillId="0" borderId="67" xfId="0" applyFont="1" applyBorder="1"/>
    <xf numFmtId="0" fontId="19" fillId="0" borderId="68" xfId="0" applyFont="1" applyBorder="1"/>
    <xf numFmtId="0" fontId="19" fillId="0" borderId="68" xfId="0" applyFont="1" applyFill="1" applyBorder="1"/>
    <xf numFmtId="0" fontId="19" fillId="0" borderId="69" xfId="0" applyFont="1" applyBorder="1"/>
    <xf numFmtId="165" fontId="19" fillId="0" borderId="0" xfId="0" applyNumberFormat="1" applyFont="1" applyAlignment="1">
      <alignment horizontal="right"/>
    </xf>
    <xf numFmtId="170" fontId="19" fillId="0" borderId="0" xfId="1" applyNumberFormat="1" applyFont="1"/>
    <xf numFmtId="170" fontId="19" fillId="0" borderId="37" xfId="1" applyNumberFormat="1" applyFont="1" applyFill="1" applyBorder="1" applyProtection="1"/>
    <xf numFmtId="170" fontId="19" fillId="0" borderId="34" xfId="1" applyNumberFormat="1" applyFont="1" applyFill="1" applyBorder="1" applyProtection="1"/>
    <xf numFmtId="170" fontId="19" fillId="0" borderId="42" xfId="1" applyNumberFormat="1" applyFont="1" applyFill="1" applyBorder="1" applyProtection="1"/>
    <xf numFmtId="0" fontId="24" fillId="0" borderId="0" xfId="0" applyFont="1" applyBorder="1"/>
    <xf numFmtId="0" fontId="0" fillId="0" borderId="0" xfId="0" applyBorder="1"/>
    <xf numFmtId="0" fontId="24" fillId="0" borderId="40" xfId="0" applyFont="1" applyBorder="1"/>
    <xf numFmtId="170" fontId="0" fillId="0" borderId="0" xfId="1" applyNumberFormat="1" applyFont="1"/>
    <xf numFmtId="170" fontId="0" fillId="0" borderId="0" xfId="0" applyNumberFormat="1" applyBorder="1"/>
    <xf numFmtId="170" fontId="19" fillId="0" borderId="41" xfId="1" applyNumberFormat="1" applyFont="1" applyFill="1" applyBorder="1" applyProtection="1"/>
    <xf numFmtId="0" fontId="19" fillId="0" borderId="0" xfId="0" applyFont="1" applyBorder="1" applyProtection="1">
      <protection locked="0"/>
    </xf>
    <xf numFmtId="0" fontId="19" fillId="0" borderId="0" xfId="0" applyFont="1" applyFill="1" applyBorder="1" applyAlignment="1" applyProtection="1"/>
    <xf numFmtId="0" fontId="22" fillId="3" borderId="22" xfId="0" applyFont="1" applyFill="1" applyBorder="1" applyAlignment="1" applyProtection="1">
      <protection locked="0"/>
    </xf>
    <xf numFmtId="0" fontId="22" fillId="0" borderId="22" xfId="0" applyFont="1" applyBorder="1" applyAlignment="1" applyProtection="1">
      <alignment horizontal="right"/>
    </xf>
    <xf numFmtId="0" fontId="19" fillId="3" borderId="22" xfId="0" applyFont="1" applyFill="1" applyBorder="1" applyAlignment="1" applyProtection="1">
      <alignment horizontal="left"/>
      <protection locked="0"/>
    </xf>
    <xf numFmtId="170" fontId="19" fillId="11" borderId="37" xfId="1" applyNumberFormat="1" applyFont="1" applyFill="1" applyBorder="1"/>
    <xf numFmtId="170" fontId="19" fillId="11" borderId="36" xfId="1" applyNumberFormat="1" applyFont="1" applyFill="1" applyBorder="1"/>
    <xf numFmtId="166" fontId="19" fillId="0" borderId="0" xfId="0" applyNumberFormat="1" applyFont="1" applyFill="1" applyBorder="1"/>
    <xf numFmtId="170" fontId="19" fillId="11" borderId="34" xfId="1" applyNumberFormat="1" applyFont="1" applyFill="1" applyBorder="1"/>
    <xf numFmtId="165" fontId="0" fillId="4" borderId="52" xfId="5" applyFont="1" applyFill="1" applyBorder="1"/>
    <xf numFmtId="165" fontId="0" fillId="4" borderId="70" xfId="5" applyFont="1" applyFill="1" applyBorder="1"/>
    <xf numFmtId="0" fontId="19" fillId="0" borderId="0" xfId="0" applyFont="1"/>
    <xf numFmtId="0" fontId="0" fillId="0" borderId="36" xfId="0" applyBorder="1"/>
    <xf numFmtId="0" fontId="0" fillId="0" borderId="36" xfId="0" applyBorder="1" applyAlignment="1">
      <alignment horizontal="center"/>
    </xf>
    <xf numFmtId="0" fontId="0" fillId="0" borderId="52" xfId="0" applyBorder="1"/>
    <xf numFmtId="0" fontId="0" fillId="0" borderId="52" xfId="0" applyBorder="1" applyAlignment="1">
      <alignment horizontal="center"/>
    </xf>
    <xf numFmtId="0" fontId="19" fillId="0" borderId="52" xfId="0" applyFont="1" applyBorder="1"/>
    <xf numFmtId="0" fontId="0" fillId="0" borderId="54" xfId="0" applyBorder="1"/>
    <xf numFmtId="0" fontId="0" fillId="0" borderId="54" xfId="0" applyBorder="1" applyAlignment="1">
      <alignment horizontal="center"/>
    </xf>
    <xf numFmtId="0" fontId="0" fillId="0" borderId="34" xfId="0" applyBorder="1"/>
    <xf numFmtId="0" fontId="19" fillId="0" borderId="34" xfId="0" applyFont="1" applyBorder="1"/>
    <xf numFmtId="0" fontId="0" fillId="0" borderId="53" xfId="0" applyBorder="1"/>
    <xf numFmtId="0" fontId="0" fillId="0" borderId="53" xfId="0" applyBorder="1" applyAlignment="1">
      <alignment horizontal="center"/>
    </xf>
    <xf numFmtId="0" fontId="19" fillId="0" borderId="53" xfId="0" applyFont="1" applyBorder="1"/>
    <xf numFmtId="0" fontId="14" fillId="8" borderId="26" xfId="0" applyFont="1" applyFill="1" applyBorder="1" applyAlignment="1">
      <alignment horizontal="center" vertical="center"/>
    </xf>
    <xf numFmtId="165" fontId="0" fillId="3" borderId="54" xfId="5" applyFont="1" applyFill="1" applyBorder="1"/>
    <xf numFmtId="165" fontId="0" fillId="3" borderId="52" xfId="5" applyFont="1" applyFill="1" applyBorder="1"/>
    <xf numFmtId="165" fontId="0" fillId="3" borderId="36" xfId="5" applyFont="1" applyFill="1" applyBorder="1"/>
    <xf numFmtId="165" fontId="0" fillId="3" borderId="53" xfId="5" applyFont="1" applyFill="1" applyBorder="1"/>
    <xf numFmtId="0" fontId="0" fillId="0" borderId="70" xfId="0" applyBorder="1"/>
    <xf numFmtId="0" fontId="0" fillId="0" borderId="70" xfId="0" applyBorder="1" applyAlignment="1">
      <alignment horizontal="center"/>
    </xf>
    <xf numFmtId="0" fontId="19" fillId="0" borderId="70" xfId="0" applyFont="1" applyBorder="1"/>
    <xf numFmtId="165" fontId="0" fillId="3" borderId="70" xfId="5" applyFont="1" applyFill="1" applyBorder="1"/>
    <xf numFmtId="0" fontId="0" fillId="0" borderId="35" xfId="0" applyBorder="1"/>
    <xf numFmtId="0" fontId="0" fillId="0" borderId="35" xfId="0" applyBorder="1" applyAlignment="1">
      <alignment horizontal="center"/>
    </xf>
    <xf numFmtId="165" fontId="0" fillId="3" borderId="35" xfId="5" applyFont="1" applyFill="1" applyBorder="1"/>
    <xf numFmtId="165" fontId="0" fillId="4" borderId="53" xfId="5" applyFont="1" applyFill="1" applyBorder="1"/>
    <xf numFmtId="165" fontId="0" fillId="4" borderId="54" xfId="5" applyFont="1" applyFill="1" applyBorder="1"/>
    <xf numFmtId="165" fontId="0" fillId="4" borderId="35" xfId="5" applyFont="1" applyFill="1" applyBorder="1"/>
    <xf numFmtId="165" fontId="0" fillId="4" borderId="36" xfId="5" applyFont="1" applyFill="1" applyBorder="1"/>
    <xf numFmtId="170" fontId="19" fillId="0" borderId="0" xfId="1" applyNumberFormat="1" applyFont="1" applyBorder="1"/>
    <xf numFmtId="0" fontId="19" fillId="0" borderId="0" xfId="0" applyFont="1" applyFill="1" applyBorder="1" applyAlignment="1" applyProtection="1">
      <alignment horizontal="center"/>
      <protection locked="0"/>
    </xf>
    <xf numFmtId="0" fontId="36" fillId="0" borderId="27" xfId="0" applyFont="1" applyBorder="1"/>
    <xf numFmtId="0" fontId="36" fillId="0" borderId="28" xfId="0" applyFont="1" applyBorder="1"/>
    <xf numFmtId="0" fontId="36" fillId="0" borderId="29" xfId="0" applyFont="1" applyBorder="1"/>
    <xf numFmtId="0" fontId="36" fillId="0" borderId="0" xfId="0" applyFont="1"/>
    <xf numFmtId="0" fontId="37" fillId="0" borderId="0" xfId="0" applyFont="1"/>
    <xf numFmtId="165" fontId="37" fillId="0" borderId="0" xfId="0" applyNumberFormat="1" applyFont="1" applyAlignment="1">
      <alignment horizontal="right"/>
    </xf>
    <xf numFmtId="170" fontId="37" fillId="0" borderId="0" xfId="1" applyNumberFormat="1" applyFont="1"/>
    <xf numFmtId="0" fontId="36" fillId="0" borderId="30" xfId="0" applyFont="1" applyBorder="1"/>
    <xf numFmtId="0" fontId="38" fillId="0" borderId="0" xfId="0" applyFont="1" applyBorder="1"/>
    <xf numFmtId="0" fontId="37" fillId="0" borderId="0" xfId="0" applyFont="1" applyBorder="1"/>
    <xf numFmtId="0" fontId="39" fillId="0" borderId="22" xfId="0" applyFont="1" applyBorder="1" applyAlignment="1" applyProtection="1">
      <alignment horizontal="right"/>
    </xf>
    <xf numFmtId="0" fontId="39" fillId="3" borderId="22" xfId="0" applyFont="1" applyFill="1" applyBorder="1" applyAlignment="1" applyProtection="1">
      <protection locked="0"/>
    </xf>
    <xf numFmtId="0" fontId="39" fillId="0" borderId="46" xfId="0" applyFont="1" applyFill="1" applyBorder="1" applyAlignment="1" applyProtection="1">
      <protection locked="0"/>
    </xf>
    <xf numFmtId="0" fontId="37" fillId="0" borderId="46" xfId="0" applyFont="1" applyBorder="1"/>
    <xf numFmtId="0" fontId="37" fillId="0" borderId="0" xfId="0" applyFont="1" applyBorder="1" applyAlignment="1">
      <alignment horizontal="center"/>
    </xf>
    <xf numFmtId="0" fontId="36" fillId="0" borderId="0" xfId="0" applyFont="1" applyBorder="1"/>
    <xf numFmtId="0" fontId="38" fillId="8" borderId="26" xfId="0" applyFont="1" applyFill="1" applyBorder="1" applyAlignment="1">
      <alignment horizontal="center"/>
    </xf>
    <xf numFmtId="0" fontId="40" fillId="0" borderId="0" xfId="0" applyFont="1" applyFill="1" applyBorder="1"/>
    <xf numFmtId="0" fontId="38" fillId="0" borderId="35" xfId="0" applyFont="1" applyBorder="1" applyAlignment="1">
      <alignment horizontal="center"/>
    </xf>
    <xf numFmtId="0" fontId="38" fillId="0" borderId="35" xfId="0" applyFont="1" applyBorder="1"/>
    <xf numFmtId="170" fontId="37" fillId="0" borderId="34" xfId="1" applyNumberFormat="1" applyFont="1" applyFill="1" applyBorder="1"/>
    <xf numFmtId="9" fontId="37" fillId="0" borderId="0" xfId="0" applyNumberFormat="1" applyFont="1"/>
    <xf numFmtId="9" fontId="37" fillId="0" borderId="0" xfId="2" applyFont="1"/>
    <xf numFmtId="0" fontId="38" fillId="0" borderId="37" xfId="0" applyFont="1" applyBorder="1" applyAlignment="1">
      <alignment horizontal="center"/>
    </xf>
    <xf numFmtId="0" fontId="38" fillId="0" borderId="37" xfId="0" applyFont="1" applyBorder="1"/>
    <xf numFmtId="170" fontId="37" fillId="0" borderId="37" xfId="1" applyNumberFormat="1" applyFont="1" applyFill="1" applyBorder="1"/>
    <xf numFmtId="170" fontId="37" fillId="0" borderId="0" xfId="0" applyNumberFormat="1" applyFont="1"/>
    <xf numFmtId="0" fontId="36" fillId="0" borderId="46" xfId="0" applyFont="1" applyBorder="1"/>
    <xf numFmtId="0" fontId="41" fillId="0" borderId="0" xfId="0" applyFont="1" applyBorder="1"/>
    <xf numFmtId="0" fontId="37" fillId="0" borderId="0" xfId="0" applyFont="1" applyBorder="1" applyAlignment="1">
      <alignment horizontal="right"/>
    </xf>
    <xf numFmtId="167" fontId="37" fillId="0" borderId="0" xfId="2" applyNumberFormat="1" applyFont="1" applyFill="1" applyBorder="1"/>
    <xf numFmtId="0" fontId="37" fillId="0" borderId="61" xfId="0" applyFont="1" applyBorder="1"/>
    <xf numFmtId="0" fontId="37" fillId="0" borderId="62" xfId="0" applyFont="1" applyBorder="1"/>
    <xf numFmtId="0" fontId="37" fillId="0" borderId="63" xfId="0" applyFont="1" applyBorder="1"/>
    <xf numFmtId="9" fontId="37" fillId="0" borderId="0" xfId="0" applyNumberFormat="1" applyFont="1" applyBorder="1"/>
    <xf numFmtId="0" fontId="37" fillId="0" borderId="64" xfId="0" applyFont="1" applyBorder="1"/>
    <xf numFmtId="0" fontId="37" fillId="0" borderId="65" xfId="0" applyFont="1" applyBorder="1"/>
    <xf numFmtId="0" fontId="37" fillId="3" borderId="0" xfId="0" applyFont="1" applyFill="1" applyBorder="1" applyProtection="1">
      <protection locked="0"/>
    </xf>
    <xf numFmtId="0" fontId="38" fillId="0" borderId="36" xfId="0" applyFont="1" applyBorder="1" applyAlignment="1">
      <alignment horizontal="center"/>
    </xf>
    <xf numFmtId="0" fontId="38" fillId="0" borderId="36" xfId="0" applyFont="1" applyBorder="1"/>
    <xf numFmtId="170" fontId="37" fillId="0" borderId="42" xfId="1" applyNumberFormat="1" applyFont="1" applyFill="1" applyBorder="1"/>
    <xf numFmtId="170" fontId="37" fillId="0" borderId="0" xfId="1" applyNumberFormat="1" applyFont="1" applyFill="1" applyBorder="1"/>
    <xf numFmtId="0" fontId="37" fillId="0" borderId="0" xfId="0" quotePrefix="1" applyFont="1" applyBorder="1"/>
    <xf numFmtId="0" fontId="37" fillId="0" borderId="0" xfId="0" applyFont="1" applyFill="1" applyBorder="1"/>
    <xf numFmtId="170" fontId="37" fillId="0" borderId="0" xfId="0" applyNumberFormat="1" applyFont="1" applyBorder="1"/>
    <xf numFmtId="0" fontId="38" fillId="0" borderId="43" xfId="0" applyFont="1" applyFill="1" applyBorder="1" applyAlignment="1">
      <alignment horizontal="center"/>
    </xf>
    <xf numFmtId="0" fontId="38" fillId="0" borderId="43" xfId="0" quotePrefix="1" applyFont="1" applyFill="1" applyBorder="1"/>
    <xf numFmtId="0" fontId="38" fillId="8" borderId="38" xfId="0" applyFont="1" applyFill="1" applyBorder="1" applyAlignment="1">
      <alignment horizontal="center"/>
    </xf>
    <xf numFmtId="0" fontId="38" fillId="8" borderId="39" xfId="0" applyFont="1" applyFill="1" applyBorder="1" applyAlignment="1">
      <alignment horizontal="center"/>
    </xf>
    <xf numFmtId="0" fontId="37" fillId="0" borderId="35" xfId="0" applyFont="1" applyFill="1" applyBorder="1"/>
    <xf numFmtId="0" fontId="37" fillId="0" borderId="35" xfId="0" quotePrefix="1" applyFont="1" applyBorder="1"/>
    <xf numFmtId="170" fontId="37" fillId="3" borderId="35" xfId="1" applyNumberFormat="1" applyFont="1" applyFill="1" applyBorder="1" applyProtection="1">
      <protection locked="0"/>
    </xf>
    <xf numFmtId="0" fontId="38" fillId="0" borderId="27" xfId="0" applyFont="1" applyBorder="1" applyAlignment="1">
      <alignment horizontal="center"/>
    </xf>
    <xf numFmtId="0" fontId="38" fillId="0" borderId="34" xfId="0" applyFont="1" applyBorder="1"/>
    <xf numFmtId="0" fontId="37" fillId="0" borderId="28" xfId="0" applyFont="1" applyBorder="1"/>
    <xf numFmtId="0" fontId="37" fillId="0" borderId="34" xfId="0" applyFont="1" applyFill="1" applyBorder="1"/>
    <xf numFmtId="170" fontId="37" fillId="0" borderId="0" xfId="0" applyNumberFormat="1" applyFont="1" applyFill="1" applyBorder="1" applyAlignment="1">
      <alignment horizontal="center"/>
    </xf>
    <xf numFmtId="0" fontId="37" fillId="0" borderId="37" xfId="0" quotePrefix="1" applyFont="1" applyBorder="1"/>
    <xf numFmtId="170" fontId="37" fillId="3" borderId="37" xfId="1" applyNumberFormat="1" applyFont="1" applyFill="1" applyBorder="1" applyProtection="1">
      <protection locked="0"/>
    </xf>
    <xf numFmtId="0" fontId="40" fillId="0" borderId="40" xfId="0" applyFont="1" applyBorder="1"/>
    <xf numFmtId="170" fontId="37" fillId="0" borderId="0" xfId="0" applyNumberFormat="1" applyFont="1" applyFill="1" applyBorder="1"/>
    <xf numFmtId="0" fontId="37" fillId="0" borderId="40" xfId="0" applyFont="1" applyBorder="1"/>
    <xf numFmtId="170" fontId="37" fillId="3" borderId="41" xfId="1" applyNumberFormat="1" applyFont="1" applyFill="1" applyBorder="1" applyProtection="1">
      <protection locked="0"/>
    </xf>
    <xf numFmtId="0" fontId="37" fillId="0" borderId="58" xfId="0" applyFont="1" applyBorder="1"/>
    <xf numFmtId="170" fontId="37" fillId="0" borderId="58" xfId="1" applyNumberFormat="1" applyFont="1" applyFill="1" applyBorder="1"/>
    <xf numFmtId="170" fontId="37" fillId="0" borderId="65" xfId="0" applyNumberFormat="1" applyFont="1" applyBorder="1"/>
    <xf numFmtId="0" fontId="37" fillId="0" borderId="37" xfId="0" applyFont="1" applyFill="1" applyBorder="1"/>
    <xf numFmtId="0" fontId="37" fillId="0" borderId="37" xfId="0" applyFont="1" applyBorder="1"/>
    <xf numFmtId="0" fontId="37" fillId="0" borderId="41" xfId="0" applyFont="1" applyBorder="1"/>
    <xf numFmtId="0" fontId="38" fillId="0" borderId="40" xfId="0" applyFont="1" applyBorder="1" applyAlignment="1">
      <alignment horizontal="center"/>
    </xf>
    <xf numFmtId="170" fontId="37" fillId="0" borderId="0" xfId="1" applyNumberFormat="1" applyFont="1" applyBorder="1"/>
    <xf numFmtId="170" fontId="37" fillId="0" borderId="36" xfId="1" applyNumberFormat="1" applyFont="1" applyFill="1" applyBorder="1"/>
    <xf numFmtId="9" fontId="37" fillId="0" borderId="40" xfId="2" applyFont="1" applyBorder="1"/>
    <xf numFmtId="170" fontId="42" fillId="0" borderId="66" xfId="0" applyNumberFormat="1" applyFont="1" applyBorder="1" applyAlignment="1">
      <alignment vertical="center"/>
    </xf>
    <xf numFmtId="170" fontId="43" fillId="0" borderId="60" xfId="0" applyNumberFormat="1" applyFont="1" applyBorder="1" applyAlignment="1">
      <alignment horizontal="left" vertical="center" indent="3"/>
    </xf>
    <xf numFmtId="0" fontId="37" fillId="0" borderId="36" xfId="0" applyFont="1" applyFill="1" applyBorder="1"/>
    <xf numFmtId="0" fontId="37" fillId="0" borderId="36" xfId="0" quotePrefix="1" applyFont="1" applyBorder="1"/>
    <xf numFmtId="170" fontId="37" fillId="3" borderId="36" xfId="1" applyNumberFormat="1" applyFont="1" applyFill="1" applyBorder="1" applyProtection="1">
      <protection locked="0"/>
    </xf>
    <xf numFmtId="0" fontId="37" fillId="0" borderId="31" xfId="0" applyFont="1" applyBorder="1"/>
    <xf numFmtId="0" fontId="37" fillId="0" borderId="36" xfId="0" applyFont="1" applyBorder="1"/>
    <xf numFmtId="0" fontId="37" fillId="0" borderId="32" xfId="0" applyFont="1" applyBorder="1"/>
    <xf numFmtId="0" fontId="37" fillId="0" borderId="67" xfId="0" applyFont="1" applyBorder="1"/>
    <xf numFmtId="0" fontId="37" fillId="0" borderId="68" xfId="0" applyFont="1" applyBorder="1"/>
    <xf numFmtId="0" fontId="37" fillId="0" borderId="68" xfId="0" applyFont="1" applyFill="1" applyBorder="1"/>
    <xf numFmtId="0" fontId="37" fillId="0" borderId="27" xfId="0" applyFont="1" applyBorder="1"/>
    <xf numFmtId="0" fontId="37" fillId="0" borderId="34" xfId="0" applyFont="1" applyBorder="1"/>
    <xf numFmtId="0" fontId="37" fillId="0" borderId="29" xfId="0" applyFont="1" applyBorder="1"/>
    <xf numFmtId="0" fontId="38" fillId="8" borderId="26" xfId="0" quotePrefix="1" applyFont="1" applyFill="1" applyBorder="1"/>
    <xf numFmtId="0" fontId="38" fillId="8" borderId="26" xfId="0" quotePrefix="1" applyFont="1" applyFill="1" applyBorder="1" applyAlignment="1">
      <alignment horizontal="center"/>
    </xf>
    <xf numFmtId="0" fontId="37" fillId="0" borderId="44" xfId="0" applyFont="1" applyBorder="1"/>
    <xf numFmtId="170" fontId="37" fillId="3" borderId="34" xfId="1" applyNumberFormat="1" applyFont="1" applyFill="1" applyBorder="1" applyProtection="1">
      <protection locked="0"/>
    </xf>
    <xf numFmtId="170" fontId="37" fillId="3" borderId="44" xfId="1" applyNumberFormat="1" applyFont="1" applyFill="1" applyBorder="1" applyProtection="1">
      <protection locked="0"/>
    </xf>
    <xf numFmtId="9" fontId="37" fillId="9" borderId="31" xfId="2" applyFont="1" applyFill="1" applyBorder="1" applyProtection="1">
      <protection locked="0"/>
    </xf>
    <xf numFmtId="170" fontId="37" fillId="0" borderId="33" xfId="1" applyNumberFormat="1" applyFont="1" applyFill="1" applyBorder="1"/>
    <xf numFmtId="170" fontId="37" fillId="3" borderId="42" xfId="1" applyNumberFormat="1" applyFont="1" applyFill="1" applyBorder="1" applyProtection="1">
      <protection locked="0"/>
    </xf>
    <xf numFmtId="0" fontId="38" fillId="0" borderId="0" xfId="0" applyFont="1" applyBorder="1" applyAlignment="1">
      <alignment horizontal="center"/>
    </xf>
    <xf numFmtId="0" fontId="37" fillId="0" borderId="0" xfId="0" applyFont="1" applyBorder="1" applyProtection="1">
      <protection locked="0"/>
    </xf>
    <xf numFmtId="170" fontId="40" fillId="0" borderId="0" xfId="0" applyNumberFormat="1" applyFont="1" applyBorder="1"/>
    <xf numFmtId="170" fontId="37" fillId="9" borderId="34" xfId="1" applyNumberFormat="1" applyFont="1" applyFill="1" applyBorder="1" applyProtection="1">
      <protection locked="0"/>
    </xf>
    <xf numFmtId="0" fontId="44" fillId="0" borderId="0" xfId="0" applyFont="1" applyBorder="1"/>
    <xf numFmtId="170" fontId="37" fillId="9" borderId="37" xfId="1" applyNumberFormat="1" applyFont="1" applyFill="1" applyBorder="1" applyProtection="1">
      <protection locked="0"/>
    </xf>
    <xf numFmtId="170" fontId="37" fillId="9" borderId="42" xfId="1" applyNumberFormat="1" applyFont="1" applyFill="1" applyBorder="1" applyProtection="1">
      <protection locked="0"/>
    </xf>
    <xf numFmtId="170" fontId="37" fillId="11" borderId="34" xfId="1" applyNumberFormat="1" applyFont="1" applyFill="1" applyBorder="1"/>
    <xf numFmtId="170" fontId="37" fillId="11" borderId="37" xfId="1" applyNumberFormat="1" applyFont="1" applyFill="1" applyBorder="1"/>
    <xf numFmtId="170" fontId="37" fillId="11" borderId="36" xfId="1" applyNumberFormat="1" applyFont="1" applyFill="1" applyBorder="1"/>
    <xf numFmtId="170" fontId="37" fillId="0" borderId="56" xfId="0" applyNumberFormat="1" applyFont="1" applyBorder="1"/>
    <xf numFmtId="9" fontId="45" fillId="0" borderId="0" xfId="0" applyNumberFormat="1" applyFont="1" applyBorder="1"/>
    <xf numFmtId="9" fontId="37" fillId="9" borderId="34" xfId="2" applyFont="1" applyFill="1" applyBorder="1" applyProtection="1">
      <protection locked="0"/>
    </xf>
    <xf numFmtId="9" fontId="44" fillId="0" borderId="0" xfId="0" applyNumberFormat="1" applyFont="1" applyBorder="1"/>
    <xf numFmtId="9" fontId="37" fillId="9" borderId="37" xfId="2" applyFont="1" applyFill="1" applyBorder="1" applyProtection="1">
      <protection locked="0"/>
    </xf>
    <xf numFmtId="9" fontId="37" fillId="9" borderId="42" xfId="2" applyFont="1" applyFill="1" applyBorder="1" applyProtection="1">
      <protection locked="0"/>
    </xf>
    <xf numFmtId="0" fontId="38" fillId="0" borderId="34" xfId="0" applyFont="1" applyBorder="1" applyAlignment="1">
      <alignment horizontal="center"/>
    </xf>
    <xf numFmtId="170" fontId="37" fillId="0" borderId="34" xfId="0" applyNumberFormat="1" applyFont="1" applyBorder="1"/>
    <xf numFmtId="0" fontId="38" fillId="0" borderId="55" xfId="0" applyFont="1" applyBorder="1" applyAlignment="1">
      <alignment horizontal="center"/>
    </xf>
    <xf numFmtId="0" fontId="37" fillId="0" borderId="55" xfId="0" applyFont="1" applyBorder="1"/>
    <xf numFmtId="170" fontId="37" fillId="0" borderId="55" xfId="0" applyNumberFormat="1" applyFont="1" applyBorder="1"/>
    <xf numFmtId="0" fontId="37" fillId="0" borderId="57" xfId="0" applyFont="1" applyBorder="1"/>
    <xf numFmtId="170" fontId="37" fillId="0" borderId="57" xfId="0" applyNumberFormat="1" applyFont="1" applyBorder="1"/>
    <xf numFmtId="0" fontId="37" fillId="0" borderId="35" xfId="0" applyFont="1" applyBorder="1"/>
    <xf numFmtId="170" fontId="37" fillId="0" borderId="35" xfId="0" applyNumberFormat="1" applyFont="1" applyBorder="1"/>
    <xf numFmtId="0" fontId="37" fillId="0" borderId="45" xfId="0" applyFont="1" applyBorder="1"/>
    <xf numFmtId="0" fontId="38" fillId="0" borderId="45" xfId="0" applyFont="1" applyBorder="1"/>
    <xf numFmtId="170" fontId="38" fillId="0" borderId="45" xfId="0" applyNumberFormat="1" applyFont="1" applyBorder="1"/>
    <xf numFmtId="170" fontId="37" fillId="0" borderId="35" xfId="1" applyNumberFormat="1" applyFont="1" applyFill="1" applyBorder="1" applyProtection="1"/>
    <xf numFmtId="170" fontId="33" fillId="0" borderId="66" xfId="0" applyNumberFormat="1" applyFont="1" applyBorder="1" applyAlignment="1">
      <alignment vertical="center"/>
    </xf>
    <xf numFmtId="165" fontId="0" fillId="0" borderId="0" xfId="0" applyNumberFormat="1" applyBorder="1"/>
    <xf numFmtId="0" fontId="49" fillId="0" borderId="0" xfId="0" applyFont="1"/>
    <xf numFmtId="165" fontId="49" fillId="0" borderId="0" xfId="0" applyNumberFormat="1" applyFont="1" applyAlignment="1">
      <alignment horizontal="right"/>
    </xf>
    <xf numFmtId="170" fontId="49" fillId="0" borderId="0" xfId="1" applyNumberFormat="1" applyFont="1"/>
    <xf numFmtId="0" fontId="50" fillId="0" borderId="0" xfId="0" applyFont="1"/>
    <xf numFmtId="0" fontId="51" fillId="0" borderId="0" xfId="0" applyFont="1"/>
    <xf numFmtId="165" fontId="51" fillId="0" borderId="0" xfId="0" applyNumberFormat="1" applyFont="1" applyAlignment="1">
      <alignment horizontal="right"/>
    </xf>
    <xf numFmtId="170" fontId="51" fillId="0" borderId="0" xfId="1" applyNumberFormat="1" applyFont="1"/>
    <xf numFmtId="170" fontId="48" fillId="3" borderId="37" xfId="1" applyNumberFormat="1" applyFont="1" applyFill="1" applyBorder="1" applyProtection="1">
      <protection locked="0"/>
    </xf>
    <xf numFmtId="0" fontId="49" fillId="0" borderId="30" xfId="0" applyFont="1" applyBorder="1"/>
    <xf numFmtId="0" fontId="49" fillId="0" borderId="0" xfId="0" applyFont="1" applyBorder="1"/>
    <xf numFmtId="0" fontId="52" fillId="0" borderId="0" xfId="0" applyFont="1" applyBorder="1"/>
    <xf numFmtId="0" fontId="49" fillId="0" borderId="46" xfId="0" applyFont="1" applyBorder="1"/>
    <xf numFmtId="166" fontId="49" fillId="0" borderId="0" xfId="0" applyNumberFormat="1" applyFont="1"/>
    <xf numFmtId="0" fontId="50" fillId="0" borderId="30" xfId="0" applyFont="1" applyBorder="1"/>
    <xf numFmtId="0" fontId="53" fillId="0" borderId="0" xfId="0" applyFont="1" applyBorder="1"/>
    <xf numFmtId="0" fontId="51" fillId="0" borderId="0" xfId="0" applyFont="1" applyBorder="1"/>
    <xf numFmtId="0" fontId="50" fillId="0" borderId="0" xfId="0" applyFont="1" applyBorder="1"/>
    <xf numFmtId="0" fontId="50" fillId="0" borderId="46" xfId="0" applyFont="1" applyBorder="1"/>
    <xf numFmtId="0" fontId="24" fillId="0" borderId="31" xfId="0" applyFont="1" applyBorder="1"/>
    <xf numFmtId="0" fontId="24" fillId="0" borderId="32" xfId="0" applyFont="1" applyBorder="1"/>
    <xf numFmtId="0" fontId="24" fillId="0" borderId="33" xfId="0" applyFont="1" applyBorder="1"/>
    <xf numFmtId="0" fontId="24" fillId="0" borderId="0" xfId="0" applyFont="1"/>
    <xf numFmtId="165" fontId="24" fillId="0" borderId="0" xfId="0" applyNumberFormat="1" applyFont="1" applyAlignment="1">
      <alignment horizontal="right"/>
    </xf>
    <xf numFmtId="170" fontId="24" fillId="0" borderId="0" xfId="1" applyNumberFormat="1" applyFont="1"/>
    <xf numFmtId="166" fontId="24" fillId="0" borderId="0" xfId="0" applyNumberFormat="1" applyFont="1"/>
    <xf numFmtId="170" fontId="24" fillId="0" borderId="0" xfId="0" applyNumberFormat="1" applyFont="1"/>
    <xf numFmtId="166" fontId="24" fillId="0" borderId="0" xfId="1" applyFont="1"/>
    <xf numFmtId="0" fontId="45" fillId="0" borderId="31" xfId="0" applyFont="1" applyBorder="1"/>
    <xf numFmtId="0" fontId="45" fillId="0" borderId="32" xfId="0" applyFont="1" applyBorder="1"/>
    <xf numFmtId="0" fontId="45" fillId="0" borderId="33" xfId="0" applyFont="1" applyBorder="1"/>
    <xf numFmtId="0" fontId="45" fillId="0" borderId="0" xfId="0" applyFont="1"/>
    <xf numFmtId="0" fontId="40" fillId="0" borderId="0" xfId="0" applyFont="1"/>
    <xf numFmtId="165" fontId="40" fillId="0" borderId="0" xfId="0" applyNumberFormat="1" applyFont="1" applyAlignment="1">
      <alignment horizontal="right"/>
    </xf>
    <xf numFmtId="170" fontId="40" fillId="0" borderId="0" xfId="1" applyNumberFormat="1" applyFont="1"/>
    <xf numFmtId="170" fontId="45" fillId="0" borderId="0" xfId="0" applyNumberFormat="1" applyFont="1"/>
    <xf numFmtId="170" fontId="45" fillId="0" borderId="0" xfId="1" applyNumberFormat="1" applyFont="1"/>
    <xf numFmtId="0" fontId="19" fillId="3" borderId="22" xfId="0" applyFont="1" applyFill="1" applyBorder="1" applyAlignment="1" applyProtection="1">
      <alignment horizontal="left"/>
      <protection locked="0"/>
    </xf>
    <xf numFmtId="170" fontId="19" fillId="3" borderId="43" xfId="1" applyNumberFormat="1" applyFont="1" applyFill="1" applyBorder="1" applyProtection="1">
      <protection locked="0"/>
    </xf>
    <xf numFmtId="0" fontId="20" fillId="0" borderId="26" xfId="0" applyFont="1" applyFill="1" applyBorder="1" applyAlignment="1">
      <alignment horizontal="center"/>
    </xf>
    <xf numFmtId="0" fontId="20" fillId="0" borderId="26" xfId="0" quotePrefix="1" applyFont="1" applyFill="1" applyBorder="1"/>
    <xf numFmtId="170" fontId="19" fillId="3" borderId="71" xfId="1" applyNumberFormat="1" applyFont="1" applyFill="1" applyBorder="1" applyProtection="1">
      <protection locked="0"/>
    </xf>
    <xf numFmtId="170" fontId="19" fillId="3" borderId="72" xfId="1" applyNumberFormat="1" applyFont="1" applyFill="1" applyBorder="1" applyProtection="1">
      <protection locked="0"/>
    </xf>
    <xf numFmtId="0" fontId="19" fillId="3" borderId="22" xfId="0" applyFont="1" applyFill="1" applyBorder="1" applyAlignment="1" applyProtection="1">
      <alignment horizontal="left"/>
      <protection locked="0"/>
    </xf>
    <xf numFmtId="0" fontId="20" fillId="8" borderId="34" xfId="0" applyFont="1" applyFill="1" applyBorder="1" applyAlignment="1">
      <alignment horizontal="center"/>
    </xf>
    <xf numFmtId="170" fontId="19" fillId="3" borderId="73" xfId="1" applyNumberFormat="1" applyFont="1" applyFill="1" applyBorder="1" applyProtection="1">
      <protection locked="0"/>
    </xf>
    <xf numFmtId="166" fontId="49" fillId="0" borderId="0" xfId="1" applyFont="1"/>
    <xf numFmtId="166" fontId="19" fillId="0" borderId="0" xfId="1" applyFont="1" applyBorder="1"/>
    <xf numFmtId="0" fontId="0" fillId="0" borderId="0" xfId="0" applyAlignment="1">
      <alignment horizontal="center"/>
    </xf>
    <xf numFmtId="170" fontId="0" fillId="0" borderId="0" xfId="0" applyNumberFormat="1"/>
    <xf numFmtId="0" fontId="0" fillId="0" borderId="47" xfId="0" applyBorder="1"/>
    <xf numFmtId="0" fontId="0" fillId="0" borderId="47" xfId="0" applyBorder="1" applyAlignment="1">
      <alignment horizontal="center"/>
    </xf>
    <xf numFmtId="0" fontId="0" fillId="0" borderId="24" xfId="0" applyBorder="1" applyAlignment="1">
      <alignment horizontal="center"/>
    </xf>
    <xf numFmtId="0" fontId="0" fillId="0" borderId="0" xfId="0" quotePrefix="1"/>
    <xf numFmtId="170" fontId="0" fillId="0" borderId="47" xfId="0" applyNumberFormat="1" applyBorder="1"/>
    <xf numFmtId="170" fontId="0" fillId="0" borderId="47" xfId="1" applyNumberFormat="1" applyFont="1" applyBorder="1"/>
    <xf numFmtId="170" fontId="0" fillId="0" borderId="47" xfId="0" applyNumberFormat="1" applyBorder="1" applyAlignment="1">
      <alignment horizontal="center"/>
    </xf>
    <xf numFmtId="0" fontId="0" fillId="0" borderId="47" xfId="0" applyFill="1" applyBorder="1"/>
    <xf numFmtId="173" fontId="0" fillId="0" borderId="47" xfId="1" applyNumberFormat="1" applyFont="1" applyBorder="1"/>
    <xf numFmtId="170" fontId="0" fillId="0" borderId="50" xfId="0" applyNumberFormat="1" applyBorder="1"/>
    <xf numFmtId="0" fontId="0" fillId="0" borderId="47" xfId="0" applyFill="1" applyBorder="1" applyAlignment="1">
      <alignment horizontal="center"/>
    </xf>
    <xf numFmtId="170" fontId="0" fillId="0" borderId="25" xfId="0" applyNumberFormat="1" applyBorder="1"/>
    <xf numFmtId="170" fontId="19" fillId="0" borderId="44" xfId="1" applyNumberFormat="1" applyFont="1" applyFill="1" applyBorder="1"/>
    <xf numFmtId="170" fontId="0" fillId="12" borderId="47" xfId="1" applyNumberFormat="1" applyFont="1" applyFill="1" applyBorder="1"/>
    <xf numFmtId="170" fontId="0" fillId="12" borderId="0" xfId="1" applyNumberFormat="1" applyFont="1" applyFill="1"/>
    <xf numFmtId="0" fontId="0" fillId="13" borderId="47" xfId="0" applyFill="1" applyBorder="1"/>
    <xf numFmtId="0" fontId="0" fillId="13" borderId="0" xfId="0" applyFill="1" applyAlignment="1">
      <alignment horizontal="center"/>
    </xf>
    <xf numFmtId="0" fontId="0" fillId="13" borderId="47" xfId="0" applyFill="1" applyBorder="1" applyAlignment="1">
      <alignment horizontal="center"/>
    </xf>
    <xf numFmtId="174" fontId="0" fillId="0" borderId="24" xfId="0" applyNumberFormat="1" applyBorder="1"/>
    <xf numFmtId="0" fontId="0" fillId="0" borderId="24" xfId="0" applyBorder="1"/>
    <xf numFmtId="0" fontId="0" fillId="13" borderId="48" xfId="0" applyFill="1" applyBorder="1" applyAlignment="1">
      <alignment horizontal="center"/>
    </xf>
    <xf numFmtId="0" fontId="0" fillId="13" borderId="50" xfId="0" applyFill="1" applyBorder="1" applyAlignment="1">
      <alignment horizontal="center"/>
    </xf>
    <xf numFmtId="165" fontId="49" fillId="3" borderId="48" xfId="5" applyFont="1" applyFill="1" applyBorder="1" applyAlignment="1" applyProtection="1">
      <alignment horizontal="center" vertical="center"/>
      <protection locked="0"/>
    </xf>
    <xf numFmtId="165" fontId="49" fillId="3" borderId="34" xfId="5" applyFont="1" applyFill="1" applyBorder="1" applyAlignment="1" applyProtection="1">
      <alignment horizontal="center" vertical="center"/>
      <protection locked="0"/>
    </xf>
    <xf numFmtId="165" fontId="49" fillId="3" borderId="37" xfId="5" applyFont="1" applyFill="1" applyBorder="1" applyAlignment="1" applyProtection="1">
      <alignment horizontal="center" vertical="center"/>
      <protection locked="0"/>
    </xf>
    <xf numFmtId="170" fontId="49" fillId="3" borderId="37" xfId="1" applyNumberFormat="1" applyFont="1" applyFill="1" applyBorder="1" applyProtection="1">
      <protection locked="0"/>
    </xf>
    <xf numFmtId="165" fontId="49" fillId="3" borderId="51" xfId="5" applyFont="1" applyFill="1" applyBorder="1" applyAlignment="1" applyProtection="1">
      <alignment horizontal="center" vertical="center"/>
      <protection locked="0"/>
    </xf>
    <xf numFmtId="165" fontId="49" fillId="3" borderId="41" xfId="5" applyFont="1" applyFill="1" applyBorder="1" applyAlignment="1" applyProtection="1">
      <alignment horizontal="center" vertical="center"/>
      <protection locked="0"/>
    </xf>
    <xf numFmtId="170" fontId="49" fillId="3" borderId="41" xfId="1" applyNumberFormat="1" applyFont="1" applyFill="1" applyBorder="1" applyProtection="1">
      <protection locked="0"/>
    </xf>
    <xf numFmtId="170" fontId="19" fillId="3" borderId="74" xfId="1" applyNumberFormat="1" applyFont="1" applyFill="1" applyBorder="1" applyProtection="1">
      <protection locked="0"/>
    </xf>
    <xf numFmtId="170" fontId="19" fillId="3" borderId="75" xfId="1" applyNumberFormat="1" applyFont="1" applyFill="1" applyBorder="1" applyProtection="1">
      <protection locked="0"/>
    </xf>
    <xf numFmtId="170" fontId="37" fillId="3" borderId="73" xfId="1" applyNumberFormat="1" applyFont="1" applyFill="1" applyBorder="1" applyProtection="1">
      <protection locked="0"/>
    </xf>
    <xf numFmtId="165" fontId="49" fillId="3" borderId="76" xfId="5" applyFont="1" applyFill="1" applyBorder="1" applyAlignment="1" applyProtection="1">
      <alignment horizontal="center" vertical="center"/>
      <protection locked="0"/>
    </xf>
    <xf numFmtId="165" fontId="49" fillId="3" borderId="76" xfId="5" applyFont="1" applyFill="1" applyBorder="1" applyAlignment="1">
      <alignment horizontal="center" vertical="center"/>
    </xf>
    <xf numFmtId="170" fontId="19" fillId="3" borderId="76" xfId="1" applyNumberFormat="1" applyFont="1" applyFill="1" applyBorder="1" applyProtection="1">
      <protection locked="0"/>
    </xf>
    <xf numFmtId="9" fontId="37" fillId="9" borderId="40" xfId="2" applyFont="1" applyFill="1" applyBorder="1" applyProtection="1">
      <protection locked="0"/>
    </xf>
    <xf numFmtId="170" fontId="37" fillId="0" borderId="44" xfId="1" applyNumberFormat="1" applyFont="1" applyFill="1" applyBorder="1"/>
    <xf numFmtId="170" fontId="36" fillId="0" borderId="0" xfId="0" applyNumberFormat="1" applyFont="1" applyBorder="1"/>
    <xf numFmtId="0" fontId="0" fillId="13" borderId="49" xfId="0" applyFill="1" applyBorder="1" applyAlignment="1">
      <alignment horizontal="center"/>
    </xf>
    <xf numFmtId="4" fontId="51" fillId="0" borderId="0" xfId="3" applyNumberFormat="1" applyFont="1" applyFill="1" applyBorder="1"/>
    <xf numFmtId="4" fontId="51" fillId="0" borderId="0" xfId="3" applyNumberFormat="1" applyFont="1" applyFill="1" applyBorder="1" applyAlignment="1">
      <alignment horizontal="left"/>
    </xf>
    <xf numFmtId="4" fontId="51" fillId="0" borderId="0" xfId="3" quotePrefix="1" applyNumberFormat="1" applyFont="1" applyFill="1" applyBorder="1" applyAlignment="1">
      <alignment horizontal="left"/>
    </xf>
    <xf numFmtId="4" fontId="51" fillId="0" borderId="0" xfId="6" applyNumberFormat="1" applyFont="1" applyFill="1" applyBorder="1" applyAlignment="1">
      <alignment horizontal="right"/>
    </xf>
    <xf numFmtId="9" fontId="51" fillId="0" borderId="77" xfId="7" applyFont="1" applyFill="1" applyBorder="1"/>
    <xf numFmtId="170" fontId="37" fillId="3" borderId="0" xfId="1" applyNumberFormat="1" applyFont="1" applyFill="1" applyBorder="1" applyProtection="1">
      <protection locked="0"/>
    </xf>
    <xf numFmtId="2" fontId="19" fillId="0" borderId="68" xfId="0" applyNumberFormat="1" applyFont="1" applyBorder="1"/>
    <xf numFmtId="170" fontId="19" fillId="3" borderId="0" xfId="1" applyNumberFormat="1" applyFont="1" applyFill="1" applyBorder="1" applyProtection="1">
      <protection locked="0"/>
    </xf>
    <xf numFmtId="0" fontId="19" fillId="3" borderId="22" xfId="0" applyFont="1" applyFill="1" applyBorder="1" applyAlignment="1" applyProtection="1">
      <alignment horizontal="left"/>
      <protection locked="0"/>
    </xf>
    <xf numFmtId="0" fontId="39" fillId="0" borderId="0" xfId="0" applyFont="1" applyBorder="1" applyAlignment="1" applyProtection="1">
      <alignment horizontal="left"/>
    </xf>
    <xf numFmtId="0" fontId="39" fillId="3" borderId="0" xfId="0" applyFont="1" applyFill="1" applyBorder="1" applyAlignment="1" applyProtection="1">
      <protection locked="0"/>
    </xf>
    <xf numFmtId="0" fontId="36" fillId="0" borderId="61" xfId="0" applyFont="1" applyBorder="1"/>
    <xf numFmtId="0" fontId="37" fillId="0" borderId="79" xfId="0" applyFont="1" applyBorder="1"/>
    <xf numFmtId="0" fontId="37" fillId="0" borderId="80" xfId="0" applyFont="1" applyBorder="1"/>
    <xf numFmtId="0" fontId="37" fillId="0" borderId="81" xfId="0" applyFont="1" applyBorder="1" applyAlignment="1">
      <alignment horizontal="center"/>
    </xf>
    <xf numFmtId="0" fontId="38" fillId="0" borderId="64" xfId="0" applyFont="1" applyBorder="1"/>
    <xf numFmtId="0" fontId="37" fillId="0" borderId="77" xfId="0" applyFont="1" applyBorder="1"/>
    <xf numFmtId="0" fontId="37" fillId="0" borderId="49" xfId="0" applyFont="1" applyBorder="1"/>
    <xf numFmtId="0" fontId="37" fillId="0" borderId="82" xfId="0" applyFont="1" applyBorder="1" applyAlignment="1">
      <alignment horizontal="center"/>
    </xf>
    <xf numFmtId="0" fontId="37" fillId="0" borderId="50" xfId="0" applyFont="1" applyBorder="1" applyAlignment="1">
      <alignment horizontal="center"/>
    </xf>
    <xf numFmtId="0" fontId="37" fillId="0" borderId="83" xfId="0" applyFont="1" applyBorder="1" applyAlignment="1">
      <alignment horizontal="center"/>
    </xf>
    <xf numFmtId="0" fontId="41" fillId="0" borderId="64" xfId="0" applyFont="1" applyBorder="1"/>
    <xf numFmtId="170" fontId="37" fillId="0" borderId="77" xfId="1" applyNumberFormat="1" applyFont="1" applyBorder="1"/>
    <xf numFmtId="170" fontId="37" fillId="0" borderId="49" xfId="1" applyNumberFormat="1" applyFont="1" applyBorder="1"/>
    <xf numFmtId="0" fontId="36" fillId="0" borderId="65" xfId="0" quotePrefix="1" applyFont="1" applyBorder="1"/>
    <xf numFmtId="0" fontId="36" fillId="0" borderId="65" xfId="0" applyFont="1" applyBorder="1"/>
    <xf numFmtId="170" fontId="37" fillId="0" borderId="49" xfId="0" applyNumberFormat="1" applyFont="1" applyBorder="1"/>
    <xf numFmtId="170" fontId="37" fillId="0" borderId="77" xfId="0" applyNumberFormat="1" applyFont="1" applyBorder="1"/>
    <xf numFmtId="170" fontId="37" fillId="0" borderId="82" xfId="0" applyNumberFormat="1" applyFont="1" applyBorder="1"/>
    <xf numFmtId="170" fontId="37" fillId="0" borderId="50" xfId="0" applyNumberFormat="1" applyFont="1" applyBorder="1"/>
    <xf numFmtId="0" fontId="36" fillId="0" borderId="68" xfId="0" applyFont="1" applyBorder="1"/>
    <xf numFmtId="170" fontId="37" fillId="0" borderId="84" xfId="1" applyNumberFormat="1" applyFont="1" applyFill="1" applyBorder="1"/>
    <xf numFmtId="170" fontId="37" fillId="0" borderId="85" xfId="1" applyNumberFormat="1" applyFont="1" applyFill="1" applyBorder="1"/>
    <xf numFmtId="170" fontId="37" fillId="0" borderId="86" xfId="1" applyNumberFormat="1" applyFont="1" applyFill="1" applyBorder="1"/>
    <xf numFmtId="0" fontId="36" fillId="0" borderId="69" xfId="0" applyFont="1" applyBorder="1"/>
    <xf numFmtId="0" fontId="58" fillId="0" borderId="26" xfId="0" applyFont="1" applyBorder="1" applyAlignment="1">
      <alignment horizontal="center"/>
    </xf>
    <xf numFmtId="0" fontId="45" fillId="0" borderId="0" xfId="0" applyFont="1" applyBorder="1"/>
    <xf numFmtId="0" fontId="36" fillId="0" borderId="0" xfId="0" applyFont="1" applyBorder="1" applyAlignment="1">
      <alignment vertical="center"/>
    </xf>
    <xf numFmtId="170" fontId="37" fillId="0" borderId="30" xfId="1" applyNumberFormat="1" applyFont="1" applyFill="1" applyBorder="1" applyProtection="1"/>
    <xf numFmtId="170" fontId="59" fillId="3" borderId="34" xfId="1" applyNumberFormat="1" applyFont="1" applyFill="1" applyBorder="1" applyProtection="1">
      <protection locked="0"/>
    </xf>
    <xf numFmtId="170" fontId="60" fillId="3" borderId="37" xfId="1" applyNumberFormat="1" applyFont="1" applyFill="1" applyBorder="1" applyProtection="1">
      <protection locked="0"/>
    </xf>
    <xf numFmtId="0" fontId="45" fillId="0" borderId="30" xfId="0" applyFont="1" applyBorder="1"/>
    <xf numFmtId="3" fontId="32" fillId="0" borderId="62" xfId="0" applyNumberFormat="1" applyFont="1" applyFill="1" applyBorder="1" applyAlignment="1" applyProtection="1">
      <alignment horizontal="center" vertical="center"/>
    </xf>
    <xf numFmtId="0" fontId="45" fillId="0" borderId="46" xfId="0" applyFont="1" applyBorder="1"/>
    <xf numFmtId="170" fontId="45" fillId="0" borderId="0" xfId="0" applyNumberFormat="1" applyFont="1" applyBorder="1"/>
    <xf numFmtId="0" fontId="36" fillId="0" borderId="57" xfId="0" applyFont="1" applyBorder="1"/>
    <xf numFmtId="170" fontId="36" fillId="0" borderId="57" xfId="0" applyNumberFormat="1" applyFont="1" applyBorder="1"/>
    <xf numFmtId="0" fontId="61" fillId="0" borderId="45" xfId="0" applyFont="1" applyBorder="1"/>
    <xf numFmtId="170" fontId="61" fillId="0" borderId="45" xfId="0" applyNumberFormat="1" applyFont="1" applyBorder="1"/>
    <xf numFmtId="0" fontId="58" fillId="0" borderId="0" xfId="0" applyFont="1" applyBorder="1" applyAlignment="1">
      <alignment horizontal="center" vertical="center" wrapText="1"/>
    </xf>
    <xf numFmtId="0" fontId="61" fillId="0" borderId="0" xfId="0" applyFont="1" applyBorder="1"/>
    <xf numFmtId="170" fontId="61" fillId="0" borderId="0" xfId="0" applyNumberFormat="1" applyFont="1" applyBorder="1"/>
    <xf numFmtId="170" fontId="45" fillId="0" borderId="32" xfId="1" applyNumberFormat="1" applyFont="1" applyBorder="1"/>
    <xf numFmtId="0" fontId="62" fillId="8" borderId="26" xfId="0" applyFont="1" applyFill="1" applyBorder="1" applyAlignment="1">
      <alignment horizontal="center"/>
    </xf>
    <xf numFmtId="0" fontId="36" fillId="0" borderId="0" xfId="0" applyFont="1" applyBorder="1" applyAlignment="1">
      <alignment horizontal="center"/>
    </xf>
    <xf numFmtId="0" fontId="37" fillId="0" borderId="77" xfId="0" applyFont="1" applyBorder="1" applyAlignment="1">
      <alignment horizontal="center"/>
    </xf>
    <xf numFmtId="0" fontId="19" fillId="3" borderId="22" xfId="0" applyFont="1" applyFill="1" applyBorder="1" applyAlignment="1" applyProtection="1">
      <alignment horizontal="left"/>
      <protection locked="0"/>
    </xf>
    <xf numFmtId="0" fontId="37" fillId="0" borderId="48" xfId="0" applyFont="1" applyBorder="1" applyAlignment="1">
      <alignment horizontal="center"/>
    </xf>
    <xf numFmtId="4" fontId="51" fillId="0" borderId="28" xfId="3" applyNumberFormat="1" applyFont="1" applyFill="1" applyBorder="1" applyAlignment="1">
      <alignment horizontal="left"/>
    </xf>
    <xf numFmtId="4" fontId="51" fillId="0" borderId="28" xfId="3" applyNumberFormat="1" applyFont="1" applyFill="1" applyBorder="1"/>
    <xf numFmtId="4" fontId="51" fillId="0" borderId="28" xfId="3" applyNumberFormat="1" applyFont="1" applyFill="1" applyBorder="1" applyAlignment="1">
      <alignment horizontal="center"/>
    </xf>
    <xf numFmtId="4" fontId="51" fillId="0" borderId="28" xfId="6" applyNumberFormat="1" applyFont="1" applyFill="1" applyBorder="1" applyAlignment="1">
      <alignment horizontal="right"/>
    </xf>
    <xf numFmtId="9" fontId="51" fillId="0" borderId="88" xfId="7" applyFont="1" applyFill="1" applyBorder="1"/>
    <xf numFmtId="4" fontId="51" fillId="0" borderId="28" xfId="3" applyNumberFormat="1" applyFont="1" applyFill="1" applyBorder="1" applyAlignment="1">
      <alignment horizontal="right"/>
    </xf>
    <xf numFmtId="4" fontId="51" fillId="0" borderId="89" xfId="3" applyNumberFormat="1" applyFont="1" applyFill="1" applyBorder="1" applyAlignment="1"/>
    <xf numFmtId="4" fontId="51" fillId="0" borderId="0" xfId="3" applyNumberFormat="1" applyFont="1" applyFill="1" applyBorder="1" applyAlignment="1">
      <alignment horizontal="center"/>
    </xf>
    <xf numFmtId="4" fontId="51" fillId="0" borderId="0" xfId="3" applyNumberFormat="1" applyFont="1" applyFill="1" applyBorder="1" applyAlignment="1">
      <alignment horizontal="right"/>
    </xf>
    <xf numFmtId="4" fontId="51" fillId="0" borderId="78" xfId="6" applyNumberFormat="1" applyFont="1" applyFill="1" applyBorder="1" applyAlignment="1"/>
    <xf numFmtId="4" fontId="51" fillId="14" borderId="0" xfId="3" applyNumberFormat="1" applyFont="1" applyFill="1" applyBorder="1" applyAlignment="1">
      <alignment horizontal="left"/>
    </xf>
    <xf numFmtId="4" fontId="51" fillId="0" borderId="0" xfId="3" quotePrefix="1" applyNumberFormat="1" applyFont="1" applyFill="1" applyBorder="1" applyAlignment="1">
      <alignment horizontal="center"/>
    </xf>
    <xf numFmtId="4" fontId="51" fillId="0" borderId="90" xfId="3" applyNumberFormat="1" applyFont="1" applyFill="1" applyBorder="1"/>
    <xf numFmtId="4" fontId="51" fillId="0" borderId="90" xfId="3" applyNumberFormat="1" applyFont="1" applyFill="1" applyBorder="1" applyAlignment="1">
      <alignment horizontal="left"/>
    </xf>
    <xf numFmtId="4" fontId="51" fillId="0" borderId="90" xfId="3" applyNumberFormat="1" applyFont="1" applyFill="1" applyBorder="1" applyAlignment="1">
      <alignment horizontal="center"/>
    </xf>
    <xf numFmtId="4" fontId="51" fillId="0" borderId="90" xfId="6" applyNumberFormat="1" applyFont="1" applyFill="1" applyBorder="1" applyAlignment="1">
      <alignment horizontal="right"/>
    </xf>
    <xf numFmtId="9" fontId="51" fillId="0" borderId="91" xfId="7" applyFont="1" applyFill="1" applyBorder="1"/>
    <xf numFmtId="4" fontId="51" fillId="0" borderId="90" xfId="3" applyNumberFormat="1" applyFont="1" applyFill="1" applyBorder="1" applyAlignment="1">
      <alignment horizontal="right"/>
    </xf>
    <xf numFmtId="4" fontId="51" fillId="0" borderId="92" xfId="6" applyNumberFormat="1" applyFont="1" applyFill="1" applyBorder="1" applyAlignment="1"/>
    <xf numFmtId="4" fontId="51" fillId="0" borderId="93" xfId="3" applyNumberFormat="1" applyFont="1" applyFill="1" applyBorder="1"/>
    <xf numFmtId="4" fontId="51" fillId="0" borderId="93" xfId="3" applyNumberFormat="1" applyFont="1" applyFill="1" applyBorder="1" applyAlignment="1">
      <alignment horizontal="left"/>
    </xf>
    <xf numFmtId="4" fontId="51" fillId="0" borderId="93" xfId="3" applyNumberFormat="1" applyFont="1" applyFill="1" applyBorder="1" applyAlignment="1">
      <alignment horizontal="center"/>
    </xf>
    <xf numFmtId="4" fontId="51" fillId="14" borderId="93" xfId="3" applyNumberFormat="1" applyFont="1" applyFill="1" applyBorder="1" applyAlignment="1">
      <alignment horizontal="left"/>
    </xf>
    <xf numFmtId="4" fontId="51" fillId="0" borderId="93" xfId="6" applyNumberFormat="1" applyFont="1" applyFill="1" applyBorder="1" applyAlignment="1">
      <alignment horizontal="right"/>
    </xf>
    <xf numFmtId="9" fontId="51" fillId="0" borderId="94" xfId="7" applyFont="1" applyFill="1" applyBorder="1"/>
    <xf numFmtId="4" fontId="51" fillId="0" borderId="93" xfId="3" quotePrefix="1" applyNumberFormat="1" applyFont="1" applyFill="1" applyBorder="1" applyAlignment="1">
      <alignment horizontal="center"/>
    </xf>
    <xf numFmtId="4" fontId="51" fillId="0" borderId="93" xfId="3" applyNumberFormat="1" applyFont="1" applyFill="1" applyBorder="1" applyAlignment="1">
      <alignment horizontal="right"/>
    </xf>
    <xf numFmtId="4" fontId="51" fillId="0" borderId="95" xfId="6" applyNumberFormat="1" applyFont="1" applyFill="1" applyBorder="1" applyAlignment="1"/>
    <xf numFmtId="172" fontId="51" fillId="0" borderId="0" xfId="3" applyNumberFormat="1" applyFont="1" applyFill="1" applyBorder="1" applyAlignment="1">
      <alignment horizontal="center"/>
    </xf>
    <xf numFmtId="170" fontId="37" fillId="12" borderId="37" xfId="1" applyNumberFormat="1" applyFont="1" applyFill="1" applyBorder="1"/>
    <xf numFmtId="0" fontId="19" fillId="0" borderId="97" xfId="0" applyFont="1" applyBorder="1"/>
    <xf numFmtId="0" fontId="19" fillId="0" borderId="98" xfId="0" applyFont="1" applyBorder="1"/>
    <xf numFmtId="0" fontId="19" fillId="0" borderId="99" xfId="0" applyFont="1" applyBorder="1"/>
    <xf numFmtId="170" fontId="19" fillId="0" borderId="96" xfId="1" applyNumberFormat="1" applyFont="1" applyFill="1" applyBorder="1"/>
    <xf numFmtId="0" fontId="20" fillId="8" borderId="96" xfId="0" applyFont="1" applyFill="1" applyBorder="1" applyAlignment="1">
      <alignment horizontal="center"/>
    </xf>
    <xf numFmtId="0" fontId="20" fillId="0" borderId="96" xfId="0" applyFont="1" applyBorder="1"/>
    <xf numFmtId="165" fontId="49" fillId="3" borderId="96" xfId="5" applyFont="1" applyFill="1" applyBorder="1" applyAlignment="1" applyProtection="1">
      <alignment horizontal="center" vertical="center"/>
      <protection locked="0"/>
    </xf>
    <xf numFmtId="170" fontId="19" fillId="9" borderId="96" xfId="1" applyNumberFormat="1" applyFont="1" applyFill="1" applyBorder="1" applyProtection="1">
      <protection locked="0"/>
    </xf>
    <xf numFmtId="0" fontId="20" fillId="0" borderId="97" xfId="0" applyFont="1" applyBorder="1" applyAlignment="1">
      <alignment horizontal="center"/>
    </xf>
    <xf numFmtId="0" fontId="19" fillId="0" borderId="96" xfId="0" applyFont="1" applyFill="1" applyBorder="1"/>
    <xf numFmtId="0" fontId="19" fillId="0" borderId="96" xfId="0" applyFont="1" applyBorder="1"/>
    <xf numFmtId="170" fontId="37" fillId="3" borderId="96" xfId="1" applyNumberFormat="1" applyFont="1" applyFill="1" applyBorder="1" applyProtection="1">
      <protection locked="0"/>
    </xf>
    <xf numFmtId="170" fontId="19" fillId="15" borderId="96" xfId="1" applyNumberFormat="1" applyFont="1" applyFill="1" applyBorder="1"/>
    <xf numFmtId="9" fontId="19" fillId="9" borderId="96" xfId="2" applyFont="1" applyFill="1" applyBorder="1" applyProtection="1">
      <protection locked="0"/>
    </xf>
    <xf numFmtId="170" fontId="19" fillId="15" borderId="37" xfId="1" applyNumberFormat="1" applyFont="1" applyFill="1" applyBorder="1"/>
    <xf numFmtId="170" fontId="19" fillId="15" borderId="36" xfId="1" applyNumberFormat="1" applyFont="1" applyFill="1" applyBorder="1"/>
    <xf numFmtId="170" fontId="19" fillId="15" borderId="0" xfId="0" applyNumberFormat="1" applyFont="1" applyFill="1" applyBorder="1"/>
    <xf numFmtId="170" fontId="63" fillId="0" borderId="0" xfId="0" applyNumberFormat="1" applyFont="1" applyBorder="1" applyAlignment="1">
      <alignment horizontal="center"/>
    </xf>
    <xf numFmtId="0" fontId="20" fillId="0" borderId="96" xfId="0" applyFont="1" applyBorder="1" applyAlignment="1">
      <alignment horizontal="center"/>
    </xf>
    <xf numFmtId="170" fontId="19" fillId="15" borderId="96" xfId="0" applyNumberFormat="1" applyFont="1" applyFill="1" applyBorder="1"/>
    <xf numFmtId="170" fontId="19" fillId="0" borderId="96" xfId="0" applyNumberFormat="1" applyFont="1" applyBorder="1"/>
    <xf numFmtId="170" fontId="19" fillId="15" borderId="55" xfId="0" applyNumberFormat="1" applyFont="1" applyFill="1" applyBorder="1"/>
    <xf numFmtId="170" fontId="19" fillId="15" borderId="57" xfId="0" applyNumberFormat="1" applyFont="1" applyFill="1" applyBorder="1"/>
    <xf numFmtId="170" fontId="19" fillId="15" borderId="35" xfId="0" applyNumberFormat="1" applyFont="1" applyFill="1" applyBorder="1"/>
    <xf numFmtId="170" fontId="20" fillId="15" borderId="45" xfId="0" applyNumberFormat="1" applyFont="1" applyFill="1" applyBorder="1"/>
    <xf numFmtId="170" fontId="37" fillId="0" borderId="37" xfId="6" applyNumberFormat="1" applyFont="1" applyFill="1" applyBorder="1"/>
    <xf numFmtId="170" fontId="37" fillId="12" borderId="37" xfId="6" applyNumberFormat="1" applyFont="1" applyFill="1" applyBorder="1"/>
    <xf numFmtId="0" fontId="65" fillId="0" borderId="30" xfId="0" applyFont="1" applyBorder="1"/>
    <xf numFmtId="0" fontId="65" fillId="0" borderId="0" xfId="0" applyFont="1" applyBorder="1"/>
    <xf numFmtId="0" fontId="65" fillId="0" borderId="46" xfId="0" applyFont="1" applyBorder="1"/>
    <xf numFmtId="0" fontId="65" fillId="0" borderId="0" xfId="0" applyFont="1"/>
    <xf numFmtId="0" fontId="67" fillId="0" borderId="0" xfId="0" applyFont="1"/>
    <xf numFmtId="165" fontId="67" fillId="0" borderId="0" xfId="0" applyNumberFormat="1" applyFont="1" applyAlignment="1">
      <alignment horizontal="right"/>
    </xf>
    <xf numFmtId="170" fontId="67" fillId="0" borderId="0" xfId="1" applyNumberFormat="1" applyFont="1"/>
    <xf numFmtId="170" fontId="65" fillId="0" borderId="0" xfId="0" applyNumberFormat="1" applyFont="1" applyBorder="1"/>
    <xf numFmtId="170" fontId="65" fillId="0" borderId="0" xfId="1" applyNumberFormat="1" applyFont="1" applyBorder="1"/>
    <xf numFmtId="170" fontId="36" fillId="0" borderId="0" xfId="1" applyNumberFormat="1" applyFont="1" applyBorder="1"/>
    <xf numFmtId="170" fontId="36" fillId="0" borderId="0" xfId="1" applyNumberFormat="1" applyFont="1"/>
    <xf numFmtId="170" fontId="36" fillId="0" borderId="0" xfId="0" applyNumberFormat="1" applyFont="1"/>
    <xf numFmtId="0" fontId="58" fillId="0" borderId="0" xfId="0" applyFont="1"/>
    <xf numFmtId="170" fontId="58" fillId="0" borderId="47" xfId="1" applyNumberFormat="1" applyFont="1" applyBorder="1" applyAlignment="1">
      <alignment horizontal="center"/>
    </xf>
    <xf numFmtId="0" fontId="36" fillId="0" borderId="0" xfId="0" quotePrefix="1" applyFont="1"/>
    <xf numFmtId="170" fontId="50" fillId="0" borderId="0" xfId="0" applyNumberFormat="1" applyFont="1"/>
    <xf numFmtId="0" fontId="58" fillId="0" borderId="0" xfId="0" applyFont="1" applyBorder="1"/>
    <xf numFmtId="167" fontId="36" fillId="0" borderId="0" xfId="2" applyNumberFormat="1" applyFont="1" applyFill="1" applyBorder="1"/>
    <xf numFmtId="167" fontId="36" fillId="0" borderId="0" xfId="2" applyNumberFormat="1" applyFont="1" applyBorder="1"/>
    <xf numFmtId="170" fontId="36" fillId="0" borderId="0" xfId="1" applyNumberFormat="1" applyFont="1" applyFill="1" applyBorder="1" applyAlignment="1" applyProtection="1">
      <alignment horizontal="center"/>
      <protection locked="0"/>
    </xf>
    <xf numFmtId="170" fontId="36" fillId="0" borderId="0" xfId="1" applyNumberFormat="1" applyFont="1" applyFill="1" applyBorder="1"/>
    <xf numFmtId="170" fontId="36" fillId="0" borderId="0" xfId="1" quotePrefix="1" applyNumberFormat="1" applyFont="1" applyBorder="1"/>
    <xf numFmtId="170" fontId="36" fillId="0" borderId="0" xfId="1" applyNumberFormat="1" applyFont="1" applyFill="1" applyBorder="1" applyAlignment="1" applyProtection="1">
      <alignment horizontal="right"/>
      <protection locked="0"/>
    </xf>
    <xf numFmtId="0" fontId="58" fillId="0" borderId="47" xfId="0" applyFont="1" applyBorder="1" applyAlignment="1">
      <alignment horizontal="center"/>
    </xf>
    <xf numFmtId="170" fontId="36" fillId="4" borderId="48" xfId="1" applyNumberFormat="1" applyFont="1" applyFill="1" applyBorder="1"/>
    <xf numFmtId="170" fontId="36" fillId="4" borderId="49" xfId="1" applyNumberFormat="1" applyFont="1" applyFill="1" applyBorder="1"/>
    <xf numFmtId="170" fontId="36" fillId="4" borderId="50" xfId="1" applyNumberFormat="1" applyFont="1" applyFill="1" applyBorder="1"/>
    <xf numFmtId="170" fontId="36" fillId="12" borderId="48" xfId="1" applyNumberFormat="1" applyFont="1" applyFill="1" applyBorder="1"/>
    <xf numFmtId="170" fontId="36" fillId="12" borderId="49" xfId="1" applyNumberFormat="1" applyFont="1" applyFill="1" applyBorder="1"/>
    <xf numFmtId="170" fontId="36" fillId="12" borderId="50" xfId="1" applyNumberFormat="1" applyFont="1" applyFill="1" applyBorder="1"/>
    <xf numFmtId="0" fontId="36" fillId="0" borderId="77" xfId="0" quotePrefix="1" applyFont="1" applyBorder="1" applyAlignment="1">
      <alignment horizontal="center"/>
    </xf>
    <xf numFmtId="170" fontId="36" fillId="4" borderId="0" xfId="1" applyNumberFormat="1" applyFont="1" applyFill="1" applyBorder="1"/>
    <xf numFmtId="170" fontId="36" fillId="12" borderId="0" xfId="1" applyNumberFormat="1" applyFont="1" applyFill="1" applyBorder="1"/>
    <xf numFmtId="170" fontId="36" fillId="0" borderId="78" xfId="1" applyNumberFormat="1" applyFont="1" applyBorder="1"/>
    <xf numFmtId="0" fontId="36" fillId="0" borderId="77" xfId="0" quotePrefix="1" applyFont="1" applyBorder="1" applyAlignment="1">
      <alignment horizontal="right"/>
    </xf>
    <xf numFmtId="0" fontId="36" fillId="0" borderId="77" xfId="0" applyFont="1" applyBorder="1" applyAlignment="1">
      <alignment horizontal="right"/>
    </xf>
    <xf numFmtId="170" fontId="36" fillId="0" borderId="78" xfId="0" applyNumberFormat="1" applyFont="1" applyBorder="1"/>
    <xf numFmtId="0" fontId="36" fillId="0" borderId="82" xfId="0" applyFont="1" applyBorder="1" applyAlignment="1">
      <alignment horizontal="right"/>
    </xf>
    <xf numFmtId="170" fontId="36" fillId="0" borderId="22" xfId="0" applyNumberFormat="1" applyFont="1" applyBorder="1"/>
    <xf numFmtId="170" fontId="36" fillId="0" borderId="83" xfId="0" applyNumberFormat="1" applyFont="1" applyBorder="1"/>
    <xf numFmtId="0" fontId="36" fillId="4" borderId="51" xfId="0" applyFont="1" applyFill="1" applyBorder="1"/>
    <xf numFmtId="0" fontId="36" fillId="12" borderId="51" xfId="0" applyFont="1" applyFill="1" applyBorder="1"/>
    <xf numFmtId="170" fontId="36" fillId="4" borderId="51" xfId="1" applyNumberFormat="1" applyFont="1" applyFill="1" applyBorder="1"/>
    <xf numFmtId="0" fontId="36" fillId="4" borderId="101" xfId="0" applyFont="1" applyFill="1" applyBorder="1"/>
    <xf numFmtId="0" fontId="36" fillId="4" borderId="77" xfId="0" quotePrefix="1" applyFont="1" applyFill="1" applyBorder="1"/>
    <xf numFmtId="0" fontId="36" fillId="4" borderId="0" xfId="0" applyFont="1" applyFill="1" applyBorder="1"/>
    <xf numFmtId="170" fontId="36" fillId="4" borderId="78" xfId="1" applyNumberFormat="1" applyFont="1" applyFill="1" applyBorder="1"/>
    <xf numFmtId="170" fontId="36" fillId="4" borderId="0" xfId="0" applyNumberFormat="1" applyFont="1" applyFill="1" applyBorder="1"/>
    <xf numFmtId="0" fontId="36" fillId="4" borderId="82" xfId="0" applyFont="1" applyFill="1" applyBorder="1"/>
    <xf numFmtId="170" fontId="36" fillId="12" borderId="51" xfId="1" applyNumberFormat="1" applyFont="1" applyFill="1" applyBorder="1"/>
    <xf numFmtId="0" fontId="36" fillId="12" borderId="101" xfId="0" applyFont="1" applyFill="1" applyBorder="1"/>
    <xf numFmtId="0" fontId="36" fillId="12" borderId="77" xfId="0" applyFont="1" applyFill="1" applyBorder="1"/>
    <xf numFmtId="0" fontId="36" fillId="12" borderId="77" xfId="0" quotePrefix="1" applyFont="1" applyFill="1" applyBorder="1"/>
    <xf numFmtId="0" fontId="36" fillId="12" borderId="0" xfId="0" applyFont="1" applyFill="1" applyBorder="1" applyAlignment="1">
      <alignment horizontal="center"/>
    </xf>
    <xf numFmtId="170" fontId="36" fillId="12" borderId="0" xfId="1" applyNumberFormat="1" applyFont="1" applyFill="1" applyBorder="1" applyAlignment="1">
      <alignment horizontal="center"/>
    </xf>
    <xf numFmtId="0" fontId="36" fillId="12" borderId="0" xfId="0" applyFont="1" applyFill="1" applyBorder="1"/>
    <xf numFmtId="170" fontId="36" fillId="12" borderId="78" xfId="1" applyNumberFormat="1" applyFont="1" applyFill="1" applyBorder="1"/>
    <xf numFmtId="0" fontId="36" fillId="12" borderId="82" xfId="0" applyFont="1" applyFill="1" applyBorder="1"/>
    <xf numFmtId="0" fontId="36" fillId="12" borderId="22" xfId="0" applyFont="1" applyFill="1" applyBorder="1"/>
    <xf numFmtId="170" fontId="36" fillId="12" borderId="22" xfId="1" applyNumberFormat="1" applyFont="1" applyFill="1" applyBorder="1"/>
    <xf numFmtId="170" fontId="36" fillId="12" borderId="83" xfId="0" applyNumberFormat="1" applyFont="1" applyFill="1" applyBorder="1"/>
    <xf numFmtId="0" fontId="58" fillId="12" borderId="47" xfId="0" applyFont="1" applyFill="1" applyBorder="1" applyAlignment="1">
      <alignment horizontal="center"/>
    </xf>
    <xf numFmtId="170" fontId="58" fillId="12" borderId="47" xfId="1" applyNumberFormat="1" applyFont="1" applyFill="1" applyBorder="1" applyAlignment="1">
      <alignment horizontal="center"/>
    </xf>
    <xf numFmtId="0" fontId="58" fillId="12" borderId="47" xfId="0" applyFont="1" applyFill="1" applyBorder="1"/>
    <xf numFmtId="170" fontId="36" fillId="4" borderId="47" xfId="0" applyNumberFormat="1" applyFont="1" applyFill="1" applyBorder="1"/>
    <xf numFmtId="170" fontId="36" fillId="4" borderId="47" xfId="1" applyNumberFormat="1" applyFont="1" applyFill="1" applyBorder="1"/>
    <xf numFmtId="170" fontId="36" fillId="12" borderId="47" xfId="0" applyNumberFormat="1" applyFont="1" applyFill="1" applyBorder="1"/>
    <xf numFmtId="0" fontId="58" fillId="4" borderId="47" xfId="0" applyFont="1" applyFill="1" applyBorder="1" applyAlignment="1">
      <alignment horizontal="center"/>
    </xf>
    <xf numFmtId="0" fontId="58" fillId="0" borderId="0" xfId="0" quotePrefix="1" applyFont="1"/>
    <xf numFmtId="172" fontId="36" fillId="0" borderId="0" xfId="0" applyNumberFormat="1" applyFont="1" applyAlignment="1">
      <alignment horizontal="left"/>
    </xf>
    <xf numFmtId="170" fontId="36" fillId="0" borderId="22" xfId="1" applyNumberFormat="1" applyFont="1" applyBorder="1"/>
    <xf numFmtId="0" fontId="58" fillId="0" borderId="0" xfId="0" applyFont="1" applyFill="1" applyBorder="1" applyAlignment="1" applyProtection="1"/>
    <xf numFmtId="170" fontId="36" fillId="0" borderId="0" xfId="1" applyNumberFormat="1" applyFont="1" applyFill="1" applyBorder="1" applyAlignment="1" applyProtection="1">
      <alignment horizontal="left"/>
      <protection locked="0"/>
    </xf>
    <xf numFmtId="0" fontId="36" fillId="0" borderId="0" xfId="0" quotePrefix="1" applyFont="1" applyBorder="1" applyAlignment="1">
      <alignment horizontal="center"/>
    </xf>
    <xf numFmtId="170" fontId="36" fillId="0" borderId="0" xfId="1" quotePrefix="1" applyNumberFormat="1" applyFont="1" applyBorder="1" applyAlignment="1">
      <alignment horizontal="center"/>
    </xf>
    <xf numFmtId="0" fontId="36" fillId="0" borderId="77" xfId="0" applyFont="1" applyBorder="1"/>
    <xf numFmtId="0" fontId="36" fillId="0" borderId="78" xfId="0" applyFont="1" applyBorder="1"/>
    <xf numFmtId="0" fontId="36" fillId="0" borderId="77" xfId="0" applyFont="1" applyBorder="1" applyAlignment="1">
      <alignment horizontal="center"/>
    </xf>
    <xf numFmtId="170" fontId="36" fillId="0" borderId="77" xfId="1" applyNumberFormat="1" applyFont="1" applyBorder="1" applyAlignment="1">
      <alignment horizontal="center"/>
    </xf>
    <xf numFmtId="170" fontId="36" fillId="0" borderId="0" xfId="1" applyNumberFormat="1" applyFont="1" applyBorder="1" applyAlignment="1">
      <alignment horizontal="center"/>
    </xf>
    <xf numFmtId="0" fontId="58" fillId="4" borderId="24" xfId="0" applyFont="1" applyFill="1" applyBorder="1"/>
    <xf numFmtId="0" fontId="36" fillId="4" borderId="100" xfId="0" applyFont="1" applyFill="1" applyBorder="1"/>
    <xf numFmtId="170" fontId="36" fillId="4" borderId="101" xfId="1" applyNumberFormat="1" applyFont="1" applyFill="1" applyBorder="1"/>
    <xf numFmtId="0" fontId="36" fillId="4" borderId="77" xfId="0" applyFont="1" applyFill="1" applyBorder="1"/>
    <xf numFmtId="0" fontId="36" fillId="4" borderId="78" xfId="0" applyFont="1" applyFill="1" applyBorder="1"/>
    <xf numFmtId="170" fontId="36" fillId="4" borderId="77" xfId="0" applyNumberFormat="1" applyFont="1" applyFill="1" applyBorder="1"/>
    <xf numFmtId="170" fontId="36" fillId="4" borderId="25" xfId="0" applyNumberFormat="1" applyFont="1" applyFill="1" applyBorder="1"/>
    <xf numFmtId="0" fontId="58" fillId="12" borderId="23" xfId="0" applyFont="1" applyFill="1" applyBorder="1" applyAlignment="1">
      <alignment horizontal="center"/>
    </xf>
    <xf numFmtId="170" fontId="58" fillId="12" borderId="23" xfId="1" applyNumberFormat="1" applyFont="1" applyFill="1" applyBorder="1" applyAlignment="1">
      <alignment horizontal="center"/>
    </xf>
    <xf numFmtId="0" fontId="58" fillId="12" borderId="25" xfId="0" applyFont="1" applyFill="1" applyBorder="1" applyAlignment="1">
      <alignment horizontal="center"/>
    </xf>
    <xf numFmtId="170" fontId="36" fillId="12" borderId="49" xfId="1" applyNumberFormat="1" applyFont="1" applyFill="1" applyBorder="1" applyAlignment="1">
      <alignment horizontal="center"/>
    </xf>
    <xf numFmtId="0" fontId="36" fillId="12" borderId="49" xfId="0" applyFont="1" applyFill="1" applyBorder="1" applyAlignment="1">
      <alignment horizontal="center"/>
    </xf>
    <xf numFmtId="170" fontId="36" fillId="12" borderId="49" xfId="0" applyNumberFormat="1" applyFont="1" applyFill="1" applyBorder="1"/>
    <xf numFmtId="0" fontId="36" fillId="12" borderId="49" xfId="0" applyFont="1" applyFill="1" applyBorder="1"/>
    <xf numFmtId="170" fontId="36" fillId="12" borderId="23" xfId="0" applyNumberFormat="1" applyFont="1" applyFill="1" applyBorder="1"/>
    <xf numFmtId="170" fontId="36" fillId="12" borderId="25" xfId="0" applyNumberFormat="1" applyFont="1" applyFill="1" applyBorder="1"/>
    <xf numFmtId="0" fontId="58" fillId="0" borderId="47" xfId="0" applyFont="1" applyBorder="1"/>
    <xf numFmtId="0" fontId="58" fillId="0" borderId="0" xfId="0" applyFont="1" applyAlignment="1">
      <alignment horizontal="center"/>
    </xf>
    <xf numFmtId="0" fontId="19" fillId="3" borderId="22" xfId="0" applyFont="1" applyFill="1" applyBorder="1" applyAlignment="1" applyProtection="1">
      <alignment horizontal="left"/>
      <protection locked="0"/>
    </xf>
    <xf numFmtId="170" fontId="20" fillId="0" borderId="0" xfId="0" applyNumberFormat="1" applyFont="1" applyBorder="1"/>
    <xf numFmtId="0" fontId="26" fillId="0" borderId="32" xfId="0" applyFont="1" applyBorder="1" applyAlignment="1">
      <alignment horizontal="center" vertical="center"/>
    </xf>
    <xf numFmtId="0" fontId="27" fillId="0" borderId="32" xfId="0" applyFont="1" applyBorder="1" applyAlignment="1">
      <alignment horizontal="center" vertical="center"/>
    </xf>
    <xf numFmtId="0" fontId="28" fillId="0" borderId="32" xfId="0" applyFont="1" applyBorder="1" applyAlignment="1">
      <alignment horizontal="center" vertical="center"/>
    </xf>
    <xf numFmtId="0" fontId="19" fillId="0" borderId="103" xfId="0" applyFont="1" applyBorder="1"/>
    <xf numFmtId="0" fontId="20" fillId="0" borderId="103" xfId="0" applyFont="1" applyBorder="1"/>
    <xf numFmtId="170" fontId="20" fillId="0" borderId="103" xfId="0" applyNumberFormat="1" applyFont="1" applyBorder="1"/>
    <xf numFmtId="3" fontId="32" fillId="0" borderId="32" xfId="0" applyNumberFormat="1" applyFont="1" applyFill="1" applyBorder="1" applyAlignment="1" applyProtection="1">
      <alignment horizontal="center" vertical="center"/>
    </xf>
    <xf numFmtId="0" fontId="19" fillId="0" borderId="102" xfId="0" applyFont="1" applyBorder="1"/>
    <xf numFmtId="0" fontId="20" fillId="0" borderId="102" xfId="0" applyFont="1" applyBorder="1"/>
    <xf numFmtId="170" fontId="20" fillId="0" borderId="102" xfId="0" applyNumberFormat="1" applyFont="1" applyBorder="1"/>
    <xf numFmtId="170" fontId="38" fillId="0" borderId="0" xfId="0" applyNumberFormat="1" applyFont="1" applyBorder="1"/>
    <xf numFmtId="0" fontId="37" fillId="0" borderId="103" xfId="0" applyFont="1" applyBorder="1"/>
    <xf numFmtId="0" fontId="38" fillId="0" borderId="103" xfId="0" applyFont="1" applyBorder="1"/>
    <xf numFmtId="170" fontId="38" fillId="0" borderId="103" xfId="0" applyNumberFormat="1" applyFont="1" applyBorder="1"/>
    <xf numFmtId="0" fontId="37" fillId="0" borderId="102" xfId="0" applyFont="1" applyBorder="1"/>
    <xf numFmtId="0" fontId="38" fillId="0" borderId="102" xfId="0" applyFont="1" applyBorder="1"/>
    <xf numFmtId="170" fontId="38" fillId="0" borderId="102" xfId="0" applyNumberFormat="1" applyFont="1" applyBorder="1"/>
    <xf numFmtId="0" fontId="19" fillId="0" borderId="104" xfId="0" applyFont="1" applyBorder="1"/>
    <xf numFmtId="0" fontId="20" fillId="0" borderId="104" xfId="0" applyFont="1" applyBorder="1"/>
    <xf numFmtId="170" fontId="20" fillId="15" borderId="104" xfId="0" applyNumberFormat="1" applyFont="1" applyFill="1" applyBorder="1"/>
    <xf numFmtId="170" fontId="20" fillId="0" borderId="104" xfId="0" applyNumberFormat="1" applyFont="1" applyBorder="1"/>
    <xf numFmtId="3" fontId="66" fillId="0" borderId="0" xfId="0" applyNumberFormat="1" applyFont="1" applyFill="1" applyBorder="1" applyAlignment="1" applyProtection="1">
      <alignment horizontal="center" vertical="center"/>
    </xf>
    <xf numFmtId="0" fontId="36" fillId="0" borderId="97" xfId="0" applyFont="1" applyBorder="1"/>
    <xf numFmtId="0" fontId="36" fillId="0" borderId="98" xfId="0" applyFont="1" applyBorder="1"/>
    <xf numFmtId="0" fontId="47" fillId="0" borderId="0" xfId="0" applyFont="1" applyFill="1" applyBorder="1" applyAlignment="1">
      <alignment vertical="center"/>
    </xf>
    <xf numFmtId="0" fontId="36" fillId="0" borderId="99" xfId="0" applyFont="1" applyBorder="1"/>
    <xf numFmtId="0" fontId="19" fillId="3" borderId="22" xfId="0" applyFont="1" applyFill="1" applyBorder="1" applyAlignment="1" applyProtection="1">
      <protection locked="0"/>
    </xf>
    <xf numFmtId="0" fontId="19" fillId="3" borderId="23" xfId="0" applyFont="1" applyFill="1" applyBorder="1" applyAlignment="1" applyProtection="1">
      <protection locked="0"/>
    </xf>
    <xf numFmtId="0" fontId="19" fillId="9" borderId="23" xfId="0" applyFont="1" applyFill="1" applyBorder="1" applyAlignment="1" applyProtection="1">
      <protection locked="0"/>
    </xf>
    <xf numFmtId="170" fontId="37" fillId="0" borderId="96" xfId="1" applyNumberFormat="1" applyFont="1" applyFill="1" applyBorder="1"/>
    <xf numFmtId="0" fontId="19" fillId="9" borderId="24" xfId="0" applyFont="1" applyFill="1" applyBorder="1" applyAlignment="1" applyProtection="1">
      <protection locked="0"/>
    </xf>
    <xf numFmtId="0" fontId="19" fillId="9" borderId="25" xfId="0" applyFont="1" applyFill="1" applyBorder="1" applyAlignment="1" applyProtection="1">
      <protection locked="0"/>
    </xf>
    <xf numFmtId="0" fontId="38" fillId="0" borderId="97" xfId="0" applyFont="1" applyBorder="1" applyAlignment="1">
      <alignment horizontal="center"/>
    </xf>
    <xf numFmtId="0" fontId="38" fillId="0" borderId="96" xfId="0" applyFont="1" applyBorder="1"/>
    <xf numFmtId="0" fontId="37" fillId="0" borderId="98" xfId="0" applyFont="1" applyBorder="1"/>
    <xf numFmtId="0" fontId="37" fillId="0" borderId="96" xfId="0" applyFont="1" applyFill="1" applyBorder="1"/>
    <xf numFmtId="0" fontId="37" fillId="12" borderId="77" xfId="0" applyFont="1" applyFill="1" applyBorder="1"/>
    <xf numFmtId="170" fontId="37" fillId="12" borderId="41" xfId="1" applyNumberFormat="1" applyFont="1" applyFill="1" applyBorder="1" applyProtection="1">
      <protection locked="0"/>
    </xf>
    <xf numFmtId="0" fontId="37" fillId="0" borderId="97" xfId="0" applyFont="1" applyBorder="1"/>
    <xf numFmtId="0" fontId="37" fillId="0" borderId="96" xfId="0" applyFont="1" applyBorder="1"/>
    <xf numFmtId="0" fontId="37" fillId="0" borderId="99" xfId="0" applyFont="1" applyBorder="1"/>
    <xf numFmtId="170" fontId="19" fillId="3" borderId="96" xfId="1" applyNumberFormat="1" applyFont="1" applyFill="1" applyBorder="1" applyProtection="1">
      <protection locked="0"/>
    </xf>
    <xf numFmtId="170" fontId="59" fillId="3" borderId="96" xfId="1" applyNumberFormat="1" applyFont="1" applyFill="1" applyBorder="1" applyProtection="1">
      <protection locked="0"/>
    </xf>
    <xf numFmtId="170" fontId="37" fillId="9" borderId="96" xfId="1" applyNumberFormat="1" applyFont="1" applyFill="1" applyBorder="1" applyProtection="1">
      <protection locked="0"/>
    </xf>
    <xf numFmtId="170" fontId="37" fillId="11" borderId="96" xfId="1" applyNumberFormat="1" applyFont="1" applyFill="1" applyBorder="1"/>
    <xf numFmtId="9" fontId="37" fillId="9" borderId="96" xfId="2" applyFont="1" applyFill="1" applyBorder="1" applyProtection="1">
      <protection locked="0"/>
    </xf>
    <xf numFmtId="170" fontId="37" fillId="12" borderId="96" xfId="1" applyNumberFormat="1" applyFont="1" applyFill="1" applyBorder="1"/>
    <xf numFmtId="0" fontId="38" fillId="0" borderId="96" xfId="0" applyFont="1" applyBorder="1" applyAlignment="1">
      <alignment horizontal="center"/>
    </xf>
    <xf numFmtId="170" fontId="37" fillId="0" borderId="96" xfId="0" applyNumberFormat="1" applyFont="1" applyBorder="1"/>
    <xf numFmtId="3" fontId="32" fillId="0" borderId="0" xfId="0" applyNumberFormat="1" applyFont="1" applyFill="1" applyBorder="1" applyAlignment="1" applyProtection="1">
      <alignment horizontal="center" vertical="center"/>
    </xf>
    <xf numFmtId="170" fontId="45" fillId="0" borderId="0" xfId="1" applyNumberFormat="1" applyFont="1" applyBorder="1"/>
    <xf numFmtId="0" fontId="58" fillId="0" borderId="96" xfId="0" applyFont="1" applyBorder="1" applyAlignment="1">
      <alignment horizontal="center" vertical="center" wrapText="1"/>
    </xf>
    <xf numFmtId="0" fontId="58" fillId="0" borderId="35" xfId="0" applyFont="1" applyBorder="1" applyAlignment="1">
      <alignment horizontal="center" vertical="center" wrapText="1"/>
    </xf>
    <xf numFmtId="0" fontId="61" fillId="0" borderId="103" xfId="0" applyFont="1" applyBorder="1"/>
    <xf numFmtId="170" fontId="61" fillId="0" borderId="103" xfId="0" applyNumberFormat="1" applyFont="1" applyBorder="1"/>
    <xf numFmtId="0" fontId="58" fillId="0" borderId="45" xfId="0" applyFont="1" applyBorder="1" applyAlignment="1">
      <alignment horizontal="center" vertical="center" wrapText="1"/>
    </xf>
    <xf numFmtId="0" fontId="29" fillId="0" borderId="0" xfId="8" applyFont="1"/>
    <xf numFmtId="0" fontId="29" fillId="0" borderId="47" xfId="8" applyFont="1" applyBorder="1"/>
    <xf numFmtId="176" fontId="29" fillId="0" borderId="0" xfId="8" applyNumberFormat="1" applyFont="1"/>
    <xf numFmtId="165" fontId="29" fillId="0" borderId="0" xfId="8" applyNumberFormat="1" applyFont="1"/>
    <xf numFmtId="178" fontId="29" fillId="0" borderId="0" xfId="9" applyNumberFormat="1" applyFont="1"/>
    <xf numFmtId="0" fontId="29" fillId="0" borderId="100" xfId="8" applyFont="1" applyBorder="1"/>
    <xf numFmtId="0" fontId="29" fillId="0" borderId="51" xfId="8" applyFont="1" applyBorder="1"/>
    <xf numFmtId="9" fontId="29" fillId="0" borderId="101" xfId="2" applyFont="1" applyBorder="1"/>
    <xf numFmtId="0" fontId="29" fillId="0" borderId="77" xfId="8" applyFont="1" applyBorder="1"/>
    <xf numFmtId="0" fontId="29" fillId="0" borderId="0" xfId="8" applyFont="1" applyBorder="1"/>
    <xf numFmtId="9" fontId="29" fillId="0" borderId="78" xfId="2" applyFont="1" applyBorder="1" applyAlignment="1">
      <alignment horizontal="right"/>
    </xf>
    <xf numFmtId="0" fontId="29" fillId="0" borderId="82" xfId="8" applyFont="1" applyBorder="1"/>
    <xf numFmtId="0" fontId="29" fillId="0" borderId="22" xfId="8" applyFont="1" applyBorder="1"/>
    <xf numFmtId="165" fontId="29" fillId="0" borderId="22" xfId="8" applyNumberFormat="1" applyFont="1" applyBorder="1"/>
    <xf numFmtId="0" fontId="29" fillId="0" borderId="47" xfId="8" applyFont="1" applyBorder="1" applyAlignment="1">
      <alignment horizontal="center"/>
    </xf>
    <xf numFmtId="0" fontId="29" fillId="0" borderId="0" xfId="8" applyFont="1" applyBorder="1" applyAlignment="1">
      <alignment horizontal="center"/>
    </xf>
    <xf numFmtId="176" fontId="29" fillId="0" borderId="47" xfId="8" applyNumberFormat="1" applyFont="1" applyBorder="1" applyAlignment="1">
      <alignment horizontal="center"/>
    </xf>
    <xf numFmtId="176" fontId="29" fillId="0" borderId="0" xfId="8" applyNumberFormat="1" applyFont="1" applyBorder="1"/>
    <xf numFmtId="176" fontId="29" fillId="0" borderId="0" xfId="8" applyNumberFormat="1" applyFont="1" applyBorder="1" applyAlignment="1">
      <alignment horizontal="center"/>
    </xf>
    <xf numFmtId="165" fontId="29" fillId="0" borderId="0" xfId="5" applyFont="1" applyBorder="1"/>
    <xf numFmtId="177" fontId="29" fillId="0" borderId="0" xfId="10" applyNumberFormat="1" applyFont="1"/>
    <xf numFmtId="41" fontId="29" fillId="0" borderId="22" xfId="10" applyFont="1" applyBorder="1"/>
    <xf numFmtId="9" fontId="29" fillId="0" borderId="101" xfId="2" applyFont="1" applyBorder="1" applyAlignment="1">
      <alignment horizontal="right"/>
    </xf>
    <xf numFmtId="41" fontId="29" fillId="0" borderId="78" xfId="10" applyFont="1" applyBorder="1"/>
    <xf numFmtId="41" fontId="29" fillId="0" borderId="83" xfId="10" applyFont="1" applyBorder="1"/>
    <xf numFmtId="0" fontId="14" fillId="0" borderId="0" xfId="11" applyFont="1" applyBorder="1" applyAlignment="1">
      <alignment horizontal="center"/>
    </xf>
    <xf numFmtId="0" fontId="14" fillId="0" borderId="0" xfId="11" applyFont="1" applyFill="1" applyBorder="1" applyAlignment="1">
      <alignment horizontal="center"/>
    </xf>
    <xf numFmtId="10" fontId="37" fillId="0" borderId="0" xfId="2" applyNumberFormat="1" applyFont="1" applyFill="1" applyBorder="1"/>
    <xf numFmtId="0" fontId="68" fillId="0" borderId="0" xfId="13"/>
    <xf numFmtId="0" fontId="18" fillId="0" borderId="0" xfId="13" applyFont="1"/>
    <xf numFmtId="0" fontId="69" fillId="0" borderId="0" xfId="13" applyFont="1"/>
    <xf numFmtId="14" fontId="69" fillId="0" borderId="0" xfId="13" applyNumberFormat="1" applyFont="1"/>
    <xf numFmtId="0" fontId="70" fillId="0" borderId="0" xfId="13" applyFont="1"/>
    <xf numFmtId="0" fontId="68" fillId="0" borderId="29" xfId="13" applyBorder="1"/>
    <xf numFmtId="0" fontId="18" fillId="0" borderId="27" xfId="13" applyFont="1" applyBorder="1" applyAlignment="1">
      <alignment horizontal="left"/>
    </xf>
    <xf numFmtId="41" fontId="0" fillId="0" borderId="0" xfId="14" applyFont="1" applyBorder="1"/>
    <xf numFmtId="0" fontId="68" fillId="0" borderId="46" xfId="13" applyBorder="1" applyAlignment="1">
      <alignment horizontal="left" vertical="justify" wrapText="1"/>
    </xf>
    <xf numFmtId="170" fontId="0" fillId="0" borderId="0" xfId="15" applyNumberFormat="1" applyFont="1" applyFill="1" applyBorder="1" applyAlignment="1" applyProtection="1">
      <alignment horizontal="right"/>
      <protection locked="0"/>
    </xf>
    <xf numFmtId="0" fontId="68" fillId="0" borderId="30" xfId="13" applyBorder="1"/>
    <xf numFmtId="41" fontId="0" fillId="0" borderId="0" xfId="14" applyFont="1" applyFill="1" applyBorder="1"/>
    <xf numFmtId="0" fontId="68" fillId="0" borderId="46" xfId="13" applyBorder="1"/>
    <xf numFmtId="9" fontId="0" fillId="0" borderId="0" xfId="14" applyNumberFormat="1" applyFont="1" applyBorder="1"/>
    <xf numFmtId="0" fontId="68" fillId="0" borderId="30" xfId="13" applyBorder="1" applyAlignment="1">
      <alignment horizontal="left" vertical="center" indent="1"/>
    </xf>
    <xf numFmtId="0" fontId="68" fillId="0" borderId="0" xfId="13" applyAlignment="1">
      <alignment horizontal="left" vertical="center" indent="1"/>
    </xf>
    <xf numFmtId="0" fontId="68" fillId="0" borderId="30" xfId="13" applyBorder="1" applyAlignment="1">
      <alignment horizontal="left" indent="1"/>
    </xf>
    <xf numFmtId="0" fontId="68" fillId="0" borderId="0" xfId="13" applyAlignment="1">
      <alignment horizontal="left" indent="1"/>
    </xf>
    <xf numFmtId="0" fontId="18" fillId="0" borderId="30" xfId="13" applyFont="1" applyBorder="1" applyAlignment="1">
      <alignment horizontal="left"/>
    </xf>
    <xf numFmtId="0" fontId="68" fillId="0" borderId="0" xfId="13" quotePrefix="1" applyAlignment="1">
      <alignment horizontal="left" indent="1"/>
    </xf>
    <xf numFmtId="170" fontId="0" fillId="0" borderId="0" xfId="15" applyNumberFormat="1" applyFont="1" applyBorder="1"/>
    <xf numFmtId="0" fontId="0" fillId="0" borderId="46" xfId="14" applyNumberFormat="1" applyFont="1" applyBorder="1" applyAlignment="1">
      <alignment horizontal="left"/>
    </xf>
    <xf numFmtId="0" fontId="18" fillId="0" borderId="35" xfId="13" applyFont="1" applyBorder="1" applyAlignment="1">
      <alignment horizontal="left"/>
    </xf>
    <xf numFmtId="9" fontId="18" fillId="0" borderId="29" xfId="14" applyNumberFormat="1" applyFont="1" applyBorder="1"/>
    <xf numFmtId="0" fontId="68" fillId="0" borderId="35" xfId="13" applyBorder="1"/>
    <xf numFmtId="41" fontId="18" fillId="0" borderId="46" xfId="14" applyFont="1" applyBorder="1"/>
    <xf numFmtId="9" fontId="18" fillId="0" borderId="46" xfId="14" applyNumberFormat="1" applyFont="1" applyBorder="1"/>
    <xf numFmtId="179" fontId="18" fillId="0" borderId="107" xfId="14" applyNumberFormat="1" applyFont="1" applyBorder="1"/>
    <xf numFmtId="0" fontId="68" fillId="0" borderId="106" xfId="13" applyBorder="1"/>
    <xf numFmtId="0" fontId="68" fillId="0" borderId="105" xfId="13" applyBorder="1"/>
    <xf numFmtId="0" fontId="68" fillId="0" borderId="107" xfId="13" applyBorder="1"/>
    <xf numFmtId="0" fontId="68" fillId="0" borderId="105" xfId="13" applyBorder="1" applyAlignment="1">
      <alignment horizontal="left" indent="1"/>
    </xf>
    <xf numFmtId="0" fontId="18" fillId="0" borderId="27" xfId="13" applyFont="1" applyBorder="1"/>
    <xf numFmtId="0" fontId="68" fillId="0" borderId="28" xfId="13" applyBorder="1"/>
    <xf numFmtId="0" fontId="18" fillId="0" borderId="28" xfId="13" applyFont="1" applyBorder="1"/>
    <xf numFmtId="0" fontId="68" fillId="0" borderId="0" xfId="13" applyAlignment="1">
      <alignment vertical="center"/>
    </xf>
    <xf numFmtId="0" fontId="71" fillId="0" borderId="0" xfId="13" applyFont="1"/>
    <xf numFmtId="0" fontId="72" fillId="0" borderId="0" xfId="13" applyFont="1"/>
    <xf numFmtId="9" fontId="73" fillId="0" borderId="0" xfId="14" applyNumberFormat="1" applyFont="1"/>
    <xf numFmtId="0" fontId="68" fillId="5" borderId="0" xfId="13" applyFill="1"/>
    <xf numFmtId="0" fontId="18" fillId="0" borderId="0" xfId="13" applyFont="1" applyAlignment="1">
      <alignment horizontal="center"/>
    </xf>
    <xf numFmtId="10" fontId="73" fillId="0" borderId="0" xfId="14" applyNumberFormat="1" applyFont="1"/>
    <xf numFmtId="0" fontId="68" fillId="0" borderId="0" xfId="13" applyAlignment="1">
      <alignment horizontal="center"/>
    </xf>
    <xf numFmtId="41" fontId="74" fillId="0" borderId="0" xfId="13" applyNumberFormat="1" applyFont="1"/>
    <xf numFmtId="0" fontId="75" fillId="0" borderId="0" xfId="13" applyFont="1"/>
    <xf numFmtId="0" fontId="76" fillId="0" borderId="0" xfId="13" applyFont="1"/>
    <xf numFmtId="41" fontId="75" fillId="0" borderId="0" xfId="13" applyNumberFormat="1" applyFont="1"/>
    <xf numFmtId="41" fontId="75" fillId="0" borderId="58" xfId="13" applyNumberFormat="1" applyFont="1" applyBorder="1"/>
    <xf numFmtId="41" fontId="73" fillId="0" borderId="0" xfId="13" applyNumberFormat="1" applyFont="1"/>
    <xf numFmtId="0" fontId="68" fillId="0" borderId="0" xfId="13" applyAlignment="1">
      <alignment horizontal="center" vertical="center"/>
    </xf>
    <xf numFmtId="0" fontId="18" fillId="0" borderId="105" xfId="13" applyFont="1" applyBorder="1"/>
    <xf numFmtId="0" fontId="18" fillId="0" borderId="105" xfId="13" applyFont="1" applyBorder="1" applyAlignment="1">
      <alignment horizontal="center" vertical="center"/>
    </xf>
    <xf numFmtId="0" fontId="18" fillId="0" borderId="105" xfId="13" applyFont="1" applyBorder="1" applyAlignment="1">
      <alignment horizontal="center"/>
    </xf>
    <xf numFmtId="0" fontId="75" fillId="16" borderId="105" xfId="13" applyFont="1" applyFill="1" applyBorder="1" applyAlignment="1">
      <alignment horizontal="center"/>
    </xf>
    <xf numFmtId="41" fontId="68" fillId="5" borderId="0" xfId="13" applyNumberFormat="1" applyFill="1" applyAlignment="1">
      <alignment vertical="center"/>
    </xf>
    <xf numFmtId="0" fontId="76" fillId="16" borderId="0" xfId="13" applyFont="1" applyFill="1"/>
    <xf numFmtId="166" fontId="77" fillId="5" borderId="0" xfId="1" applyFont="1" applyFill="1" applyBorder="1"/>
    <xf numFmtId="0" fontId="77" fillId="0" borderId="0" xfId="13" applyFont="1"/>
    <xf numFmtId="0" fontId="77" fillId="0" borderId="0" xfId="13" applyFont="1" applyAlignment="1">
      <alignment vertical="center"/>
    </xf>
    <xf numFmtId="41" fontId="76" fillId="0" borderId="0" xfId="14" applyFont="1" applyAlignment="1">
      <alignment vertical="center"/>
    </xf>
    <xf numFmtId="166" fontId="77" fillId="0" borderId="0" xfId="1" applyFont="1"/>
    <xf numFmtId="41" fontId="76" fillId="16" borderId="0" xfId="13" applyNumberFormat="1" applyFont="1" applyFill="1"/>
    <xf numFmtId="41" fontId="0" fillId="0" borderId="0" xfId="14" applyFont="1" applyAlignment="1">
      <alignment vertical="center"/>
    </xf>
    <xf numFmtId="41" fontId="0" fillId="5" borderId="0" xfId="14" applyFont="1" applyFill="1" applyBorder="1" applyAlignment="1">
      <alignment vertical="center"/>
    </xf>
    <xf numFmtId="0" fontId="18" fillId="0" borderId="23" xfId="13" applyFont="1" applyBorder="1"/>
    <xf numFmtId="41" fontId="18" fillId="0" borderId="23" xfId="13" applyNumberFormat="1" applyFont="1" applyBorder="1" applyAlignment="1">
      <alignment vertical="center"/>
    </xf>
    <xf numFmtId="41" fontId="75" fillId="16" borderId="23" xfId="13" applyNumberFormat="1" applyFont="1" applyFill="1" applyBorder="1" applyAlignment="1">
      <alignment vertical="center"/>
    </xf>
    <xf numFmtId="41" fontId="18" fillId="5" borderId="0" xfId="13" applyNumberFormat="1" applyFont="1" applyFill="1" applyAlignment="1">
      <alignment vertical="center"/>
    </xf>
    <xf numFmtId="166" fontId="78" fillId="16" borderId="0" xfId="1" applyFont="1" applyFill="1"/>
    <xf numFmtId="9" fontId="79" fillId="5" borderId="0" xfId="16" applyFont="1" applyFill="1" applyBorder="1" applyAlignment="1">
      <alignment vertical="center"/>
    </xf>
    <xf numFmtId="41" fontId="68" fillId="0" borderId="0" xfId="13" applyNumberFormat="1" applyAlignment="1">
      <alignment vertical="center"/>
    </xf>
    <xf numFmtId="41" fontId="76" fillId="16" borderId="0" xfId="13" applyNumberFormat="1" applyFont="1" applyFill="1" applyAlignment="1">
      <alignment vertical="center"/>
    </xf>
    <xf numFmtId="41" fontId="68" fillId="5" borderId="0" xfId="13" applyNumberFormat="1" applyFill="1"/>
    <xf numFmtId="43" fontId="68" fillId="0" borderId="0" xfId="13" applyNumberFormat="1"/>
    <xf numFmtId="38" fontId="68" fillId="5" borderId="0" xfId="13" applyNumberFormat="1" applyFill="1" applyAlignment="1">
      <alignment vertical="center"/>
    </xf>
    <xf numFmtId="41" fontId="68" fillId="0" borderId="0" xfId="13" quotePrefix="1" applyNumberFormat="1" applyAlignment="1">
      <alignment vertical="center"/>
    </xf>
    <xf numFmtId="0" fontId="68" fillId="0" borderId="22" xfId="13" applyBorder="1"/>
    <xf numFmtId="41" fontId="0" fillId="0" borderId="22" xfId="14" applyFont="1" applyBorder="1" applyAlignment="1">
      <alignment vertical="center"/>
    </xf>
    <xf numFmtId="41" fontId="18" fillId="16" borderId="23" xfId="13" applyNumberFormat="1" applyFont="1" applyFill="1" applyBorder="1" applyAlignment="1">
      <alignment vertical="center"/>
    </xf>
    <xf numFmtId="41" fontId="0" fillId="5" borderId="0" xfId="14" applyFont="1" applyFill="1" applyBorder="1"/>
    <xf numFmtId="0" fontId="18" fillId="5" borderId="0" xfId="13" applyFont="1" applyFill="1"/>
    <xf numFmtId="41" fontId="18" fillId="0" borderId="0" xfId="13" applyNumberFormat="1" applyFont="1" applyAlignment="1">
      <alignment vertical="center"/>
    </xf>
    <xf numFmtId="41" fontId="18" fillId="16" borderId="0" xfId="13" applyNumberFormat="1" applyFont="1" applyFill="1" applyAlignment="1">
      <alignment vertical="center"/>
    </xf>
    <xf numFmtId="0" fontId="79" fillId="0" borderId="0" xfId="13" applyFont="1"/>
    <xf numFmtId="0" fontId="80" fillId="0" borderId="0" xfId="13" applyFont="1"/>
    <xf numFmtId="9" fontId="79" fillId="0" borderId="0" xfId="16" applyFont="1" applyAlignment="1">
      <alignment vertical="center"/>
    </xf>
    <xf numFmtId="9" fontId="79" fillId="16" borderId="0" xfId="16" applyFont="1" applyFill="1" applyAlignment="1">
      <alignment vertical="center"/>
    </xf>
    <xf numFmtId="41" fontId="68" fillId="0" borderId="22" xfId="13" applyNumberFormat="1" applyBorder="1" applyAlignment="1">
      <alignment vertical="center"/>
    </xf>
    <xf numFmtId="41" fontId="76" fillId="16" borderId="22" xfId="13" applyNumberFormat="1" applyFont="1" applyFill="1" applyBorder="1" applyAlignment="1">
      <alignment vertical="center"/>
    </xf>
    <xf numFmtId="38" fontId="68" fillId="5" borderId="0" xfId="13" applyNumberFormat="1" applyFill="1"/>
    <xf numFmtId="38" fontId="76" fillId="0" borderId="0" xfId="13" applyNumberFormat="1" applyFont="1" applyAlignment="1">
      <alignment vertical="center"/>
    </xf>
    <xf numFmtId="38" fontId="68" fillId="16" borderId="0" xfId="13" applyNumberFormat="1" applyFill="1" applyAlignment="1">
      <alignment vertical="center"/>
    </xf>
    <xf numFmtId="41" fontId="68" fillId="0" borderId="0" xfId="14" applyFont="1" applyFill="1"/>
    <xf numFmtId="41" fontId="0" fillId="16" borderId="0" xfId="14" applyFont="1" applyFill="1" applyBorder="1"/>
    <xf numFmtId="170" fontId="81" fillId="0" borderId="0" xfId="1" applyNumberFormat="1" applyFont="1"/>
    <xf numFmtId="170" fontId="68" fillId="0" borderId="0" xfId="17" applyNumberFormat="1"/>
    <xf numFmtId="41" fontId="0" fillId="16" borderId="22" xfId="14" applyFont="1" applyFill="1" applyBorder="1"/>
    <xf numFmtId="0" fontId="68" fillId="17" borderId="108" xfId="13" applyFill="1" applyBorder="1"/>
    <xf numFmtId="38" fontId="68" fillId="17" borderId="108" xfId="13" applyNumberFormat="1" applyFill="1" applyBorder="1" applyAlignment="1">
      <alignment vertical="center"/>
    </xf>
    <xf numFmtId="38" fontId="68" fillId="0" borderId="22" xfId="13" applyNumberFormat="1" applyBorder="1"/>
    <xf numFmtId="166" fontId="0" fillId="16" borderId="22" xfId="1" applyFont="1" applyFill="1" applyBorder="1"/>
    <xf numFmtId="38" fontId="68" fillId="0" borderId="0" xfId="13" applyNumberFormat="1"/>
    <xf numFmtId="38" fontId="68" fillId="16" borderId="0" xfId="13" applyNumberFormat="1" applyFill="1"/>
    <xf numFmtId="0" fontId="82" fillId="0" borderId="0" xfId="13" applyFont="1" applyAlignment="1">
      <alignment horizontal="center" vertical="center"/>
    </xf>
    <xf numFmtId="170" fontId="81" fillId="16" borderId="0" xfId="1" applyNumberFormat="1" applyFont="1" applyFill="1"/>
    <xf numFmtId="170" fontId="68" fillId="0" borderId="0" xfId="13" applyNumberFormat="1" applyAlignment="1">
      <alignment vertical="center"/>
    </xf>
    <xf numFmtId="0" fontId="75" fillId="0" borderId="100" xfId="13" applyFont="1" applyBorder="1"/>
    <xf numFmtId="0" fontId="75" fillId="0" borderId="51" xfId="13" applyFont="1" applyBorder="1"/>
    <xf numFmtId="9" fontId="75" fillId="0" borderId="101" xfId="13" applyNumberFormat="1" applyFont="1" applyBorder="1"/>
    <xf numFmtId="0" fontId="75" fillId="0" borderId="77" xfId="13" applyFont="1" applyBorder="1"/>
    <xf numFmtId="41" fontId="75" fillId="0" borderId="78" xfId="13" applyNumberFormat="1" applyFont="1" applyBorder="1"/>
    <xf numFmtId="41" fontId="68" fillId="0" borderId="0" xfId="13" applyNumberFormat="1" applyAlignment="1">
      <alignment horizontal="right" vertical="center"/>
    </xf>
    <xf numFmtId="41" fontId="68" fillId="0" borderId="0" xfId="13" applyNumberFormat="1"/>
    <xf numFmtId="9" fontId="75" fillId="0" borderId="78" xfId="16" applyFont="1" applyBorder="1"/>
    <xf numFmtId="0" fontId="75" fillId="0" borderId="82" xfId="13" applyFont="1" applyBorder="1"/>
    <xf numFmtId="0" fontId="75" fillId="0" borderId="22" xfId="13" applyFont="1" applyBorder="1"/>
    <xf numFmtId="173" fontId="75" fillId="0" borderId="83" xfId="1" applyNumberFormat="1" applyFont="1" applyBorder="1"/>
    <xf numFmtId="170" fontId="18" fillId="0" borderId="0" xfId="13" applyNumberFormat="1" applyFont="1" applyAlignment="1">
      <alignment vertical="center"/>
    </xf>
    <xf numFmtId="0" fontId="82" fillId="0" borderId="0" xfId="13" applyFont="1"/>
    <xf numFmtId="170" fontId="68" fillId="18" borderId="0" xfId="13" applyNumberFormat="1" applyFill="1" applyAlignment="1">
      <alignment vertical="center"/>
    </xf>
    <xf numFmtId="170" fontId="68" fillId="0" borderId="0" xfId="13" applyNumberFormat="1"/>
    <xf numFmtId="0" fontId="18" fillId="0" borderId="58" xfId="13" applyFont="1" applyBorder="1"/>
    <xf numFmtId="0" fontId="68" fillId="0" borderId="58" xfId="13" applyBorder="1"/>
    <xf numFmtId="170" fontId="18" fillId="0" borderId="58" xfId="13" applyNumberFormat="1" applyFont="1" applyBorder="1" applyAlignment="1">
      <alignment vertical="center"/>
    </xf>
    <xf numFmtId="0" fontId="68" fillId="0" borderId="0" xfId="13" applyBorder="1" applyAlignment="1">
      <alignment horizontal="left" indent="1"/>
    </xf>
    <xf numFmtId="0" fontId="68" fillId="0" borderId="0" xfId="17"/>
    <xf numFmtId="0" fontId="68" fillId="0" borderId="0" xfId="13" applyAlignment="1">
      <alignment horizontal="center"/>
    </xf>
    <xf numFmtId="41" fontId="68" fillId="0" borderId="0" xfId="14" applyFont="1" applyAlignment="1">
      <alignment vertical="center"/>
    </xf>
    <xf numFmtId="41" fontId="0" fillId="0" borderId="0" xfId="14" applyFont="1"/>
    <xf numFmtId="41" fontId="0" fillId="0" borderId="0" xfId="0" applyNumberFormat="1"/>
    <xf numFmtId="165" fontId="68" fillId="0" borderId="0" xfId="5" applyFont="1"/>
    <xf numFmtId="165" fontId="68" fillId="0" borderId="0" xfId="13" applyNumberFormat="1"/>
    <xf numFmtId="9" fontId="68" fillId="0" borderId="0" xfId="18" applyNumberFormat="1"/>
    <xf numFmtId="41" fontId="68" fillId="0" borderId="0" xfId="18" applyNumberFormat="1" applyAlignment="1">
      <alignment vertical="center"/>
    </xf>
    <xf numFmtId="0" fontId="18" fillId="0" borderId="0" xfId="17" applyFont="1"/>
    <xf numFmtId="41" fontId="68" fillId="0" borderId="0" xfId="17" applyNumberFormat="1"/>
    <xf numFmtId="0" fontId="68" fillId="4" borderId="0" xfId="17" applyFill="1"/>
    <xf numFmtId="9" fontId="68" fillId="0" borderId="0" xfId="17" applyNumberFormat="1"/>
    <xf numFmtId="0" fontId="68" fillId="0" borderId="47" xfId="17" applyBorder="1" applyAlignment="1">
      <alignment horizontal="center"/>
    </xf>
    <xf numFmtId="0" fontId="68" fillId="0" borderId="24" xfId="17" applyBorder="1" applyAlignment="1">
      <alignment horizontal="center"/>
    </xf>
    <xf numFmtId="0" fontId="68" fillId="13" borderId="47" xfId="17" applyFill="1" applyBorder="1"/>
    <xf numFmtId="0" fontId="68" fillId="13" borderId="0" xfId="17" applyFill="1" applyAlignment="1">
      <alignment horizontal="center"/>
    </xf>
    <xf numFmtId="0" fontId="68" fillId="13" borderId="47" xfId="17" applyFill="1" applyBorder="1" applyAlignment="1">
      <alignment horizontal="center"/>
    </xf>
    <xf numFmtId="0" fontId="68" fillId="0" borderId="47" xfId="17" applyBorder="1"/>
    <xf numFmtId="170" fontId="68" fillId="15" borderId="47" xfId="17" applyNumberFormat="1" applyFill="1" applyBorder="1"/>
    <xf numFmtId="170" fontId="68" fillId="0" borderId="47" xfId="17" applyNumberFormat="1" applyBorder="1" applyAlignment="1">
      <alignment horizontal="center"/>
    </xf>
    <xf numFmtId="170" fontId="0" fillId="0" borderId="47" xfId="19" applyNumberFormat="1" applyFont="1" applyBorder="1"/>
    <xf numFmtId="170" fontId="68" fillId="0" borderId="47" xfId="17" applyNumberFormat="1" applyBorder="1"/>
    <xf numFmtId="170" fontId="0" fillId="12" borderId="47" xfId="19" applyNumberFormat="1" applyFont="1" applyFill="1" applyBorder="1"/>
    <xf numFmtId="41" fontId="68" fillId="15" borderId="0" xfId="17" applyNumberFormat="1" applyFill="1" applyAlignment="1">
      <alignment horizontal="center"/>
    </xf>
    <xf numFmtId="0" fontId="68" fillId="0" borderId="0" xfId="13" applyAlignment="1">
      <alignment vertical="top"/>
    </xf>
    <xf numFmtId="165" fontId="0" fillId="0" borderId="0" xfId="5" applyFont="1" applyBorder="1"/>
    <xf numFmtId="0" fontId="0" fillId="0" borderId="0" xfId="0" applyAlignment="1">
      <alignment horizontal="center"/>
    </xf>
    <xf numFmtId="172" fontId="5" fillId="0" borderId="0" xfId="0" applyNumberFormat="1" applyFont="1" applyAlignment="1">
      <alignment horizontal="center" vertical="center"/>
    </xf>
    <xf numFmtId="3" fontId="4" fillId="5" borderId="7" xfId="2" applyNumberFormat="1" applyFont="1" applyFill="1" applyBorder="1" applyAlignment="1">
      <alignment horizontal="center" vertical="center"/>
    </xf>
    <xf numFmtId="3" fontId="4" fillId="5" borderId="5" xfId="2" applyNumberFormat="1" applyFont="1" applyFill="1" applyBorder="1" applyAlignment="1">
      <alignment horizontal="center" vertical="center"/>
    </xf>
    <xf numFmtId="3" fontId="4" fillId="2" borderId="7" xfId="2" applyNumberFormat="1" applyFont="1" applyFill="1" applyBorder="1" applyAlignment="1">
      <alignment horizontal="center" vertical="center"/>
    </xf>
    <xf numFmtId="3" fontId="4" fillId="2" borderId="5" xfId="2" applyNumberFormat="1" applyFont="1" applyFill="1" applyBorder="1" applyAlignment="1">
      <alignment horizontal="center" vertical="center"/>
    </xf>
    <xf numFmtId="3" fontId="4" fillId="3" borderId="12" xfId="0" applyNumberFormat="1" applyFont="1" applyFill="1" applyBorder="1" applyAlignment="1">
      <alignment horizontal="center" vertical="center"/>
    </xf>
    <xf numFmtId="3" fontId="4" fillId="3" borderId="9" xfId="0" applyNumberFormat="1" applyFont="1" applyFill="1" applyBorder="1" applyAlignment="1">
      <alignment horizontal="center" vertical="center"/>
    </xf>
    <xf numFmtId="3" fontId="4" fillId="3" borderId="7" xfId="2" applyNumberFormat="1" applyFont="1" applyFill="1" applyBorder="1" applyAlignment="1">
      <alignment horizontal="center" vertical="center"/>
    </xf>
    <xf numFmtId="3" fontId="4" fillId="3" borderId="5" xfId="2" applyNumberFormat="1" applyFont="1" applyFill="1" applyBorder="1" applyAlignment="1">
      <alignment horizontal="center" vertical="center"/>
    </xf>
    <xf numFmtId="3" fontId="4" fillId="3" borderId="7" xfId="0" applyNumberFormat="1" applyFont="1" applyFill="1" applyBorder="1" applyAlignment="1">
      <alignment horizontal="center" vertical="center"/>
    </xf>
    <xf numFmtId="3" fontId="4" fillId="3" borderId="5" xfId="0" applyNumberFormat="1" applyFont="1" applyFill="1" applyBorder="1" applyAlignment="1">
      <alignment horizontal="center" vertical="center"/>
    </xf>
    <xf numFmtId="3" fontId="4" fillId="3" borderId="5" xfId="0" applyNumberFormat="1" applyFont="1" applyFill="1" applyBorder="1" applyAlignment="1">
      <alignment horizontal="left" vertical="center"/>
    </xf>
    <xf numFmtId="3" fontId="4" fillId="3" borderId="6" xfId="0" applyNumberFormat="1" applyFont="1" applyFill="1" applyBorder="1" applyAlignment="1">
      <alignment horizontal="left" vertical="center"/>
    </xf>
    <xf numFmtId="3" fontId="4" fillId="3" borderId="7" xfId="0" applyNumberFormat="1" applyFont="1" applyFill="1" applyBorder="1" applyAlignment="1">
      <alignment horizontal="left" vertical="center"/>
    </xf>
    <xf numFmtId="3" fontId="4" fillId="3" borderId="8" xfId="0" applyNumberFormat="1" applyFont="1" applyFill="1" applyBorder="1" applyAlignment="1">
      <alignment horizontal="left" vertical="center"/>
    </xf>
    <xf numFmtId="3" fontId="4" fillId="3" borderId="8" xfId="0" applyNumberFormat="1" applyFont="1" applyFill="1" applyBorder="1" applyAlignment="1">
      <alignment horizontal="center" vertical="center"/>
    </xf>
    <xf numFmtId="3" fontId="9" fillId="2" borderId="0" xfId="0" applyNumberFormat="1" applyFont="1" applyFill="1" applyBorder="1" applyAlignment="1">
      <alignment horizontal="center" vertical="center"/>
    </xf>
    <xf numFmtId="3" fontId="9" fillId="2" borderId="21" xfId="0" applyNumberFormat="1" applyFont="1" applyFill="1" applyBorder="1" applyAlignment="1">
      <alignment horizontal="center" vertical="center"/>
    </xf>
    <xf numFmtId="3" fontId="9" fillId="2" borderId="4" xfId="0" applyNumberFormat="1" applyFont="1" applyFill="1" applyBorder="1" applyAlignment="1">
      <alignment horizontal="center" vertical="center"/>
    </xf>
    <xf numFmtId="3" fontId="9" fillId="2" borderId="1" xfId="0" applyNumberFormat="1" applyFont="1" applyFill="1" applyBorder="1" applyAlignment="1">
      <alignment horizontal="center" vertical="center"/>
    </xf>
    <xf numFmtId="1" fontId="10" fillId="5" borderId="6" xfId="0" applyNumberFormat="1" applyFont="1" applyFill="1" applyBorder="1" applyAlignment="1">
      <alignment horizontal="center" vertical="center"/>
    </xf>
    <xf numFmtId="3" fontId="9" fillId="2" borderId="8" xfId="0" applyNumberFormat="1" applyFont="1" applyFill="1" applyBorder="1" applyAlignment="1">
      <alignment horizontal="center" vertical="center"/>
    </xf>
    <xf numFmtId="3" fontId="9" fillId="2" borderId="5" xfId="0" applyNumberFormat="1" applyFont="1" applyFill="1" applyBorder="1" applyAlignment="1">
      <alignment horizontal="center" vertical="center"/>
    </xf>
    <xf numFmtId="9" fontId="4" fillId="3" borderId="7" xfId="2" applyFont="1" applyFill="1" applyBorder="1" applyAlignment="1">
      <alignment horizontal="center" vertical="center"/>
    </xf>
    <xf numFmtId="9" fontId="4" fillId="3" borderId="5" xfId="2" applyFont="1" applyFill="1" applyBorder="1" applyAlignment="1">
      <alignment horizontal="center" vertical="center"/>
    </xf>
    <xf numFmtId="3" fontId="4" fillId="5" borderId="7" xfId="0" applyNumberFormat="1" applyFont="1" applyFill="1" applyBorder="1" applyAlignment="1">
      <alignment horizontal="center" vertical="center"/>
    </xf>
    <xf numFmtId="3" fontId="4" fillId="5" borderId="5" xfId="0" applyNumberFormat="1" applyFont="1" applyFill="1" applyBorder="1" applyAlignment="1">
      <alignment horizontal="center" vertical="center"/>
    </xf>
    <xf numFmtId="168" fontId="4" fillId="5" borderId="7" xfId="0" applyNumberFormat="1" applyFont="1" applyFill="1" applyBorder="1" applyAlignment="1">
      <alignment horizontal="center" vertical="center"/>
    </xf>
    <xf numFmtId="168" fontId="4" fillId="5" borderId="5" xfId="0" applyNumberFormat="1" applyFont="1" applyFill="1" applyBorder="1" applyAlignment="1">
      <alignment horizontal="center" vertical="center"/>
    </xf>
    <xf numFmtId="9" fontId="4" fillId="2" borderId="8" xfId="2" applyFont="1" applyFill="1" applyBorder="1" applyAlignment="1">
      <alignment horizontal="center" vertical="center"/>
    </xf>
    <xf numFmtId="9" fontId="4" fillId="2" borderId="5" xfId="2" applyFont="1" applyFill="1" applyBorder="1" applyAlignment="1">
      <alignment horizontal="center" vertical="center"/>
    </xf>
    <xf numFmtId="0" fontId="13" fillId="0" borderId="18" xfId="0" applyFont="1" applyBorder="1" applyAlignment="1">
      <alignment horizontal="center" vertical="center"/>
    </xf>
    <xf numFmtId="0" fontId="13" fillId="0" borderId="19" xfId="0" applyFont="1" applyBorder="1" applyAlignment="1">
      <alignment horizontal="center" vertical="center"/>
    </xf>
    <xf numFmtId="0" fontId="13" fillId="0" borderId="20" xfId="0" applyFont="1" applyBorder="1" applyAlignment="1">
      <alignment horizontal="center" vertical="center"/>
    </xf>
    <xf numFmtId="0" fontId="12" fillId="0" borderId="13" xfId="0" applyFont="1" applyBorder="1" applyAlignment="1">
      <alignment horizontal="center" vertical="center"/>
    </xf>
    <xf numFmtId="3" fontId="4" fillId="3" borderId="11" xfId="0" applyNumberFormat="1" applyFont="1" applyFill="1" applyBorder="1" applyAlignment="1">
      <alignment horizontal="center" vertical="center"/>
    </xf>
    <xf numFmtId="9" fontId="4" fillId="3" borderId="11" xfId="2" applyFont="1" applyFill="1" applyBorder="1" applyAlignment="1">
      <alignment horizontal="center" vertical="center"/>
    </xf>
    <xf numFmtId="9" fontId="4" fillId="3" borderId="9" xfId="2" applyFont="1" applyFill="1" applyBorder="1" applyAlignment="1">
      <alignment horizontal="center" vertical="center"/>
    </xf>
    <xf numFmtId="3" fontId="4" fillId="3" borderId="12" xfId="0" applyNumberFormat="1" applyFont="1" applyFill="1" applyBorder="1" applyAlignment="1">
      <alignment horizontal="left" vertical="center"/>
    </xf>
    <xf numFmtId="3" fontId="4" fillId="3" borderId="11" xfId="0" applyNumberFormat="1" applyFont="1" applyFill="1" applyBorder="1" applyAlignment="1">
      <alignment horizontal="left" vertical="center"/>
    </xf>
    <xf numFmtId="1" fontId="10" fillId="2" borderId="10" xfId="0" applyNumberFormat="1" applyFont="1" applyFill="1" applyBorder="1" applyAlignment="1">
      <alignment horizontal="center" vertical="center"/>
    </xf>
    <xf numFmtId="1" fontId="10" fillId="2" borderId="2" xfId="0" applyNumberFormat="1" applyFont="1" applyFill="1" applyBorder="1" applyAlignment="1">
      <alignment horizontal="center" vertical="center"/>
    </xf>
    <xf numFmtId="9" fontId="4" fillId="3" borderId="8" xfId="2" applyFont="1" applyFill="1" applyBorder="1" applyAlignment="1">
      <alignment horizontal="center" vertical="center"/>
    </xf>
    <xf numFmtId="1" fontId="4" fillId="3" borderId="7" xfId="2" applyNumberFormat="1" applyFont="1" applyFill="1" applyBorder="1" applyAlignment="1">
      <alignment horizontal="center" vertical="center"/>
    </xf>
    <xf numFmtId="1" fontId="4" fillId="3" borderId="5" xfId="2" applyNumberFormat="1" applyFont="1" applyFill="1" applyBorder="1" applyAlignment="1">
      <alignment horizontal="center" vertical="center"/>
    </xf>
    <xf numFmtId="3" fontId="4" fillId="2" borderId="1" xfId="0" applyNumberFormat="1" applyFont="1" applyFill="1" applyBorder="1" applyAlignment="1">
      <alignment horizontal="center" vertical="center"/>
    </xf>
    <xf numFmtId="3" fontId="4" fillId="2" borderId="2" xfId="0" applyNumberFormat="1" applyFont="1" applyFill="1" applyBorder="1" applyAlignment="1">
      <alignment horizontal="center" vertical="center"/>
    </xf>
    <xf numFmtId="3" fontId="4" fillId="2" borderId="3" xfId="0" applyNumberFormat="1" applyFont="1" applyFill="1" applyBorder="1" applyAlignment="1">
      <alignment horizontal="center" vertical="center"/>
    </xf>
    <xf numFmtId="3" fontId="4" fillId="2" borderId="4" xfId="0" applyNumberFormat="1" applyFont="1" applyFill="1" applyBorder="1" applyAlignment="1">
      <alignment horizontal="center" vertical="center"/>
    </xf>
    <xf numFmtId="3" fontId="4" fillId="4" borderId="12" xfId="0" applyNumberFormat="1" applyFont="1" applyFill="1" applyBorder="1" applyAlignment="1">
      <alignment horizontal="center" vertical="center"/>
    </xf>
    <xf numFmtId="3" fontId="4" fillId="4" borderId="9" xfId="0" applyNumberFormat="1" applyFont="1" applyFill="1" applyBorder="1" applyAlignment="1">
      <alignment horizontal="center" vertical="center"/>
    </xf>
    <xf numFmtId="1" fontId="4" fillId="3" borderId="7" xfId="0" applyNumberFormat="1" applyFont="1" applyFill="1" applyBorder="1" applyAlignment="1">
      <alignment horizontal="center" vertical="center"/>
    </xf>
    <xf numFmtId="1" fontId="4" fillId="3" borderId="5" xfId="0" applyNumberFormat="1" applyFont="1" applyFill="1" applyBorder="1" applyAlignment="1">
      <alignment horizontal="center" vertical="center"/>
    </xf>
    <xf numFmtId="37" fontId="4" fillId="3" borderId="7" xfId="1" applyNumberFormat="1" applyFont="1" applyFill="1" applyBorder="1" applyAlignment="1">
      <alignment horizontal="center" vertical="center"/>
    </xf>
    <xf numFmtId="37" fontId="4" fillId="3" borderId="5" xfId="1" applyNumberFormat="1" applyFont="1" applyFill="1" applyBorder="1" applyAlignment="1">
      <alignment horizontal="center" vertical="center"/>
    </xf>
    <xf numFmtId="3" fontId="4" fillId="3" borderId="6" xfId="0" applyNumberFormat="1" applyFont="1" applyFill="1" applyBorder="1" applyAlignment="1">
      <alignment horizontal="center" vertical="center"/>
    </xf>
    <xf numFmtId="9" fontId="4" fillId="3" borderId="7" xfId="2" applyNumberFormat="1" applyFont="1" applyFill="1" applyBorder="1" applyAlignment="1">
      <alignment horizontal="center" vertical="center"/>
    </xf>
    <xf numFmtId="9" fontId="4" fillId="3" borderId="5" xfId="2" applyNumberFormat="1" applyFont="1" applyFill="1" applyBorder="1" applyAlignment="1">
      <alignment horizontal="center" vertical="center"/>
    </xf>
    <xf numFmtId="3" fontId="4" fillId="3" borderId="10" xfId="0" applyNumberFormat="1" applyFont="1" applyFill="1" applyBorder="1" applyAlignment="1">
      <alignment horizontal="center" vertical="center"/>
    </xf>
    <xf numFmtId="167" fontId="4" fillId="3" borderId="7" xfId="2" applyNumberFormat="1" applyFont="1" applyFill="1" applyBorder="1" applyAlignment="1">
      <alignment horizontal="center" vertical="center"/>
    </xf>
    <xf numFmtId="167" fontId="4" fillId="3" borderId="5" xfId="2" applyNumberFormat="1" applyFont="1" applyFill="1" applyBorder="1" applyAlignment="1">
      <alignment horizontal="center" vertical="center"/>
    </xf>
    <xf numFmtId="3" fontId="4" fillId="0" borderId="3" xfId="0" applyNumberFormat="1" applyFont="1" applyFill="1" applyBorder="1" applyAlignment="1">
      <alignment horizontal="center" vertical="center"/>
    </xf>
    <xf numFmtId="3" fontId="4" fillId="0" borderId="4" xfId="0" applyNumberFormat="1" applyFont="1" applyFill="1" applyBorder="1" applyAlignment="1">
      <alignment horizontal="center" vertical="center"/>
    </xf>
    <xf numFmtId="3" fontId="4" fillId="0" borderId="1" xfId="0" applyNumberFormat="1" applyFont="1" applyFill="1" applyBorder="1" applyAlignment="1">
      <alignment horizontal="center" vertical="center"/>
    </xf>
    <xf numFmtId="3" fontId="4" fillId="0" borderId="7" xfId="0" applyNumberFormat="1" applyFont="1" applyFill="1" applyBorder="1" applyAlignment="1">
      <alignment horizontal="left" vertical="center"/>
    </xf>
    <xf numFmtId="3" fontId="4" fillId="0" borderId="8" xfId="0" applyNumberFormat="1" applyFont="1" applyFill="1" applyBorder="1" applyAlignment="1">
      <alignment horizontal="left" vertical="center"/>
    </xf>
    <xf numFmtId="3" fontId="4" fillId="0" borderId="7" xfId="0" applyNumberFormat="1" applyFont="1" applyFill="1" applyBorder="1" applyAlignment="1">
      <alignment horizontal="center" vertical="center"/>
    </xf>
    <xf numFmtId="3" fontId="4" fillId="0" borderId="5" xfId="0" applyNumberFormat="1" applyFont="1" applyFill="1" applyBorder="1" applyAlignment="1">
      <alignment horizontal="center" vertical="center"/>
    </xf>
    <xf numFmtId="3" fontId="4" fillId="5" borderId="4" xfId="0" applyNumberFormat="1" applyFont="1" applyFill="1" applyBorder="1" applyAlignment="1">
      <alignment horizontal="center" vertical="center"/>
    </xf>
    <xf numFmtId="3" fontId="4" fillId="5" borderId="1" xfId="0" applyNumberFormat="1" applyFont="1" applyFill="1" applyBorder="1" applyAlignment="1">
      <alignment horizontal="center" vertical="center"/>
    </xf>
    <xf numFmtId="3" fontId="4" fillId="5" borderId="3" xfId="0" applyNumberFormat="1" applyFont="1" applyFill="1" applyBorder="1" applyAlignment="1">
      <alignment horizontal="center" vertical="center"/>
    </xf>
    <xf numFmtId="1" fontId="4" fillId="5" borderId="7" xfId="0" applyNumberFormat="1" applyFont="1" applyFill="1" applyBorder="1" applyAlignment="1">
      <alignment horizontal="center" vertical="center"/>
    </xf>
    <xf numFmtId="1" fontId="4" fillId="5" borderId="5" xfId="0" applyNumberFormat="1" applyFont="1" applyFill="1" applyBorder="1" applyAlignment="1">
      <alignment horizontal="center" vertical="center"/>
    </xf>
    <xf numFmtId="37" fontId="4" fillId="5" borderId="7" xfId="1" applyNumberFormat="1" applyFont="1" applyFill="1" applyBorder="1" applyAlignment="1">
      <alignment horizontal="center" vertical="center"/>
    </xf>
    <xf numFmtId="37" fontId="4" fillId="5" borderId="5" xfId="1" applyNumberFormat="1" applyFont="1" applyFill="1" applyBorder="1" applyAlignment="1">
      <alignment horizontal="center" vertical="center"/>
    </xf>
    <xf numFmtId="3" fontId="4" fillId="5" borderId="7" xfId="0" applyNumberFormat="1" applyFont="1" applyFill="1" applyBorder="1" applyAlignment="1">
      <alignment horizontal="left" vertical="center"/>
    </xf>
    <xf numFmtId="3" fontId="4" fillId="5" borderId="8" xfId="0" applyNumberFormat="1" applyFont="1" applyFill="1" applyBorder="1" applyAlignment="1">
      <alignment horizontal="left" vertical="center"/>
    </xf>
    <xf numFmtId="1" fontId="4" fillId="5" borderId="7" xfId="2" applyNumberFormat="1" applyFont="1" applyFill="1" applyBorder="1" applyAlignment="1">
      <alignment horizontal="center" vertical="center"/>
    </xf>
    <xf numFmtId="1" fontId="4" fillId="5" borderId="5" xfId="2" applyNumberFormat="1" applyFont="1" applyFill="1" applyBorder="1" applyAlignment="1">
      <alignment horizontal="center" vertical="center"/>
    </xf>
    <xf numFmtId="3" fontId="4" fillId="5" borderId="8" xfId="0" applyNumberFormat="1" applyFont="1" applyFill="1" applyBorder="1" applyAlignment="1">
      <alignment horizontal="center" vertical="center"/>
    </xf>
    <xf numFmtId="9" fontId="4" fillId="5" borderId="8" xfId="2" applyFont="1" applyFill="1" applyBorder="1" applyAlignment="1">
      <alignment horizontal="center" vertical="center"/>
    </xf>
    <xf numFmtId="9" fontId="4" fillId="5" borderId="5" xfId="2" applyFont="1" applyFill="1" applyBorder="1" applyAlignment="1">
      <alignment horizontal="center" vertical="center"/>
    </xf>
    <xf numFmtId="9" fontId="4" fillId="5" borderId="11" xfId="2" applyFont="1" applyFill="1" applyBorder="1" applyAlignment="1">
      <alignment horizontal="center" vertical="center"/>
    </xf>
    <xf numFmtId="9" fontId="4" fillId="5" borderId="9" xfId="2" applyFont="1" applyFill="1" applyBorder="1" applyAlignment="1">
      <alignment horizontal="center" vertical="center"/>
    </xf>
    <xf numFmtId="3" fontId="4" fillId="5" borderId="12" xfId="0" applyNumberFormat="1" applyFont="1" applyFill="1" applyBorder="1" applyAlignment="1">
      <alignment horizontal="center" vertical="center"/>
    </xf>
    <xf numFmtId="3" fontId="4" fillId="5" borderId="9" xfId="0" applyNumberFormat="1" applyFont="1" applyFill="1" applyBorder="1" applyAlignment="1">
      <alignment horizontal="center" vertical="center"/>
    </xf>
    <xf numFmtId="3" fontId="4" fillId="5" borderId="12" xfId="0" applyNumberFormat="1" applyFont="1" applyFill="1" applyBorder="1" applyAlignment="1">
      <alignment horizontal="left" vertical="center"/>
    </xf>
    <xf numFmtId="3" fontId="4" fillId="5" borderId="11" xfId="0" applyNumberFormat="1" applyFont="1" applyFill="1" applyBorder="1" applyAlignment="1">
      <alignment horizontal="left" vertical="center"/>
    </xf>
    <xf numFmtId="3" fontId="4" fillId="4" borderId="7" xfId="0" applyNumberFormat="1" applyFont="1" applyFill="1" applyBorder="1" applyAlignment="1">
      <alignment horizontal="center" vertical="center"/>
    </xf>
    <xf numFmtId="3" fontId="4" fillId="4" borderId="8" xfId="0" applyNumberFormat="1" applyFont="1" applyFill="1" applyBorder="1" applyAlignment="1">
      <alignment horizontal="center" vertical="center"/>
    </xf>
    <xf numFmtId="3" fontId="9" fillId="0" borderId="4" xfId="0" applyNumberFormat="1" applyFont="1" applyFill="1" applyBorder="1" applyAlignment="1">
      <alignment horizontal="center" vertical="center"/>
    </xf>
    <xf numFmtId="3" fontId="9" fillId="0" borderId="1" xfId="0" applyNumberFormat="1" applyFont="1" applyFill="1" applyBorder="1" applyAlignment="1">
      <alignment horizontal="center" vertical="center"/>
    </xf>
    <xf numFmtId="0" fontId="14" fillId="0" borderId="48" xfId="3" applyFont="1" applyBorder="1" applyAlignment="1">
      <alignment horizontal="center" vertical="center"/>
    </xf>
    <xf numFmtId="0" fontId="14" fillId="0" borderId="49" xfId="3" applyFont="1" applyBorder="1" applyAlignment="1">
      <alignment horizontal="center" vertical="center"/>
    </xf>
    <xf numFmtId="0" fontId="14" fillId="0" borderId="50" xfId="3" applyFont="1" applyBorder="1" applyAlignment="1">
      <alignment horizontal="center" vertical="center"/>
    </xf>
    <xf numFmtId="0" fontId="14" fillId="0" borderId="51" xfId="3" applyFont="1" applyBorder="1" applyAlignment="1">
      <alignment horizontal="left" vertical="top"/>
    </xf>
    <xf numFmtId="0" fontId="29" fillId="0" borderId="48" xfId="3" applyBorder="1" applyAlignment="1">
      <alignment horizontal="left" vertical="center" wrapText="1"/>
    </xf>
    <xf numFmtId="0" fontId="29" fillId="0" borderId="49" xfId="3" applyBorder="1" applyAlignment="1">
      <alignment horizontal="left" vertical="center" wrapText="1"/>
    </xf>
    <xf numFmtId="0" fontId="29" fillId="0" borderId="50" xfId="3" applyBorder="1" applyAlignment="1">
      <alignment horizontal="left" vertical="center" wrapText="1"/>
    </xf>
    <xf numFmtId="0" fontId="14" fillId="0" borderId="48" xfId="3" applyFont="1" applyBorder="1" applyAlignment="1">
      <alignment horizontal="center" vertical="center" wrapText="1"/>
    </xf>
    <xf numFmtId="0" fontId="14" fillId="0" borderId="49" xfId="3" applyFont="1" applyBorder="1" applyAlignment="1">
      <alignment horizontal="center" vertical="center" wrapText="1"/>
    </xf>
    <xf numFmtId="0" fontId="14" fillId="0" borderId="50" xfId="3" applyFont="1" applyBorder="1" applyAlignment="1">
      <alignment horizontal="center" vertical="center" wrapText="1"/>
    </xf>
    <xf numFmtId="170" fontId="28" fillId="0" borderId="27" xfId="0" applyNumberFormat="1" applyFont="1" applyBorder="1" applyAlignment="1">
      <alignment horizontal="center" vertical="center"/>
    </xf>
    <xf numFmtId="0" fontId="28" fillId="0" borderId="29" xfId="0" applyFont="1" applyBorder="1" applyAlignment="1">
      <alignment horizontal="center" vertical="center"/>
    </xf>
    <xf numFmtId="0" fontId="28" fillId="0" borderId="30" xfId="0" applyFont="1" applyBorder="1" applyAlignment="1">
      <alignment horizontal="center" vertical="center"/>
    </xf>
    <xf numFmtId="0" fontId="28" fillId="0" borderId="46" xfId="0" applyFont="1" applyBorder="1" applyAlignment="1">
      <alignment horizontal="center" vertical="center"/>
    </xf>
    <xf numFmtId="0" fontId="28" fillId="0" borderId="31" xfId="0" applyFont="1" applyBorder="1" applyAlignment="1">
      <alignment horizontal="center" vertical="center"/>
    </xf>
    <xf numFmtId="0" fontId="28" fillId="0" borderId="33" xfId="0" applyFont="1" applyBorder="1" applyAlignment="1">
      <alignment horizontal="center" vertical="center"/>
    </xf>
    <xf numFmtId="0" fontId="54" fillId="0" borderId="28" xfId="0" applyFont="1" applyFill="1" applyBorder="1" applyAlignment="1">
      <alignment horizontal="center" vertical="center"/>
    </xf>
    <xf numFmtId="0" fontId="54" fillId="0" borderId="0" xfId="0" applyFont="1" applyFill="1" applyBorder="1" applyAlignment="1">
      <alignment horizontal="center" vertical="center"/>
    </xf>
    <xf numFmtId="0" fontId="21" fillId="0" borderId="0" xfId="0" applyFont="1" applyBorder="1" applyAlignment="1">
      <alignment horizontal="center" vertical="center" wrapText="1"/>
    </xf>
    <xf numFmtId="0" fontId="19" fillId="3" borderId="22" xfId="0" applyFont="1" applyFill="1" applyBorder="1" applyAlignment="1" applyProtection="1">
      <alignment horizontal="left"/>
      <protection locked="0"/>
    </xf>
    <xf numFmtId="0" fontId="19" fillId="3" borderId="23" xfId="0" applyFont="1" applyFill="1" applyBorder="1" applyAlignment="1" applyProtection="1">
      <alignment horizontal="left"/>
      <protection locked="0"/>
    </xf>
    <xf numFmtId="0" fontId="19" fillId="9" borderId="23" xfId="0" applyFont="1" applyFill="1" applyBorder="1" applyAlignment="1" applyProtection="1">
      <alignment horizontal="left"/>
      <protection locked="0"/>
    </xf>
    <xf numFmtId="0" fontId="19" fillId="9" borderId="24" xfId="0" applyFont="1" applyFill="1" applyBorder="1" applyAlignment="1" applyProtection="1">
      <alignment horizontal="center"/>
      <protection locked="0"/>
    </xf>
    <xf numFmtId="0" fontId="19" fillId="9" borderId="25" xfId="0" applyFont="1" applyFill="1" applyBorder="1" applyAlignment="1" applyProtection="1">
      <alignment horizontal="center"/>
      <protection locked="0"/>
    </xf>
    <xf numFmtId="0" fontId="26" fillId="0" borderId="34" xfId="0" applyFont="1" applyBorder="1" applyAlignment="1">
      <alignment horizontal="center" vertical="center"/>
    </xf>
    <xf numFmtId="0" fontId="26" fillId="0" borderId="35" xfId="0" applyFont="1" applyBorder="1" applyAlignment="1">
      <alignment horizontal="center" vertical="center"/>
    </xf>
    <xf numFmtId="0" fontId="26" fillId="0" borderId="36" xfId="0" applyFont="1" applyBorder="1" applyAlignment="1">
      <alignment horizontal="center" vertical="center"/>
    </xf>
    <xf numFmtId="9" fontId="27" fillId="0" borderId="27" xfId="0" applyNumberFormat="1" applyFont="1" applyBorder="1" applyAlignment="1">
      <alignment horizontal="center" vertical="center"/>
    </xf>
    <xf numFmtId="0" fontId="27" fillId="0" borderId="29" xfId="0" applyFont="1" applyBorder="1" applyAlignment="1">
      <alignment horizontal="center" vertical="center"/>
    </xf>
    <xf numFmtId="0" fontId="27" fillId="0" borderId="30" xfId="0" applyFont="1" applyBorder="1" applyAlignment="1">
      <alignment horizontal="center" vertical="center"/>
    </xf>
    <xf numFmtId="0" fontId="27" fillId="0" borderId="46" xfId="0" applyFont="1" applyBorder="1" applyAlignment="1">
      <alignment horizontal="center" vertical="center"/>
    </xf>
    <xf numFmtId="0" fontId="27" fillId="0" borderId="31" xfId="0" applyFont="1" applyBorder="1" applyAlignment="1">
      <alignment horizontal="center" vertical="center"/>
    </xf>
    <xf numFmtId="0" fontId="27" fillId="0" borderId="33" xfId="0" applyFont="1" applyBorder="1" applyAlignment="1">
      <alignment horizontal="center" vertical="center"/>
    </xf>
    <xf numFmtId="170" fontId="46" fillId="0" borderId="27" xfId="0" applyNumberFormat="1" applyFont="1" applyBorder="1" applyAlignment="1">
      <alignment horizontal="center" vertical="center"/>
    </xf>
    <xf numFmtId="0" fontId="46" fillId="0" borderId="29" xfId="0" applyFont="1" applyBorder="1" applyAlignment="1">
      <alignment horizontal="center" vertical="center"/>
    </xf>
    <xf numFmtId="0" fontId="46" fillId="0" borderId="30" xfId="0" applyFont="1" applyBorder="1" applyAlignment="1">
      <alignment horizontal="center" vertical="center"/>
    </xf>
    <xf numFmtId="0" fontId="46" fillId="0" borderId="46" xfId="0" applyFont="1" applyBorder="1" applyAlignment="1">
      <alignment horizontal="center" vertical="center"/>
    </xf>
    <xf numFmtId="0" fontId="46" fillId="0" borderId="31" xfId="0" applyFont="1" applyBorder="1" applyAlignment="1">
      <alignment horizontal="center" vertical="center"/>
    </xf>
    <xf numFmtId="0" fontId="46" fillId="0" borderId="33" xfId="0" applyFont="1" applyBorder="1" applyAlignment="1">
      <alignment horizontal="center" vertical="center"/>
    </xf>
    <xf numFmtId="0" fontId="46" fillId="0" borderId="34" xfId="0" applyFont="1" applyBorder="1" applyAlignment="1">
      <alignment horizontal="center" vertical="center"/>
    </xf>
    <xf numFmtId="0" fontId="46" fillId="0" borderId="35" xfId="0" applyFont="1" applyBorder="1" applyAlignment="1">
      <alignment horizontal="center" vertical="center"/>
    </xf>
    <xf numFmtId="0" fontId="46" fillId="0" borderId="36" xfId="0" applyFont="1" applyBorder="1" applyAlignment="1">
      <alignment horizontal="center" vertical="center"/>
    </xf>
    <xf numFmtId="0" fontId="47" fillId="0" borderId="0" xfId="0" applyFont="1" applyFill="1" applyBorder="1" applyAlignment="1">
      <alignment horizontal="center" vertical="center"/>
    </xf>
    <xf numFmtId="9" fontId="46" fillId="0" borderId="27" xfId="0" applyNumberFormat="1" applyFont="1" applyBorder="1" applyAlignment="1">
      <alignment horizontal="center" vertical="center"/>
    </xf>
    <xf numFmtId="9" fontId="46" fillId="0" borderId="29" xfId="0" applyNumberFormat="1" applyFont="1" applyBorder="1" applyAlignment="1">
      <alignment horizontal="center" vertical="center"/>
    </xf>
    <xf numFmtId="9" fontId="46" fillId="0" borderId="30" xfId="0" applyNumberFormat="1" applyFont="1" applyBorder="1" applyAlignment="1">
      <alignment horizontal="center" vertical="center"/>
    </xf>
    <xf numFmtId="9" fontId="46" fillId="0" borderId="46" xfId="0" applyNumberFormat="1" applyFont="1" applyBorder="1" applyAlignment="1">
      <alignment horizontal="center" vertical="center"/>
    </xf>
    <xf numFmtId="9" fontId="46" fillId="0" borderId="31" xfId="0" applyNumberFormat="1" applyFont="1" applyBorder="1" applyAlignment="1">
      <alignment horizontal="center" vertical="center"/>
    </xf>
    <xf numFmtId="9" fontId="46" fillId="0" borderId="33" xfId="0" applyNumberFormat="1" applyFont="1" applyBorder="1" applyAlignment="1">
      <alignment horizontal="center" vertical="center"/>
    </xf>
    <xf numFmtId="0" fontId="26" fillId="0" borderId="96" xfId="0" applyFont="1" applyBorder="1" applyAlignment="1">
      <alignment horizontal="center" vertical="center"/>
    </xf>
    <xf numFmtId="170" fontId="28" fillId="0" borderId="97" xfId="0" applyNumberFormat="1" applyFont="1" applyBorder="1" applyAlignment="1">
      <alignment horizontal="center" vertical="center"/>
    </xf>
    <xf numFmtId="0" fontId="28" fillId="0" borderId="99" xfId="0" applyFont="1" applyBorder="1" applyAlignment="1">
      <alignment horizontal="center" vertical="center"/>
    </xf>
    <xf numFmtId="0" fontId="54" fillId="0" borderId="98" xfId="0" applyFont="1" applyFill="1" applyBorder="1" applyAlignment="1">
      <alignment horizontal="center" vertical="center"/>
    </xf>
    <xf numFmtId="0" fontId="64" fillId="0" borderId="100" xfId="0" applyFont="1" applyBorder="1" applyAlignment="1">
      <alignment horizontal="left" vertical="center" wrapText="1"/>
    </xf>
    <xf numFmtId="0" fontId="64" fillId="0" borderId="51" xfId="0" applyFont="1" applyBorder="1" applyAlignment="1">
      <alignment horizontal="left" vertical="center" wrapText="1"/>
    </xf>
    <xf numFmtId="0" fontId="64" fillId="0" borderId="101" xfId="0" applyFont="1" applyBorder="1" applyAlignment="1">
      <alignment horizontal="left" vertical="center" wrapText="1"/>
    </xf>
    <xf numFmtId="0" fontId="64" fillId="0" borderId="77" xfId="0" applyFont="1" applyBorder="1" applyAlignment="1">
      <alignment horizontal="left" vertical="center" wrapText="1"/>
    </xf>
    <xf numFmtId="0" fontId="64" fillId="0" borderId="0" xfId="0" applyFont="1" applyBorder="1" applyAlignment="1">
      <alignment horizontal="left" vertical="center" wrapText="1"/>
    </xf>
    <xf numFmtId="0" fontId="64" fillId="0" borderId="78" xfId="0" applyFont="1" applyBorder="1" applyAlignment="1">
      <alignment horizontal="left" vertical="center" wrapText="1"/>
    </xf>
    <xf numFmtId="0" fontId="64" fillId="0" borderId="82" xfId="0" applyFont="1" applyBorder="1" applyAlignment="1">
      <alignment horizontal="left" vertical="center" wrapText="1"/>
    </xf>
    <xf numFmtId="0" fontId="64" fillId="0" borderId="22" xfId="0" applyFont="1" applyBorder="1" applyAlignment="1">
      <alignment horizontal="left" vertical="center" wrapText="1"/>
    </xf>
    <xf numFmtId="0" fontId="64" fillId="0" borderId="83" xfId="0" applyFont="1" applyBorder="1" applyAlignment="1">
      <alignment horizontal="left" vertical="center" wrapText="1"/>
    </xf>
    <xf numFmtId="9" fontId="27" fillId="0" borderId="97" xfId="0" applyNumberFormat="1" applyFont="1" applyBorder="1" applyAlignment="1">
      <alignment horizontal="center" vertical="center"/>
    </xf>
    <xf numFmtId="0" fontId="27" fillId="0" borderId="99" xfId="0" applyFont="1" applyBorder="1" applyAlignment="1">
      <alignment horizontal="center" vertical="center"/>
    </xf>
    <xf numFmtId="0" fontId="19" fillId="3" borderId="23" xfId="0" applyFont="1" applyFill="1" applyBorder="1" applyAlignment="1" applyProtection="1">
      <alignment horizontal="center"/>
      <protection locked="0"/>
    </xf>
    <xf numFmtId="0" fontId="58" fillId="0" borderId="38" xfId="0" applyFont="1" applyBorder="1" applyAlignment="1">
      <alignment horizontal="center"/>
    </xf>
    <xf numFmtId="0" fontId="58" fillId="0" borderId="87" xfId="0" applyFont="1" applyBorder="1" applyAlignment="1">
      <alignment horizontal="center"/>
    </xf>
    <xf numFmtId="0" fontId="46" fillId="0" borderId="34" xfId="0" applyFont="1" applyBorder="1" applyAlignment="1">
      <alignment horizontal="center" vertical="center" wrapText="1"/>
    </xf>
    <xf numFmtId="0" fontId="46" fillId="0" borderId="35" xfId="0" applyFont="1" applyBorder="1" applyAlignment="1">
      <alignment horizontal="center" vertical="center" wrapText="1"/>
    </xf>
    <xf numFmtId="0" fontId="46" fillId="0" borderId="36" xfId="0" applyFont="1" applyBorder="1" applyAlignment="1">
      <alignment horizontal="center" vertical="center" wrapText="1"/>
    </xf>
    <xf numFmtId="9" fontId="46" fillId="0" borderId="34" xfId="0" applyNumberFormat="1" applyFont="1" applyBorder="1" applyAlignment="1">
      <alignment horizontal="center" vertical="center"/>
    </xf>
    <xf numFmtId="9" fontId="46" fillId="0" borderId="36" xfId="0" applyNumberFormat="1" applyFont="1" applyBorder="1" applyAlignment="1">
      <alignment horizontal="center" vertical="center"/>
    </xf>
    <xf numFmtId="170" fontId="31" fillId="0" borderId="34" xfId="0" applyNumberFormat="1" applyFont="1" applyBorder="1" applyAlignment="1">
      <alignment horizontal="center" vertical="center"/>
    </xf>
    <xf numFmtId="170" fontId="31" fillId="0" borderId="36" xfId="0" applyNumberFormat="1" applyFont="1" applyBorder="1" applyAlignment="1">
      <alignment horizontal="center" vertical="center"/>
    </xf>
    <xf numFmtId="0" fontId="36" fillId="0" borderId="30" xfId="0" applyFont="1" applyBorder="1" applyAlignment="1">
      <alignment horizontal="left" vertical="center"/>
    </xf>
    <xf numFmtId="175" fontId="46" fillId="0" borderId="35" xfId="0" applyNumberFormat="1" applyFont="1" applyBorder="1" applyAlignment="1">
      <alignment horizontal="center" vertical="center"/>
    </xf>
    <xf numFmtId="175" fontId="46" fillId="0" borderId="36" xfId="0" applyNumberFormat="1" applyFont="1" applyBorder="1" applyAlignment="1">
      <alignment horizontal="center" vertical="center"/>
    </xf>
    <xf numFmtId="0" fontId="58" fillId="0" borderId="34" xfId="0" applyFont="1" applyBorder="1" applyAlignment="1">
      <alignment horizontal="center" vertical="center" wrapText="1"/>
    </xf>
    <xf numFmtId="0" fontId="58" fillId="0" borderId="36" xfId="0" applyFont="1" applyBorder="1" applyAlignment="1">
      <alignment horizontal="center" vertical="center" wrapText="1"/>
    </xf>
    <xf numFmtId="9" fontId="46" fillId="0" borderId="35" xfId="0" applyNumberFormat="1" applyFont="1" applyBorder="1" applyAlignment="1">
      <alignment horizontal="center" vertical="center"/>
    </xf>
    <xf numFmtId="170" fontId="31" fillId="0" borderId="35" xfId="0" applyNumberFormat="1" applyFont="1" applyBorder="1" applyAlignment="1">
      <alignment horizontal="center" vertical="center"/>
    </xf>
    <xf numFmtId="175" fontId="46" fillId="0" borderId="34" xfId="0" applyNumberFormat="1" applyFont="1" applyBorder="1" applyAlignment="1">
      <alignment horizontal="center" vertical="center"/>
    </xf>
    <xf numFmtId="175" fontId="46" fillId="0" borderId="73" xfId="0" applyNumberFormat="1" applyFont="1" applyBorder="1" applyAlignment="1">
      <alignment horizontal="center" vertical="center"/>
    </xf>
    <xf numFmtId="0" fontId="46" fillId="0" borderId="96" xfId="0" applyFont="1" applyBorder="1" applyAlignment="1">
      <alignment horizontal="center" vertical="center" wrapText="1"/>
    </xf>
    <xf numFmtId="0" fontId="46" fillId="0" borderId="96" xfId="0" applyFont="1" applyBorder="1" applyAlignment="1">
      <alignment horizontal="center" vertical="center"/>
    </xf>
    <xf numFmtId="9" fontId="46" fillId="0" borderId="96" xfId="0" applyNumberFormat="1" applyFont="1" applyBorder="1" applyAlignment="1">
      <alignment horizontal="center" vertical="center"/>
    </xf>
    <xf numFmtId="170" fontId="31" fillId="0" borderId="96" xfId="0" applyNumberFormat="1" applyFont="1" applyBorder="1" applyAlignment="1">
      <alignment horizontal="center" vertical="center"/>
    </xf>
    <xf numFmtId="175" fontId="46" fillId="0" borderId="96" xfId="0" applyNumberFormat="1" applyFont="1" applyBorder="1" applyAlignment="1">
      <alignment horizontal="center" vertical="center"/>
    </xf>
    <xf numFmtId="170" fontId="18" fillId="0" borderId="48" xfId="1" applyNumberFormat="1" applyFont="1" applyBorder="1" applyAlignment="1">
      <alignment horizontal="center" vertical="center"/>
    </xf>
    <xf numFmtId="170" fontId="18" fillId="0" borderId="50" xfId="1" applyNumberFormat="1" applyFont="1" applyBorder="1" applyAlignment="1">
      <alignment horizontal="center" vertical="center"/>
    </xf>
    <xf numFmtId="0" fontId="18" fillId="0" borderId="47" xfId="0" applyFont="1" applyBorder="1" applyAlignment="1">
      <alignment horizontal="center" vertical="center"/>
    </xf>
    <xf numFmtId="9" fontId="18" fillId="0" borderId="47" xfId="0" applyNumberFormat="1" applyFont="1" applyBorder="1" applyAlignment="1">
      <alignment horizontal="center" vertical="center"/>
    </xf>
    <xf numFmtId="170" fontId="18" fillId="0" borderId="47" xfId="1" applyNumberFormat="1" applyFont="1" applyBorder="1" applyAlignment="1">
      <alignment horizontal="center" vertical="center"/>
    </xf>
    <xf numFmtId="170" fontId="18" fillId="0" borderId="47" xfId="0" applyNumberFormat="1" applyFont="1" applyBorder="1" applyAlignment="1">
      <alignment horizontal="center" vertical="center"/>
    </xf>
    <xf numFmtId="170" fontId="18" fillId="0" borderId="47" xfId="1" quotePrefix="1" applyNumberFormat="1" applyFont="1" applyBorder="1" applyAlignment="1">
      <alignment horizontal="center" vertical="center"/>
    </xf>
    <xf numFmtId="0" fontId="14" fillId="0" borderId="0" xfId="0" applyFont="1" applyBorder="1" applyAlignment="1">
      <alignment horizontal="center" vertical="center"/>
    </xf>
    <xf numFmtId="0" fontId="58" fillId="0" borderId="47" xfId="0" applyFont="1" applyBorder="1" applyAlignment="1">
      <alignment horizontal="center"/>
    </xf>
    <xf numFmtId="0" fontId="58" fillId="0" borderId="101" xfId="0" applyFont="1" applyBorder="1" applyAlignment="1">
      <alignment horizontal="center" vertical="center"/>
    </xf>
    <xf numFmtId="0" fontId="58" fillId="0" borderId="83" xfId="0" applyFont="1" applyBorder="1" applyAlignment="1">
      <alignment horizontal="center" vertical="center"/>
    </xf>
    <xf numFmtId="0" fontId="18" fillId="0" borderId="48" xfId="0" applyFont="1" applyBorder="1" applyAlignment="1">
      <alignment horizontal="center" vertical="center"/>
    </xf>
    <xf numFmtId="0" fontId="18" fillId="0" borderId="50" xfId="0" applyFont="1" applyBorder="1" applyAlignment="1">
      <alignment horizontal="center" vertical="center"/>
    </xf>
    <xf numFmtId="170" fontId="18" fillId="0" borderId="48" xfId="0" applyNumberFormat="1" applyFont="1" applyBorder="1" applyAlignment="1">
      <alignment horizontal="center" vertical="center"/>
    </xf>
    <xf numFmtId="170" fontId="18" fillId="0" borderId="50" xfId="0" applyNumberFormat="1" applyFont="1" applyBorder="1" applyAlignment="1">
      <alignment horizontal="center" vertical="center"/>
    </xf>
    <xf numFmtId="0" fontId="18" fillId="0" borderId="30" xfId="13" applyFont="1" applyBorder="1" applyAlignment="1">
      <alignment horizontal="left" indent="1"/>
    </xf>
    <xf numFmtId="0" fontId="18" fillId="0" borderId="0" xfId="13" applyFont="1" applyAlignment="1">
      <alignment horizontal="left" indent="1"/>
    </xf>
    <xf numFmtId="0" fontId="18" fillId="0" borderId="106" xfId="13" applyFont="1" applyBorder="1" applyAlignment="1">
      <alignment horizontal="left" indent="1"/>
    </xf>
    <xf numFmtId="0" fontId="18" fillId="0" borderId="105" xfId="13" applyFont="1" applyBorder="1" applyAlignment="1">
      <alignment horizontal="left" indent="1"/>
    </xf>
    <xf numFmtId="0" fontId="18" fillId="0" borderId="0" xfId="13" applyFont="1" applyAlignment="1">
      <alignment horizontal="center"/>
    </xf>
    <xf numFmtId="0" fontId="68" fillId="0" borderId="0" xfId="13" applyAlignment="1">
      <alignment horizontal="center"/>
    </xf>
    <xf numFmtId="0" fontId="68" fillId="0" borderId="0" xfId="13" quotePrefix="1" applyAlignment="1">
      <alignment horizontal="left" indent="1"/>
    </xf>
    <xf numFmtId="0" fontId="18" fillId="0" borderId="0" xfId="13" applyFont="1" applyAlignment="1">
      <alignment horizontal="left"/>
    </xf>
    <xf numFmtId="0" fontId="18" fillId="0" borderId="27" xfId="13" applyFont="1" applyBorder="1" applyAlignment="1">
      <alignment horizontal="left" indent="1"/>
    </xf>
    <xf numFmtId="0" fontId="18" fillId="0" borderId="28" xfId="13" applyFont="1" applyBorder="1" applyAlignment="1">
      <alignment horizontal="left" indent="1"/>
    </xf>
    <xf numFmtId="0" fontId="68" fillId="0" borderId="0" xfId="13" applyAlignment="1">
      <alignment horizontal="left" indent="1"/>
    </xf>
    <xf numFmtId="0" fontId="68" fillId="0" borderId="0" xfId="13" applyAlignment="1">
      <alignment horizontal="left" vertical="top"/>
    </xf>
    <xf numFmtId="170" fontId="0" fillId="0" borderId="0" xfId="15" applyNumberFormat="1" applyFont="1" applyFill="1" applyBorder="1" applyAlignment="1" applyProtection="1">
      <alignment horizontal="center" vertical="top" wrapText="1"/>
      <protection locked="0"/>
    </xf>
    <xf numFmtId="170" fontId="0" fillId="0" borderId="46" xfId="15" applyNumberFormat="1" applyFont="1" applyFill="1" applyBorder="1" applyAlignment="1" applyProtection="1">
      <alignment horizontal="center" vertical="top" wrapText="1"/>
      <protection locked="0"/>
    </xf>
    <xf numFmtId="0" fontId="68" fillId="0" borderId="30" xfId="13" applyBorder="1" applyAlignment="1">
      <alignment horizontal="left" vertical="center" indent="1"/>
    </xf>
    <xf numFmtId="0" fontId="68" fillId="0" borderId="0" xfId="13" applyAlignment="1">
      <alignment horizontal="left" vertical="center" indent="1"/>
    </xf>
    <xf numFmtId="0" fontId="69" fillId="0" borderId="38" xfId="13" applyFont="1" applyBorder="1" applyAlignment="1">
      <alignment horizontal="center"/>
    </xf>
    <xf numFmtId="0" fontId="69" fillId="0" borderId="39" xfId="13" applyFont="1" applyBorder="1" applyAlignment="1">
      <alignment horizontal="center"/>
    </xf>
    <xf numFmtId="0" fontId="69" fillId="0" borderId="87" xfId="13" applyFont="1" applyBorder="1" applyAlignment="1">
      <alignment horizontal="center"/>
    </xf>
    <xf numFmtId="0" fontId="68" fillId="0" borderId="27" xfId="13" applyBorder="1" applyAlignment="1">
      <alignment horizontal="left" indent="1"/>
    </xf>
    <xf numFmtId="0" fontId="68" fillId="0" borderId="28" xfId="13" applyBorder="1" applyAlignment="1">
      <alignment horizontal="left" indent="1"/>
    </xf>
    <xf numFmtId="0" fontId="18" fillId="0" borderId="28" xfId="13" applyFont="1" applyBorder="1" applyAlignment="1">
      <alignment horizontal="left"/>
    </xf>
    <xf numFmtId="41" fontId="18" fillId="0" borderId="23" xfId="13" applyNumberFormat="1" applyFont="1" applyBorder="1" applyAlignment="1">
      <alignment horizontal="center"/>
    </xf>
    <xf numFmtId="0" fontId="18" fillId="0" borderId="23" xfId="13" applyFont="1" applyBorder="1" applyAlignment="1">
      <alignment horizontal="center"/>
    </xf>
    <xf numFmtId="0" fontId="29" fillId="0" borderId="47" xfId="8" applyFont="1" applyBorder="1" applyAlignment="1">
      <alignment horizontal="center"/>
    </xf>
    <xf numFmtId="0" fontId="0" fillId="0" borderId="48" xfId="0" applyBorder="1" applyAlignment="1">
      <alignment horizontal="center" vertical="center"/>
    </xf>
    <xf numFmtId="0" fontId="0" fillId="0" borderId="49" xfId="0" applyBorder="1" applyAlignment="1">
      <alignment horizontal="center" vertical="center"/>
    </xf>
    <xf numFmtId="0" fontId="0" fillId="0" borderId="50" xfId="0" applyBorder="1" applyAlignment="1">
      <alignment horizontal="center" vertical="center"/>
    </xf>
    <xf numFmtId="0" fontId="0" fillId="0" borderId="47" xfId="0" applyBorder="1" applyAlignment="1">
      <alignment horizontal="center" vertical="center" wrapText="1"/>
    </xf>
    <xf numFmtId="0" fontId="0" fillId="0" borderId="47" xfId="0" applyBorder="1" applyAlignment="1">
      <alignment horizontal="center"/>
    </xf>
    <xf numFmtId="0" fontId="19" fillId="9" borderId="23" xfId="0" applyFont="1" applyFill="1" applyBorder="1" applyAlignment="1" applyProtection="1">
      <alignment horizontal="center"/>
      <protection locked="0"/>
    </xf>
    <xf numFmtId="0" fontId="68" fillId="0" borderId="47" xfId="17" applyBorder="1" applyAlignment="1">
      <alignment horizontal="center" vertical="center" wrapText="1"/>
    </xf>
    <xf numFmtId="0" fontId="68" fillId="0" borderId="48" xfId="17" applyBorder="1" applyAlignment="1">
      <alignment horizontal="center" vertical="center"/>
    </xf>
    <xf numFmtId="0" fontId="68" fillId="0" borderId="49" xfId="17" applyBorder="1" applyAlignment="1">
      <alignment horizontal="center" vertical="center"/>
    </xf>
    <xf numFmtId="0" fontId="68" fillId="0" borderId="50" xfId="17" applyBorder="1" applyAlignment="1">
      <alignment horizontal="center" vertical="center"/>
    </xf>
  </cellXfs>
  <cellStyles count="20">
    <cellStyle name="Comma" xfId="1" builtinId="3"/>
    <cellStyle name="Comma [0]" xfId="5" builtinId="6"/>
    <cellStyle name="Comma [0] 2" xfId="4" xr:uid="{00000000-0005-0000-0000-000002000000}"/>
    <cellStyle name="Comma [0] 3" xfId="9" xr:uid="{00000000-0005-0000-0000-000003000000}"/>
    <cellStyle name="Comma [0] 3 2" xfId="10" xr:uid="{00000000-0005-0000-0000-000004000000}"/>
    <cellStyle name="Comma [0] 4" xfId="14" xr:uid="{00000000-0005-0000-0000-000005000000}"/>
    <cellStyle name="Comma 2" xfId="6" xr:uid="{00000000-0005-0000-0000-000006000000}"/>
    <cellStyle name="Comma 5 2" xfId="15" xr:uid="{00000000-0005-0000-0000-000007000000}"/>
    <cellStyle name="Comma 7" xfId="19" xr:uid="{00000000-0005-0000-0000-000008000000}"/>
    <cellStyle name="Currency [0] 2 2" xfId="12" xr:uid="{00000000-0005-0000-0000-000009000000}"/>
    <cellStyle name="Normal" xfId="0" builtinId="0"/>
    <cellStyle name="Normal 2" xfId="3" xr:uid="{00000000-0005-0000-0000-00000B000000}"/>
    <cellStyle name="Normal 2 2 2 2 3" xfId="17" xr:uid="{00000000-0005-0000-0000-00000C000000}"/>
    <cellStyle name="Normal 3" xfId="13" xr:uid="{00000000-0005-0000-0000-00000D000000}"/>
    <cellStyle name="Normal 3 6" xfId="18" xr:uid="{00000000-0005-0000-0000-00000E000000}"/>
    <cellStyle name="Normal 7" xfId="8" xr:uid="{00000000-0005-0000-0000-00000F000000}"/>
    <cellStyle name="Normal 7 3" xfId="11" xr:uid="{00000000-0005-0000-0000-000010000000}"/>
    <cellStyle name="Percent" xfId="2" builtinId="5"/>
    <cellStyle name="Percent 2" xfId="7" xr:uid="{00000000-0005-0000-0000-000012000000}"/>
    <cellStyle name="Percent 3" xfId="16" xr:uid="{00000000-0005-0000-0000-000013000000}"/>
  </cellStyles>
  <dxfs count="172">
    <dxf>
      <font>
        <color rgb="FFFF0000"/>
      </font>
    </dxf>
    <dxf>
      <font>
        <color rgb="FF9C0006"/>
      </font>
      <fill>
        <patternFill>
          <bgColor rgb="FFFFC7CE"/>
        </patternFill>
      </fill>
    </dxf>
    <dxf>
      <font>
        <strike/>
      </font>
    </dxf>
    <dxf>
      <font>
        <color rgb="FF9C0006"/>
      </font>
      <fill>
        <patternFill>
          <bgColor rgb="FFFFC7CE"/>
        </patternFill>
      </fill>
    </dxf>
    <dxf>
      <font>
        <color rgb="FF9C0006"/>
      </font>
      <fill>
        <patternFill>
          <bgColor rgb="FFFFC7CE"/>
        </patternFill>
      </fill>
    </dxf>
    <dxf>
      <font>
        <color rgb="FFFF0000"/>
      </font>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FF0000"/>
      </font>
    </dxf>
    <dxf>
      <font>
        <color rgb="FF9C0006"/>
      </font>
    </dxf>
    <dxf>
      <font>
        <color rgb="FFFF0000"/>
      </font>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strike/>
      </font>
    </dxf>
    <dxf>
      <font>
        <color rgb="FF9C0006"/>
      </font>
      <fill>
        <patternFill>
          <bgColor rgb="FFFFC7CE"/>
        </patternFill>
      </fill>
    </dxf>
    <dxf>
      <font>
        <strike/>
      </font>
    </dxf>
    <dxf>
      <font>
        <color rgb="FF9C0006"/>
      </font>
      <fill>
        <patternFill>
          <bgColor rgb="FFFFC7CE"/>
        </patternFill>
      </fill>
    </dxf>
    <dxf>
      <font>
        <strike/>
      </font>
    </dxf>
    <dxf>
      <font>
        <color rgb="FF9C0006"/>
      </font>
      <fill>
        <patternFill>
          <bgColor rgb="FFFFC7CE"/>
        </patternFill>
      </fill>
    </dxf>
    <dxf>
      <font>
        <strike/>
      </font>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strike/>
      </font>
    </dxf>
    <dxf>
      <font>
        <color rgb="FFFF0000"/>
      </font>
    </dxf>
    <dxf>
      <font>
        <color rgb="FFFF0000"/>
      </font>
    </dxf>
    <dxf>
      <font>
        <color rgb="FF9C0006"/>
      </font>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strike/>
      </font>
    </dxf>
    <dxf>
      <font>
        <color rgb="FF9C0006"/>
      </font>
      <fill>
        <patternFill>
          <bgColor rgb="FFFFC7CE"/>
        </patternFill>
      </fill>
    </dxf>
    <dxf>
      <font>
        <strike/>
      </font>
    </dxf>
    <dxf>
      <font>
        <color rgb="FF9C0006"/>
      </font>
      <fill>
        <patternFill>
          <bgColor rgb="FFFFC7CE"/>
        </patternFill>
      </fill>
    </dxf>
    <dxf>
      <font>
        <strike/>
      </font>
    </dxf>
    <dxf>
      <font>
        <color rgb="FF9C0006"/>
      </font>
      <fill>
        <patternFill>
          <bgColor rgb="FFFFC7CE"/>
        </patternFill>
      </fill>
    </dxf>
    <dxf>
      <font>
        <strike/>
      </font>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strike/>
      </font>
    </dxf>
    <dxf>
      <font>
        <color rgb="FFFF0000"/>
      </font>
    </dxf>
    <dxf>
      <font>
        <color rgb="FFFF0000"/>
      </font>
    </dxf>
    <dxf>
      <font>
        <color rgb="FF9C0006"/>
      </font>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strike/>
      </font>
    </dxf>
    <dxf>
      <font>
        <color rgb="FF9C0006"/>
      </font>
      <fill>
        <patternFill>
          <bgColor rgb="FFFFC7CE"/>
        </patternFill>
      </fill>
    </dxf>
    <dxf>
      <font>
        <color rgb="FF9C0006"/>
      </font>
      <fill>
        <patternFill>
          <bgColor rgb="FFFFC7CE"/>
        </patternFill>
      </fill>
    </dxf>
    <dxf>
      <font>
        <color rgb="FFFF0000"/>
      </font>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FF0000"/>
      </font>
    </dxf>
    <dxf>
      <font>
        <color rgb="FF9C0006"/>
      </font>
    </dxf>
    <dxf>
      <font>
        <color rgb="FF9C0006"/>
      </font>
      <fill>
        <patternFill>
          <bgColor rgb="FFFFC7CE"/>
        </patternFill>
      </fill>
    </dxf>
    <dxf>
      <font>
        <strike/>
      </font>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strike/>
      </font>
    </dxf>
    <dxf>
      <font>
        <color rgb="FF9C0006"/>
      </font>
      <fill>
        <patternFill>
          <bgColor rgb="FFFFC7CE"/>
        </patternFill>
      </fill>
    </dxf>
    <dxf>
      <font>
        <color rgb="FFFF0000"/>
      </font>
    </dxf>
    <dxf>
      <font>
        <color rgb="FFFF0000"/>
      </font>
    </dxf>
    <dxf>
      <font>
        <color rgb="FF9C0006"/>
      </font>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strike/>
      </font>
    </dxf>
    <dxf>
      <font>
        <color rgb="FF9C0006"/>
      </font>
      <fill>
        <patternFill>
          <bgColor rgb="FFFFC7CE"/>
        </patternFill>
      </fill>
    </dxf>
    <dxf>
      <font>
        <color rgb="FF9C0006"/>
      </font>
      <fill>
        <patternFill>
          <bgColor rgb="FFFFC7CE"/>
        </patternFill>
      </fill>
    </dxf>
    <dxf>
      <font>
        <color rgb="FFFF0000"/>
      </font>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FF0000"/>
      </font>
    </dxf>
    <dxf>
      <font>
        <color rgb="FF9C0006"/>
      </font>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externalLink" Target="externalLinks/externalLink7.xml"/><Relationship Id="rId21" Type="http://schemas.openxmlformats.org/officeDocument/2006/relationships/externalLink" Target="externalLinks/externalLink2.xml"/><Relationship Id="rId42" Type="http://schemas.openxmlformats.org/officeDocument/2006/relationships/externalLink" Target="externalLinks/externalLink23.xml"/><Relationship Id="rId47" Type="http://schemas.openxmlformats.org/officeDocument/2006/relationships/externalLink" Target="externalLinks/externalLink28.xml"/><Relationship Id="rId63" Type="http://schemas.openxmlformats.org/officeDocument/2006/relationships/externalLink" Target="externalLinks/externalLink44.xml"/><Relationship Id="rId68" Type="http://schemas.openxmlformats.org/officeDocument/2006/relationships/externalLink" Target="externalLinks/externalLink49.xml"/><Relationship Id="rId84" Type="http://schemas.openxmlformats.org/officeDocument/2006/relationships/externalLink" Target="externalLinks/externalLink65.xml"/><Relationship Id="rId89" Type="http://schemas.openxmlformats.org/officeDocument/2006/relationships/externalLink" Target="externalLinks/externalLink70.xml"/><Relationship Id="rId16" Type="http://schemas.openxmlformats.org/officeDocument/2006/relationships/worksheet" Target="worksheets/sheet16.xml"/><Relationship Id="rId11" Type="http://schemas.openxmlformats.org/officeDocument/2006/relationships/worksheet" Target="worksheets/sheet11.xml"/><Relationship Id="rId32" Type="http://schemas.openxmlformats.org/officeDocument/2006/relationships/externalLink" Target="externalLinks/externalLink13.xml"/><Relationship Id="rId37" Type="http://schemas.openxmlformats.org/officeDocument/2006/relationships/externalLink" Target="externalLinks/externalLink18.xml"/><Relationship Id="rId53" Type="http://schemas.openxmlformats.org/officeDocument/2006/relationships/externalLink" Target="externalLinks/externalLink34.xml"/><Relationship Id="rId58" Type="http://schemas.openxmlformats.org/officeDocument/2006/relationships/externalLink" Target="externalLinks/externalLink39.xml"/><Relationship Id="rId74" Type="http://schemas.openxmlformats.org/officeDocument/2006/relationships/externalLink" Target="externalLinks/externalLink55.xml"/><Relationship Id="rId79" Type="http://schemas.openxmlformats.org/officeDocument/2006/relationships/externalLink" Target="externalLinks/externalLink60.xml"/><Relationship Id="rId102" Type="http://schemas.openxmlformats.org/officeDocument/2006/relationships/theme" Target="theme/theme1.xml"/><Relationship Id="rId5" Type="http://schemas.openxmlformats.org/officeDocument/2006/relationships/worksheet" Target="worksheets/sheet5.xml"/><Relationship Id="rId90" Type="http://schemas.openxmlformats.org/officeDocument/2006/relationships/externalLink" Target="externalLinks/externalLink71.xml"/><Relationship Id="rId95" Type="http://schemas.openxmlformats.org/officeDocument/2006/relationships/externalLink" Target="externalLinks/externalLink76.xml"/><Relationship Id="rId22" Type="http://schemas.openxmlformats.org/officeDocument/2006/relationships/externalLink" Target="externalLinks/externalLink3.xml"/><Relationship Id="rId27" Type="http://schemas.openxmlformats.org/officeDocument/2006/relationships/externalLink" Target="externalLinks/externalLink8.xml"/><Relationship Id="rId43" Type="http://schemas.openxmlformats.org/officeDocument/2006/relationships/externalLink" Target="externalLinks/externalLink24.xml"/><Relationship Id="rId48" Type="http://schemas.openxmlformats.org/officeDocument/2006/relationships/externalLink" Target="externalLinks/externalLink29.xml"/><Relationship Id="rId64" Type="http://schemas.openxmlformats.org/officeDocument/2006/relationships/externalLink" Target="externalLinks/externalLink45.xml"/><Relationship Id="rId69" Type="http://schemas.openxmlformats.org/officeDocument/2006/relationships/externalLink" Target="externalLinks/externalLink50.xml"/><Relationship Id="rId80" Type="http://schemas.openxmlformats.org/officeDocument/2006/relationships/externalLink" Target="externalLinks/externalLink61.xml"/><Relationship Id="rId85" Type="http://schemas.openxmlformats.org/officeDocument/2006/relationships/externalLink" Target="externalLinks/externalLink66.xml"/><Relationship Id="rId12" Type="http://schemas.openxmlformats.org/officeDocument/2006/relationships/worksheet" Target="worksheets/sheet12.xml"/><Relationship Id="rId17" Type="http://schemas.openxmlformats.org/officeDocument/2006/relationships/worksheet" Target="worksheets/sheet17.xml"/><Relationship Id="rId33" Type="http://schemas.openxmlformats.org/officeDocument/2006/relationships/externalLink" Target="externalLinks/externalLink14.xml"/><Relationship Id="rId38" Type="http://schemas.openxmlformats.org/officeDocument/2006/relationships/externalLink" Target="externalLinks/externalLink19.xml"/><Relationship Id="rId59" Type="http://schemas.openxmlformats.org/officeDocument/2006/relationships/externalLink" Target="externalLinks/externalLink40.xml"/><Relationship Id="rId103" Type="http://schemas.openxmlformats.org/officeDocument/2006/relationships/styles" Target="styles.xml"/><Relationship Id="rId20" Type="http://schemas.openxmlformats.org/officeDocument/2006/relationships/externalLink" Target="externalLinks/externalLink1.xml"/><Relationship Id="rId41" Type="http://schemas.openxmlformats.org/officeDocument/2006/relationships/externalLink" Target="externalLinks/externalLink22.xml"/><Relationship Id="rId54" Type="http://schemas.openxmlformats.org/officeDocument/2006/relationships/externalLink" Target="externalLinks/externalLink35.xml"/><Relationship Id="rId62" Type="http://schemas.openxmlformats.org/officeDocument/2006/relationships/externalLink" Target="externalLinks/externalLink43.xml"/><Relationship Id="rId70" Type="http://schemas.openxmlformats.org/officeDocument/2006/relationships/externalLink" Target="externalLinks/externalLink51.xml"/><Relationship Id="rId75" Type="http://schemas.openxmlformats.org/officeDocument/2006/relationships/externalLink" Target="externalLinks/externalLink56.xml"/><Relationship Id="rId83" Type="http://schemas.openxmlformats.org/officeDocument/2006/relationships/externalLink" Target="externalLinks/externalLink64.xml"/><Relationship Id="rId88" Type="http://schemas.openxmlformats.org/officeDocument/2006/relationships/externalLink" Target="externalLinks/externalLink69.xml"/><Relationship Id="rId91" Type="http://schemas.openxmlformats.org/officeDocument/2006/relationships/externalLink" Target="externalLinks/externalLink72.xml"/><Relationship Id="rId96" Type="http://schemas.openxmlformats.org/officeDocument/2006/relationships/externalLink" Target="externalLinks/externalLink77.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externalLink" Target="externalLinks/externalLink4.xml"/><Relationship Id="rId28" Type="http://schemas.openxmlformats.org/officeDocument/2006/relationships/externalLink" Target="externalLinks/externalLink9.xml"/><Relationship Id="rId36" Type="http://schemas.openxmlformats.org/officeDocument/2006/relationships/externalLink" Target="externalLinks/externalLink17.xml"/><Relationship Id="rId49" Type="http://schemas.openxmlformats.org/officeDocument/2006/relationships/externalLink" Target="externalLinks/externalLink30.xml"/><Relationship Id="rId57" Type="http://schemas.openxmlformats.org/officeDocument/2006/relationships/externalLink" Target="externalLinks/externalLink38.xml"/><Relationship Id="rId10" Type="http://schemas.openxmlformats.org/officeDocument/2006/relationships/worksheet" Target="worksheets/sheet10.xml"/><Relationship Id="rId31" Type="http://schemas.openxmlformats.org/officeDocument/2006/relationships/externalLink" Target="externalLinks/externalLink12.xml"/><Relationship Id="rId44" Type="http://schemas.openxmlformats.org/officeDocument/2006/relationships/externalLink" Target="externalLinks/externalLink25.xml"/><Relationship Id="rId52" Type="http://schemas.openxmlformats.org/officeDocument/2006/relationships/externalLink" Target="externalLinks/externalLink33.xml"/><Relationship Id="rId60" Type="http://schemas.openxmlformats.org/officeDocument/2006/relationships/externalLink" Target="externalLinks/externalLink41.xml"/><Relationship Id="rId65" Type="http://schemas.openxmlformats.org/officeDocument/2006/relationships/externalLink" Target="externalLinks/externalLink46.xml"/><Relationship Id="rId73" Type="http://schemas.openxmlformats.org/officeDocument/2006/relationships/externalLink" Target="externalLinks/externalLink54.xml"/><Relationship Id="rId78" Type="http://schemas.openxmlformats.org/officeDocument/2006/relationships/externalLink" Target="externalLinks/externalLink59.xml"/><Relationship Id="rId81" Type="http://schemas.openxmlformats.org/officeDocument/2006/relationships/externalLink" Target="externalLinks/externalLink62.xml"/><Relationship Id="rId86" Type="http://schemas.openxmlformats.org/officeDocument/2006/relationships/externalLink" Target="externalLinks/externalLink67.xml"/><Relationship Id="rId94" Type="http://schemas.openxmlformats.org/officeDocument/2006/relationships/externalLink" Target="externalLinks/externalLink75.xml"/><Relationship Id="rId99" Type="http://schemas.openxmlformats.org/officeDocument/2006/relationships/externalLink" Target="externalLinks/externalLink80.xml"/><Relationship Id="rId101" Type="http://schemas.openxmlformats.org/officeDocument/2006/relationships/externalLink" Target="externalLinks/externalLink82.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externalLink" Target="externalLinks/externalLink20.xml"/><Relationship Id="rId34" Type="http://schemas.openxmlformats.org/officeDocument/2006/relationships/externalLink" Target="externalLinks/externalLink15.xml"/><Relationship Id="rId50" Type="http://schemas.openxmlformats.org/officeDocument/2006/relationships/externalLink" Target="externalLinks/externalLink31.xml"/><Relationship Id="rId55" Type="http://schemas.openxmlformats.org/officeDocument/2006/relationships/externalLink" Target="externalLinks/externalLink36.xml"/><Relationship Id="rId76" Type="http://schemas.openxmlformats.org/officeDocument/2006/relationships/externalLink" Target="externalLinks/externalLink57.xml"/><Relationship Id="rId97" Type="http://schemas.openxmlformats.org/officeDocument/2006/relationships/externalLink" Target="externalLinks/externalLink78.xml"/><Relationship Id="rId104" Type="http://schemas.openxmlformats.org/officeDocument/2006/relationships/sharedStrings" Target="sharedStrings.xml"/><Relationship Id="rId7" Type="http://schemas.openxmlformats.org/officeDocument/2006/relationships/worksheet" Target="worksheets/sheet7.xml"/><Relationship Id="rId71" Type="http://schemas.openxmlformats.org/officeDocument/2006/relationships/externalLink" Target="externalLinks/externalLink52.xml"/><Relationship Id="rId92" Type="http://schemas.openxmlformats.org/officeDocument/2006/relationships/externalLink" Target="externalLinks/externalLink73.xml"/><Relationship Id="rId2" Type="http://schemas.openxmlformats.org/officeDocument/2006/relationships/worksheet" Target="worksheets/sheet2.xml"/><Relationship Id="rId29" Type="http://schemas.openxmlformats.org/officeDocument/2006/relationships/externalLink" Target="externalLinks/externalLink10.xml"/><Relationship Id="rId24" Type="http://schemas.openxmlformats.org/officeDocument/2006/relationships/externalLink" Target="externalLinks/externalLink5.xml"/><Relationship Id="rId40" Type="http://schemas.openxmlformats.org/officeDocument/2006/relationships/externalLink" Target="externalLinks/externalLink21.xml"/><Relationship Id="rId45" Type="http://schemas.openxmlformats.org/officeDocument/2006/relationships/externalLink" Target="externalLinks/externalLink26.xml"/><Relationship Id="rId66" Type="http://schemas.openxmlformats.org/officeDocument/2006/relationships/externalLink" Target="externalLinks/externalLink47.xml"/><Relationship Id="rId87" Type="http://schemas.openxmlformats.org/officeDocument/2006/relationships/externalLink" Target="externalLinks/externalLink68.xml"/><Relationship Id="rId61" Type="http://schemas.openxmlformats.org/officeDocument/2006/relationships/externalLink" Target="externalLinks/externalLink42.xml"/><Relationship Id="rId82" Type="http://schemas.openxmlformats.org/officeDocument/2006/relationships/externalLink" Target="externalLinks/externalLink63.xml"/><Relationship Id="rId19" Type="http://schemas.openxmlformats.org/officeDocument/2006/relationships/worksheet" Target="worksheets/sheet19.xml"/><Relationship Id="rId14" Type="http://schemas.openxmlformats.org/officeDocument/2006/relationships/worksheet" Target="worksheets/sheet14.xml"/><Relationship Id="rId30" Type="http://schemas.openxmlformats.org/officeDocument/2006/relationships/externalLink" Target="externalLinks/externalLink11.xml"/><Relationship Id="rId35" Type="http://schemas.openxmlformats.org/officeDocument/2006/relationships/externalLink" Target="externalLinks/externalLink16.xml"/><Relationship Id="rId56" Type="http://schemas.openxmlformats.org/officeDocument/2006/relationships/externalLink" Target="externalLinks/externalLink37.xml"/><Relationship Id="rId77" Type="http://schemas.openxmlformats.org/officeDocument/2006/relationships/externalLink" Target="externalLinks/externalLink58.xml"/><Relationship Id="rId100" Type="http://schemas.openxmlformats.org/officeDocument/2006/relationships/externalLink" Target="externalLinks/externalLink81.xml"/><Relationship Id="rId105" Type="http://schemas.openxmlformats.org/officeDocument/2006/relationships/calcChain" Target="calcChain.xml"/><Relationship Id="rId8" Type="http://schemas.openxmlformats.org/officeDocument/2006/relationships/worksheet" Target="worksheets/sheet8.xml"/><Relationship Id="rId51" Type="http://schemas.openxmlformats.org/officeDocument/2006/relationships/externalLink" Target="externalLinks/externalLink32.xml"/><Relationship Id="rId72" Type="http://schemas.openxmlformats.org/officeDocument/2006/relationships/externalLink" Target="externalLinks/externalLink53.xml"/><Relationship Id="rId93" Type="http://schemas.openxmlformats.org/officeDocument/2006/relationships/externalLink" Target="externalLinks/externalLink74.xml"/><Relationship Id="rId98" Type="http://schemas.openxmlformats.org/officeDocument/2006/relationships/externalLink" Target="externalLinks/externalLink79.xml"/><Relationship Id="rId3" Type="http://schemas.openxmlformats.org/officeDocument/2006/relationships/worksheet" Target="worksheets/sheet3.xml"/><Relationship Id="rId25" Type="http://schemas.openxmlformats.org/officeDocument/2006/relationships/externalLink" Target="externalLinks/externalLink6.xml"/><Relationship Id="rId46" Type="http://schemas.openxmlformats.org/officeDocument/2006/relationships/externalLink" Target="externalLinks/externalLink27.xml"/><Relationship Id="rId67" Type="http://schemas.openxmlformats.org/officeDocument/2006/relationships/externalLink" Target="externalLinks/externalLink48.xml"/></Relationships>
</file>

<file path=xl/drawings/drawing1.xml><?xml version="1.0" encoding="utf-8"?>
<xdr:wsDr xmlns:xdr="http://schemas.openxmlformats.org/drawingml/2006/spreadsheetDrawing" xmlns:a="http://schemas.openxmlformats.org/drawingml/2006/main">
  <xdr:twoCellAnchor>
    <xdr:from>
      <xdr:col>7</xdr:col>
      <xdr:colOff>523875</xdr:colOff>
      <xdr:row>30</xdr:row>
      <xdr:rowOff>154781</xdr:rowOff>
    </xdr:from>
    <xdr:to>
      <xdr:col>10</xdr:col>
      <xdr:colOff>1059656</xdr:colOff>
      <xdr:row>57</xdr:row>
      <xdr:rowOff>-1</xdr:rowOff>
    </xdr:to>
    <xdr:cxnSp macro="">
      <xdr:nvCxnSpPr>
        <xdr:cNvPr id="2" name="Straight Arrow Connector 1">
          <a:extLst>
            <a:ext uri="{FF2B5EF4-FFF2-40B4-BE49-F238E27FC236}">
              <a16:creationId xmlns:a16="http://schemas.microsoft.com/office/drawing/2014/main" id="{00000000-0008-0000-0A00-000002000000}"/>
            </a:ext>
          </a:extLst>
        </xdr:cNvPr>
        <xdr:cNvCxnSpPr/>
      </xdr:nvCxnSpPr>
      <xdr:spPr>
        <a:xfrm flipH="1">
          <a:off x="8534400" y="4679156"/>
          <a:ext cx="3736181" cy="4140993"/>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547687</xdr:colOff>
      <xdr:row>47</xdr:row>
      <xdr:rowOff>-1</xdr:rowOff>
    </xdr:from>
    <xdr:to>
      <xdr:col>11</xdr:col>
      <xdr:colOff>11906</xdr:colOff>
      <xdr:row>57</xdr:row>
      <xdr:rowOff>-1</xdr:rowOff>
    </xdr:to>
    <xdr:cxnSp macro="">
      <xdr:nvCxnSpPr>
        <xdr:cNvPr id="3" name="Straight Arrow Connector 2">
          <a:extLst>
            <a:ext uri="{FF2B5EF4-FFF2-40B4-BE49-F238E27FC236}">
              <a16:creationId xmlns:a16="http://schemas.microsoft.com/office/drawing/2014/main" id="{00000000-0008-0000-0A00-000003000000}"/>
            </a:ext>
          </a:extLst>
        </xdr:cNvPr>
        <xdr:cNvCxnSpPr/>
      </xdr:nvCxnSpPr>
      <xdr:spPr>
        <a:xfrm flipH="1">
          <a:off x="9710737" y="7200899"/>
          <a:ext cx="2578894" cy="161925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2.xml><?xml version="1.0" encoding="utf-8"?>
<xdr:wsDr xmlns:xdr="http://schemas.openxmlformats.org/drawingml/2006/spreadsheetDrawing" xmlns:a="http://schemas.openxmlformats.org/drawingml/2006/main">
  <xdr:twoCellAnchor>
    <xdr:from>
      <xdr:col>11</xdr:col>
      <xdr:colOff>612786</xdr:colOff>
      <xdr:row>25</xdr:row>
      <xdr:rowOff>79365</xdr:rowOff>
    </xdr:from>
    <xdr:to>
      <xdr:col>12</xdr:col>
      <xdr:colOff>791094</xdr:colOff>
      <xdr:row>25</xdr:row>
      <xdr:rowOff>79365</xdr:rowOff>
    </xdr:to>
    <xdr:cxnSp macro="">
      <xdr:nvCxnSpPr>
        <xdr:cNvPr id="2" name="Straight Connector 1">
          <a:extLst>
            <a:ext uri="{FF2B5EF4-FFF2-40B4-BE49-F238E27FC236}">
              <a16:creationId xmlns:a16="http://schemas.microsoft.com/office/drawing/2014/main" id="{632C086C-E26C-4F39-86D6-BCF1E1C28BEA}"/>
            </a:ext>
          </a:extLst>
        </xdr:cNvPr>
        <xdr:cNvCxnSpPr/>
      </xdr:nvCxnSpPr>
      <xdr:spPr>
        <a:xfrm flipV="1">
          <a:off x="7539366" y="4681845"/>
          <a:ext cx="1580388" cy="0"/>
        </a:xfrm>
        <a:prstGeom prst="line">
          <a:avLst/>
        </a:prstGeom>
        <a:ln w="28575"/>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76201</xdr:colOff>
      <xdr:row>28</xdr:row>
      <xdr:rowOff>20069</xdr:rowOff>
    </xdr:from>
    <xdr:to>
      <xdr:col>12</xdr:col>
      <xdr:colOff>1208314</xdr:colOff>
      <xdr:row>28</xdr:row>
      <xdr:rowOff>185057</xdr:rowOff>
    </xdr:to>
    <xdr:grpSp>
      <xdr:nvGrpSpPr>
        <xdr:cNvPr id="5" name="Group 4">
          <a:extLst>
            <a:ext uri="{FF2B5EF4-FFF2-40B4-BE49-F238E27FC236}">
              <a16:creationId xmlns:a16="http://schemas.microsoft.com/office/drawing/2014/main" id="{42193C3C-EE6E-42D7-AFE6-D77D628A36CD}"/>
            </a:ext>
          </a:extLst>
        </xdr:cNvPr>
        <xdr:cNvGrpSpPr/>
      </xdr:nvGrpSpPr>
      <xdr:grpSpPr>
        <a:xfrm>
          <a:off x="702130" y="5662498"/>
          <a:ext cx="8978898" cy="164988"/>
          <a:chOff x="570986" y="5042917"/>
          <a:chExt cx="14774690" cy="343744"/>
        </a:xfrm>
      </xdr:grpSpPr>
      <xdr:sp macro="" textlink="">
        <xdr:nvSpPr>
          <xdr:cNvPr id="6" name="TextBox 5">
            <a:extLst>
              <a:ext uri="{FF2B5EF4-FFF2-40B4-BE49-F238E27FC236}">
                <a16:creationId xmlns:a16="http://schemas.microsoft.com/office/drawing/2014/main" id="{C13A632E-11E9-44E2-AC96-52B2A0846505}"/>
              </a:ext>
            </a:extLst>
          </xdr:cNvPr>
          <xdr:cNvSpPr txBox="1"/>
        </xdr:nvSpPr>
        <xdr:spPr>
          <a:xfrm>
            <a:off x="5746462" y="5042917"/>
            <a:ext cx="1836000" cy="34374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1200" b="1"/>
              <a:t>Nelson  F.H.</a:t>
            </a:r>
          </a:p>
        </xdr:txBody>
      </xdr:sp>
      <xdr:sp macro="" textlink="">
        <xdr:nvSpPr>
          <xdr:cNvPr id="7" name="TextBox 6">
            <a:extLst>
              <a:ext uri="{FF2B5EF4-FFF2-40B4-BE49-F238E27FC236}">
                <a16:creationId xmlns:a16="http://schemas.microsoft.com/office/drawing/2014/main" id="{17DDC728-97B5-4D74-B039-702F2776473D}"/>
              </a:ext>
            </a:extLst>
          </xdr:cNvPr>
          <xdr:cNvSpPr txBox="1"/>
        </xdr:nvSpPr>
        <xdr:spPr>
          <a:xfrm>
            <a:off x="570986" y="5042917"/>
            <a:ext cx="1836000" cy="34374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1200" b="1"/>
              <a:t>Lilis S.</a:t>
            </a:r>
          </a:p>
        </xdr:txBody>
      </xdr:sp>
      <xdr:sp macro="" textlink="">
        <xdr:nvSpPr>
          <xdr:cNvPr id="8" name="TextBox 7">
            <a:extLst>
              <a:ext uri="{FF2B5EF4-FFF2-40B4-BE49-F238E27FC236}">
                <a16:creationId xmlns:a16="http://schemas.microsoft.com/office/drawing/2014/main" id="{F529E5B2-8AD2-400C-870A-C4F652DADD33}"/>
              </a:ext>
            </a:extLst>
          </xdr:cNvPr>
          <xdr:cNvSpPr txBox="1"/>
        </xdr:nvSpPr>
        <xdr:spPr>
          <a:xfrm>
            <a:off x="8334200" y="5042917"/>
            <a:ext cx="1836000" cy="32560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1200" b="1"/>
              <a:t>Cosmas C. W.</a:t>
            </a:r>
          </a:p>
        </xdr:txBody>
      </xdr:sp>
      <xdr:sp macro="" textlink="">
        <xdr:nvSpPr>
          <xdr:cNvPr id="9" name="TextBox 8">
            <a:extLst>
              <a:ext uri="{FF2B5EF4-FFF2-40B4-BE49-F238E27FC236}">
                <a16:creationId xmlns:a16="http://schemas.microsoft.com/office/drawing/2014/main" id="{2CA46CC9-2A14-4432-A6A0-B654AA186C39}"/>
              </a:ext>
            </a:extLst>
          </xdr:cNvPr>
          <xdr:cNvSpPr txBox="1"/>
        </xdr:nvSpPr>
        <xdr:spPr>
          <a:xfrm>
            <a:off x="10921938" y="5042917"/>
            <a:ext cx="1836000" cy="3289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1200" b="1"/>
              <a:t>Anni</a:t>
            </a:r>
            <a:r>
              <a:rPr lang="en-US" sz="1200" b="1" baseline="0"/>
              <a:t> S</a:t>
            </a:r>
            <a:endParaRPr lang="en-US" sz="1200" b="1"/>
          </a:p>
        </xdr:txBody>
      </xdr:sp>
      <xdr:sp macro="" textlink="">
        <xdr:nvSpPr>
          <xdr:cNvPr id="10" name="TextBox 9">
            <a:extLst>
              <a:ext uri="{FF2B5EF4-FFF2-40B4-BE49-F238E27FC236}">
                <a16:creationId xmlns:a16="http://schemas.microsoft.com/office/drawing/2014/main" id="{7E4C97A1-E50A-4B08-B642-02B91650DC02}"/>
              </a:ext>
            </a:extLst>
          </xdr:cNvPr>
          <xdr:cNvSpPr txBox="1"/>
        </xdr:nvSpPr>
        <xdr:spPr>
          <a:xfrm>
            <a:off x="13509676" y="5042917"/>
            <a:ext cx="1836000" cy="33797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1200" b="1"/>
              <a:t>Makmur J</a:t>
            </a:r>
          </a:p>
        </xdr:txBody>
      </xdr:sp>
      <xdr:sp macro="" textlink="">
        <xdr:nvSpPr>
          <xdr:cNvPr id="11" name="TextBox 10">
            <a:extLst>
              <a:ext uri="{FF2B5EF4-FFF2-40B4-BE49-F238E27FC236}">
                <a16:creationId xmlns:a16="http://schemas.microsoft.com/office/drawing/2014/main" id="{C6D696FF-4931-4166-8B15-314761204296}"/>
              </a:ext>
            </a:extLst>
          </xdr:cNvPr>
          <xdr:cNvSpPr txBox="1"/>
        </xdr:nvSpPr>
        <xdr:spPr>
          <a:xfrm>
            <a:off x="3158724" y="5042917"/>
            <a:ext cx="1836000" cy="34374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1200" b="1"/>
              <a:t>Gaga H.</a:t>
            </a:r>
          </a:p>
        </xdr:txBody>
      </xdr:sp>
    </xdr:grpSp>
    <xdr:clientData/>
  </xdr:twoCellAnchor>
  <xdr:twoCellAnchor>
    <xdr:from>
      <xdr:col>2</xdr:col>
      <xdr:colOff>87947</xdr:colOff>
      <xdr:row>34</xdr:row>
      <xdr:rowOff>104251</xdr:rowOff>
    </xdr:from>
    <xdr:to>
      <xdr:col>13</xdr:col>
      <xdr:colOff>156845</xdr:colOff>
      <xdr:row>35</xdr:row>
      <xdr:rowOff>79374</xdr:rowOff>
    </xdr:to>
    <xdr:grpSp>
      <xdr:nvGrpSpPr>
        <xdr:cNvPr id="12" name="Group 11">
          <a:extLst>
            <a:ext uri="{FF2B5EF4-FFF2-40B4-BE49-F238E27FC236}">
              <a16:creationId xmlns:a16="http://schemas.microsoft.com/office/drawing/2014/main" id="{CFB45C4D-7CE8-4FF0-8110-08F15A737F50}"/>
            </a:ext>
          </a:extLst>
        </xdr:cNvPr>
        <xdr:cNvGrpSpPr/>
      </xdr:nvGrpSpPr>
      <xdr:grpSpPr>
        <a:xfrm>
          <a:off x="713876" y="6944108"/>
          <a:ext cx="9194755" cy="174695"/>
          <a:chOff x="722947" y="7327377"/>
          <a:chExt cx="10285884" cy="0"/>
        </a:xfrm>
      </xdr:grpSpPr>
      <xdr:cxnSp macro="">
        <xdr:nvCxnSpPr>
          <xdr:cNvPr id="13" name="Straight Connector 12">
            <a:extLst>
              <a:ext uri="{FF2B5EF4-FFF2-40B4-BE49-F238E27FC236}">
                <a16:creationId xmlns:a16="http://schemas.microsoft.com/office/drawing/2014/main" id="{7F9F675B-1C9C-4DD4-96B4-64A1FF79CA01}"/>
              </a:ext>
            </a:extLst>
          </xdr:cNvPr>
          <xdr:cNvCxnSpPr/>
        </xdr:nvCxnSpPr>
        <xdr:spPr>
          <a:xfrm flipV="1">
            <a:off x="722947" y="7327377"/>
            <a:ext cx="1440000" cy="0"/>
          </a:xfrm>
          <a:prstGeom prst="line">
            <a:avLst/>
          </a:prstGeom>
          <a:ln w="28575"/>
        </xdr:spPr>
        <xdr:style>
          <a:lnRef idx="1">
            <a:schemeClr val="dk1"/>
          </a:lnRef>
          <a:fillRef idx="0">
            <a:schemeClr val="dk1"/>
          </a:fillRef>
          <a:effectRef idx="0">
            <a:schemeClr val="dk1"/>
          </a:effectRef>
          <a:fontRef idx="minor">
            <a:schemeClr val="tx1"/>
          </a:fontRef>
        </xdr:style>
      </xdr:cxnSp>
      <xdr:cxnSp macro="">
        <xdr:nvCxnSpPr>
          <xdr:cNvPr id="14" name="Straight Connector 13">
            <a:extLst>
              <a:ext uri="{FF2B5EF4-FFF2-40B4-BE49-F238E27FC236}">
                <a16:creationId xmlns:a16="http://schemas.microsoft.com/office/drawing/2014/main" id="{D81C27AB-E354-4C6D-AA01-B445EA2B6DD4}"/>
              </a:ext>
            </a:extLst>
          </xdr:cNvPr>
          <xdr:cNvCxnSpPr/>
        </xdr:nvCxnSpPr>
        <xdr:spPr>
          <a:xfrm flipV="1">
            <a:off x="2492124" y="7327377"/>
            <a:ext cx="1440000" cy="0"/>
          </a:xfrm>
          <a:prstGeom prst="line">
            <a:avLst/>
          </a:prstGeom>
          <a:ln w="28575"/>
        </xdr:spPr>
        <xdr:style>
          <a:lnRef idx="1">
            <a:schemeClr val="dk1"/>
          </a:lnRef>
          <a:fillRef idx="0">
            <a:schemeClr val="dk1"/>
          </a:fillRef>
          <a:effectRef idx="0">
            <a:schemeClr val="dk1"/>
          </a:effectRef>
          <a:fontRef idx="minor">
            <a:schemeClr val="tx1"/>
          </a:fontRef>
        </xdr:style>
      </xdr:cxnSp>
      <xdr:cxnSp macro="">
        <xdr:nvCxnSpPr>
          <xdr:cNvPr id="15" name="Straight Connector 14">
            <a:extLst>
              <a:ext uri="{FF2B5EF4-FFF2-40B4-BE49-F238E27FC236}">
                <a16:creationId xmlns:a16="http://schemas.microsoft.com/office/drawing/2014/main" id="{C1DBE478-C32C-4EB7-B190-0D424152AC21}"/>
              </a:ext>
            </a:extLst>
          </xdr:cNvPr>
          <xdr:cNvCxnSpPr/>
        </xdr:nvCxnSpPr>
        <xdr:spPr>
          <a:xfrm>
            <a:off x="4261301" y="7327377"/>
            <a:ext cx="1440000" cy="0"/>
          </a:xfrm>
          <a:prstGeom prst="line">
            <a:avLst/>
          </a:prstGeom>
          <a:ln w="28575"/>
        </xdr:spPr>
        <xdr:style>
          <a:lnRef idx="1">
            <a:schemeClr val="dk1"/>
          </a:lnRef>
          <a:fillRef idx="0">
            <a:schemeClr val="dk1"/>
          </a:fillRef>
          <a:effectRef idx="0">
            <a:schemeClr val="dk1"/>
          </a:effectRef>
          <a:fontRef idx="minor">
            <a:schemeClr val="tx1"/>
          </a:fontRef>
        </xdr:style>
      </xdr:cxnSp>
      <xdr:cxnSp macro="">
        <xdr:nvCxnSpPr>
          <xdr:cNvPr id="16" name="Straight Connector 15">
            <a:extLst>
              <a:ext uri="{FF2B5EF4-FFF2-40B4-BE49-F238E27FC236}">
                <a16:creationId xmlns:a16="http://schemas.microsoft.com/office/drawing/2014/main" id="{F29483AD-0D7C-4E42-A6BF-283527CACAE8}"/>
              </a:ext>
            </a:extLst>
          </xdr:cNvPr>
          <xdr:cNvCxnSpPr/>
        </xdr:nvCxnSpPr>
        <xdr:spPr>
          <a:xfrm flipV="1">
            <a:off x="6030478" y="7327377"/>
            <a:ext cx="1440000" cy="0"/>
          </a:xfrm>
          <a:prstGeom prst="line">
            <a:avLst/>
          </a:prstGeom>
          <a:ln w="28575"/>
        </xdr:spPr>
        <xdr:style>
          <a:lnRef idx="1">
            <a:schemeClr val="dk1"/>
          </a:lnRef>
          <a:fillRef idx="0">
            <a:schemeClr val="dk1"/>
          </a:fillRef>
          <a:effectRef idx="0">
            <a:schemeClr val="dk1"/>
          </a:effectRef>
          <a:fontRef idx="minor">
            <a:schemeClr val="tx1"/>
          </a:fontRef>
        </xdr:style>
      </xdr:cxnSp>
      <xdr:cxnSp macro="">
        <xdr:nvCxnSpPr>
          <xdr:cNvPr id="17" name="Straight Connector 16">
            <a:extLst>
              <a:ext uri="{FF2B5EF4-FFF2-40B4-BE49-F238E27FC236}">
                <a16:creationId xmlns:a16="http://schemas.microsoft.com/office/drawing/2014/main" id="{F54CAC32-8CE0-4732-B536-61323C963724}"/>
              </a:ext>
            </a:extLst>
          </xdr:cNvPr>
          <xdr:cNvCxnSpPr/>
        </xdr:nvCxnSpPr>
        <xdr:spPr>
          <a:xfrm flipV="1">
            <a:off x="7799655" y="7327377"/>
            <a:ext cx="1440000" cy="0"/>
          </a:xfrm>
          <a:prstGeom prst="line">
            <a:avLst/>
          </a:prstGeom>
          <a:ln w="28575"/>
        </xdr:spPr>
        <xdr:style>
          <a:lnRef idx="1">
            <a:schemeClr val="dk1"/>
          </a:lnRef>
          <a:fillRef idx="0">
            <a:schemeClr val="dk1"/>
          </a:fillRef>
          <a:effectRef idx="0">
            <a:schemeClr val="dk1"/>
          </a:effectRef>
          <a:fontRef idx="minor">
            <a:schemeClr val="tx1"/>
          </a:fontRef>
        </xdr:style>
      </xdr:cxnSp>
      <xdr:cxnSp macro="">
        <xdr:nvCxnSpPr>
          <xdr:cNvPr id="18" name="Straight Connector 17">
            <a:extLst>
              <a:ext uri="{FF2B5EF4-FFF2-40B4-BE49-F238E27FC236}">
                <a16:creationId xmlns:a16="http://schemas.microsoft.com/office/drawing/2014/main" id="{9D857E3A-14B3-4ABC-9BAD-E47F9BA5881A}"/>
              </a:ext>
            </a:extLst>
          </xdr:cNvPr>
          <xdr:cNvCxnSpPr/>
        </xdr:nvCxnSpPr>
        <xdr:spPr>
          <a:xfrm flipV="1">
            <a:off x="9568831" y="7327377"/>
            <a:ext cx="1440000" cy="0"/>
          </a:xfrm>
          <a:prstGeom prst="line">
            <a:avLst/>
          </a:prstGeom>
          <a:ln w="28575"/>
        </xdr:spPr>
        <xdr:style>
          <a:lnRef idx="1">
            <a:schemeClr val="dk1"/>
          </a:lnRef>
          <a:fillRef idx="0">
            <a:schemeClr val="dk1"/>
          </a:fillRef>
          <a:effectRef idx="0">
            <a:schemeClr val="dk1"/>
          </a:effectRef>
          <a:fontRef idx="minor">
            <a:schemeClr val="tx1"/>
          </a:fontRef>
        </xdr:style>
      </xdr:cxnSp>
    </xdr:grp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F:\Budget%202008\Rjpp%202007-2011\Rjpp%202007-2011\Eko\ZTEMP\Bisnisplan%202003\RJP%20&amp;%20PP1%202003%20Existing.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eidjknt023\GroupID\Documents%20and%20Settings\eadiput\Local%20Settings\Temporary%20Internet%20Files\OLK3E6\Phase%201%20-%20Priority%20200%20sites.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eidjknt020\GroupID\Documents%20and%20Settings\eidishu\My%20Documents\~000\april2003.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eidjknt023\GroupID\Documents%20and%20Settings\etrisej\My%20Documents\MS%20T-SEL\T-SEL%20Business%20Case%20Analysis%20PA2\T-SEL%203G%20Dimensioning%20PA5%20110105.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eidjknt020\GroupID\EID\eid_s\Price%20Control%20&amp;%20Bid%20Management%20(EID_S_B)\Transfer%20Price\TP%20DATABASE%202005%20REV%20A.110105.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eidjknt020\GroupID\EID\eid_z\Planning\Quotation\Quote2004\Others\Ring%20Asia\Ring%20Asia%20BoQ\Indonesia%20CDMA%20-%20MPBN%20network%20quotation.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eidjknt020\GroupID\Network%20Design\Presales\02%20Offers%20Tenders%20etc\2004%20offers\MTN%20South%20Africa%203G\ANZA%20SBASI%20Network%20Design%20Costing%20-%20South%20Afria%203G%20RFT%20PA1.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Pc-2\d\ACCT-2004\Settle-2004\Rekap-Settlemen.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Indra\DATABASE\BOT%20PROJECT%20DATA\BOT%20PROJECT%20DATA\Telkomsel\C-module\RBS\PEKANBARU\PBR%20056,%20Bangkinang%20(Upgrade)\PBR%20056,%20Bangkinang%20(UpGrade%20Antenna).xls\PBR%20056,%20Bangkinang%20(UpGrade%20Antenna).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eidjknt020\GroupID\Documents%20and%20Settings\qidlusy\Local%20Settings\Temporary%20Internet%20Files\OLK7\Training%20for%20Huawei%20Rev%20A.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47233E18\MVV_Costs_Indosat_GPRS_RevA.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eidjknt020\GroupID\enurwah%20data\Proposal%20(Ida)\Proposal\Sales%20Support_04\Customer\Excelcom\GPRS-MMS\Cost-Price\MVSI\Excelcom_MMS_%20MVS+SI_Cost%20RevA.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C:\Documents%20and%20Settings\COMPAQ\OUR%20COMPANY\TELSENTEC\BTS%20Project%20-Telsentec%20Indonesia%20010105-2.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Eidjaks1\EID\eid_z\EngineeringAndDesign\Mobile\Engineering\PROJECT\EXCELCOM\SITE\1630\1630A.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eidjknt020\GroupID\Documents%20and%20Settings\eidroy.EAPAC\Local%20Settings\Temporary%20Internet%20Files\OLK4\Batik_finmodel_5Dec03_BP(ARPU%20override2).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eidjknt020\GroupID\Documents%20and%20Settings\eidruef\Local%20Settings\Temporary%20Internet%20Files\OLK5\MNR10_BCL%20and%20RSP%20Rev%20V3.1%20for%20CAC.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eidjknt020\GroupID\Documents%20and%20Settings\eidbili\Local%20Settings\Temporary%20Internet%20Files\OLK25\Quote04-0127%20TelSel%20EDGE%20(Jakarta%20Test%20Plant).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eidjknt023\GroupID\Scenario%20261%20Sites%20(Incl.%2028%20IBC)\Dimensioning\Paths%20-%20261%20Sites%20(Incl%2028%20IBC)%20Scenario.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eidjknt020\GroupID\Telecel\Peter\Telecel_TurnkeyCost.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eidjknt020\GroupID\Documents%20and%20Settings\ertchre\My%20Documents\T&amp;C%20Calculator.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eidjknt023\GroupID\Scenario%20261%20Sites%20(Incl.%2028%20IBC)\Database\Reference%20-%20Path%20300%20Macro%20+%2028%20Inbuilding.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eidjknt020\GroupID\Documents%20and%20Settings\eidfja.EAPAC\My%20Documents\Project\CP\SDH\SMA%201-4UC%20MNR10_BCL%20and%20RSP%20Rev%20V3.1.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eidjknt023\GroupID\Scenario%20261%20Sites%20(Inc.%2028%20IBC%20from%20NTS)\Dimensioning\Paths%20233%20&amp;%2028%20IBC%20from%20NTS.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EIDJAKS1\EID\eid_n\Customer%20Services%20Marketing\New_Customer%20Services\Documents\2000\Indosat\IM-3%20Indosat\obselete\Ver2%20Appendix%20of%2000087pa1%20IM3.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eidjknt020\GroupID\My%20Documents\Bid%20Management\Pricing%20Database\Indosat\Transmission%202005\02.%20Price\Price%20Information%20-%20PA6.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eidjknt020\GroupID\Customers\INDOSAT\SWAP\CND\Indosat%20Costing%20MSC%20CND%20Rev%20B.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eidjknt020\GroupID\Documents%20and%20Settings\eidedp\Local%20Settings\Temporary%20Internet%20Files\OLKEA\ISAT%20TND\Input\Summary%20BoQ%20Upgrade%20kal%202005%201B_PA1_edited%20-%20Budi%20edited%20Rev.B.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EIDJAKS1\EID\My%20Doc\1182H.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eidjknt020\GroupID\Documents%20and%20Settings\eidedp\Local%20Settings\Temporary%20Internet%20Files\OLKEA\3G%20Trial%20-%20Training%20Rev.PA2.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eidjknt023\GroupID\%23Account%20Indosat%202005\Old%20Data\nuraeni%2001-11\BoQ%20Extended%20Inner%20PA3.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eidjknt020\GroupID\Documents%20and%20Settings\eidedp\Local%20Settings\Temporary%20Internet%20Files\OLKEA\Training%20Out%20Java%20PA2%20(Nego).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eidjknt023\GroupID\Mine\DATA\Proposal\2005\BSS\Costing\BSS%20Training%20Rev.C.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eidjknt020\GroupID\EID\eid_z\Planning\Quotation\Quote2004\Others\Ring%20Asia\Ring%20Asia%20BoQ\Integ.&amp;Test.of%20MPBN%20Solution%20for%20CDMA.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eidjknt020\GroupID\My%20Data\EIDProps2004\Indosat\Island-Mod-Add\Quote-20031209\Obsolete\Mapping%20Configuration\ND-MW-AL_Kalimantan_Rev-A3%20(Ferry)%20_Updated.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eidjknt020\GroupID\Documents%20and%20Settings\eybsgan.EMDAO1\Local%20Settings\Temporary%20Internet%20Files\OLK228\CLP\CLP%20CAC%20(Year%202005%20to%202007%20and%202011)%20Jawa%20Timur.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eidjknt020\GroupID\Documents%20and%20Settings\eybsgan.EMDAO1\My%20Documents\00.%20Work%20&amp;%20Project%20Handled\CAC\Input\From%20Yulpien\CLP%20CAC%20(Year%202005%20to%202008)-3G%20potential-bali%20etl.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eidjknt023\GroupID\Documents%20and%20Settings\elusset\Local%20Settings\Temporary%20Internet%20Files\OLK7\Training%20%20(RFP)%20SingleIN%20Rev%20PA3.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EMYKLNT003\GROUP\emy-LMdept\Quotations\NewBOQTemp1.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J:\2%20Indosat\2006\22.%203G%20RFP\SDP-3_21%20Sep%2006\working%20file%20-%20Sep%2006\Quote06-0087ISAT-WCDMA%20-HSDPA-PA2%20300606-verdi%20initial.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http://aso.epa.ericsson.se/projects/gsmproject/PU/CN2_0/Execution/Document%20Skeletons/CN2_0_budget.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eidjknt020\GroupID\Documents%20and%20Settings\EIDKAP\Local%20Settings\Temporary%20Internet%20Files\OLK3\MO\NTS%20MO%20Rev%20A%20June%2004%2005.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eidjknt020\GroupID\Tools\Candi\CANDI%208.3\cand_out.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eidjknt020\GroupID\EID\eid_f\Global%20Services%20Marketing%20(EID_F_G)\Project\Projects%202002\IM3%20GSM%201800\submission\SPRS%20Price%20Calculation.v1.3.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eidjknt023\GroupID\Mine\DATA\Proposal\2005\BSS\Costing\BSS%20Training%20Rev.A&amp;B.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05234D35\MVI_Cost_Template_PA13.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eidjknt020\GroupID\Documents%20and%20Settings\EANZAYA\Desktop\Telstra%203GSM\Telstra%20RFT%20Phased%20Design%20Delivery%20Version%202.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eidjknt020\GroupID\Presales\02%20Offers%20Tenders%20etc\2004%20offers\Telstra%203G%20RFT\Services%20Costing\ANZA%20SBASI%20Network%20Design%20Costing%20-%20Telstra%203GSM%20RFT%20PA1mk.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eidjknt020\GroupID\Documents%20and%20Settings\eidfja\My%20Documents\Project\OPEN\Jarlokaf%2020k\BoQ\BoQ%20SDH%20Jarlokaf-DivreII.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emyklnt280\grpemy2\Documents%20and%20Settings\eharbin\Local%20Settings\Temporary%20Internet%20Files\OLKAD\NOC%20Costing%20for%20CTM%20-%20Macau%20-%2020061704%20-%20B.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eidjknt023\GroupID\ISAT%20PROPOSAL\ISAT-BANYU-URIP\SURABAYA-BANYUURIP_5(without%20POINT-A)Rev-1.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O:\Configurator\QMASTER_040912.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Rubble\salesopsprojects\Documents%20and%20Settings\thaigh.JNPR\Local%20Settings\Temporary%20Internet%20Files\OLK30\augustpricebookDRAFT0803bill.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eidjknt023\GroupID\Documents%20and%20Settings\emriind\Local%20Settings\Temporary%20Internet%20Files\OLK5\Indosat%20SS%20Bus%20Case%20Rev%20PA1%20(2).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eidjknt023\GroupID\EID\eid_z\Planning\QUOTATION\Quote2006\INDOSAT\Quote06-0086%20ISAT%20-%20MSS%20Surabaya\Support_ISA_Additional_MGW_Jul06_Rev%20PA1%20(2).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eidjknt023\GroupID\Documents%20and%20Settings\elusset\Local%20Settings\Temporary%20Internet%20Files\OLK24\BOQ%20Roll%20Out%202007%20(Regent)%20Medium%20RW0102.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eidjknt023\GroupID\Project%202005\Indosat\Isat%20FWA%20220105\TRM%20BoQ%20ISAT%20FWA%20Exp.2005%20Jabotabek%20Rev.PA5.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eidjknt020\GroupID\Documents%20and%20Settings\eraongo\Personal\ERA-work\WCDMA\tools\Rnpt\R3E\Rnpt_R3E.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Rubble\salesopsprojects\windows\TEMP\01-Master_Price_List_1-1-01.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eidjknt020\GroupID\Documents%20and%20Settings\erfamus\My%20Documents\Office\Assignment\Assignment%20in%202004\20040723%20T21%20MSC%20Break-in\Dimensioning\T21%20-%20CDMA_MSC_Rel%20ALL_H_Irfan.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file:///\\Dini\lely\TKS\TINEM%201st%2018%20months%20Expansion%20Program\Collection%20Pricing%20for%20TINEM\SSS\MSC%20Expansion%20Prog\version_b\01.07.05%20SSS%20Balikpapan.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file:///\\emyklnt104\grpemy2\Documents%20and%20Settings\emycwk\Local%20Settings\Temporary%20Internet%20Files\OLK78\1%20User%20Manual\QDCT%20Template_R1c%20(Proj%20&amp;%20Impl%20cost)_PA1a.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file:///\\eidjknt020\GroupID\Documents%20and%20Settings\epabdh\My%20Documents\Market\Indonesia\CAC\(2_1)ERT%20INMS%20Price%20Schedule%20Rev%20PA%2020031001.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Faisal\rbs%20backup\Drawing\GSM%20900-1800%20Telkomsel\Telkomsel_Makro\2-2\MD088%20M%20YAMIN%20-%20AKSARA%20PLUS%201800.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file:///C:\Users\Acer\Downloads\Users\Administrator\AppData\Roaming\Foxmail7\Temp-6056\Project\Moraltel%20FTTH%20500,000HP\bidding%20document\120504\HQ.xlsx"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file:///\\eidjknt020\GroupID\Documents%20and%20Settings\evijvel\Local%20Settings\Temporary%20Internet%20Files\OLK3C\Modelling_2005%20Best%20Case.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eidjknt023\GroupID\arsu\GlobalServices\SalesSupport\CostingModel\COS\Reference%20Unit%20Cost%20Rev%20PA2.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eidjknt023\GroupID\Documents%20and%20Settings\eidedp\Local%20Settings\Temporary%20Internet%20Files\OLK2D\Support%20Services_TSEL%202G%20MSS%20Project_Rev.PA1.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eidjknt020\public\Documents%20and%20Settings\ededsuh\Local%20Settings\Temporary%20Internet%20Files\OLKE\Dimensioning%20Bali.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eidjknt020\GroupID\Documents%20and%20Settings\eidedp\Local%20Settings\Temporary%20Internet%20Files\OLK2D\Training%20SingleIN%20Rev%20PA1.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eidjknt020\GroupID\Documents%20and%20Settings\eidedp\Local%20Settings\Temporary%20Internet%20Files\OLKEA\ISAT%20TND\Input\Link%20Detail%20IA%20-%20Budi%20Edited%20Rev.B.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P:\yul\Telkomobile\FURUBLP.xls"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eidjknt020\GroupID\Documents%20and%20Settings\nrjlanr\Local%20Settings\Temporary%20Internet%20Files\OLK3\Service%20Price%200527.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file:///\\eidjknt020\GroupID\Documents%20and%20Settings\eidmats\Local%20Settings\Temporary%20Internet%20Files\OLK6F\IM3_OSSRC_A.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file:///C:\Users\alfredo.setiadi\Downloads\Worksheet%20in%20IoT%20technical%20partners%20Negotiation.pptx"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IRR/COMMERCIAL%20IBC%20SHARE%20MAY%206%20JUN_copy.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BUDGET/IRR/IBC/IBC%20Confirm/IRR%20Ibis%20Gading%20Serpong/IRR%20Ibis%20Gading%20Serpong%20OK17DES2019.xlsx"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BUDGET/IRR/IBC/IBC%20Confirm/IRR%20Ibis%20Gading%20Serpong/IRR%20Ibis%20Gading%20Serpong%2018NOV2019.xlsx"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BUDGET/IRR/IBC/IBC%20Confirm/IRR%20RS%20Graha%20Kedoya/IRR%20RS%20Graha%20Kedoya.xlsx"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ALDO%20IBSW/IBS%20-%20IBC%20-%20OPENET/LIWO%20CIBUBUR/PnL%20LIWO%20Cibubur%2010y%20calculation%20v3.xlsx"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BUDGET/IRR/IBC/IBC%20Confirm/IRR%20Nipah%20Makasar/PnL%20Nipah%20Makasar%207Nov2023.xlsx"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ALDO%20IBSW/IBS%20-%20IBC%20-%20OPENET/AEON/PNL%20AEON%20Deltamas%20v3.xlsx"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file:///C:\Users\subianto.kasmun\Downloads\REPO_PRICING_PART658cef517277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mmand Button"/>
      <sheetName val="Asumsi"/>
      <sheetName val="Perhitungan"/>
      <sheetName val="Presentasi"/>
      <sheetName val="Investasi"/>
      <sheetName val="Validation Table"/>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sheetName val="Site List"/>
      <sheetName val="Link List"/>
      <sheetName val="AAL2 Site List - All"/>
      <sheetName val="SDH Hub Site List - All"/>
      <sheetName val="DXX Hub Site List"/>
      <sheetName val="BSC &amp; Repeater Bogor"/>
      <sheetName val="AAL2 Site List _ All"/>
      <sheetName val="SDH Hub Site List _ All"/>
      <sheetName val="RumusTB 1 bln"/>
      <sheetName val="Data Validation"/>
      <sheetName val="PPH1298S"/>
    </sheetNames>
    <sheetDataSet>
      <sheetData sheetId="0" refreshError="1"/>
      <sheetData sheetId="1" refreshError="1">
        <row r="68">
          <cell r="A68" t="str">
            <v>Site-00037</v>
          </cell>
        </row>
        <row r="97">
          <cell r="A97" t="str">
            <v>Site-00039</v>
          </cell>
          <cell r="B97" t="e">
            <v>#N/A</v>
          </cell>
          <cell r="C97" t="e">
            <v>#N/A</v>
          </cell>
          <cell r="D97">
            <v>106.813053</v>
          </cell>
          <cell r="E97">
            <v>-6.1337570000000001</v>
          </cell>
          <cell r="F97" t="str">
            <v>WP1</v>
          </cell>
          <cell r="G97" t="str">
            <v>dense</v>
          </cell>
          <cell r="H97" t="str">
            <v>Jkt_DU_2</v>
          </cell>
          <cell r="I97">
            <v>204</v>
          </cell>
          <cell r="J97" t="str">
            <v>JKGG030</v>
          </cell>
          <cell r="K97">
            <v>1</v>
          </cell>
        </row>
        <row r="98">
          <cell r="A98" t="str">
            <v>Site-00051</v>
          </cell>
          <cell r="B98" t="e">
            <v>#N/A</v>
          </cell>
          <cell r="C98" t="str">
            <v>SDH Hub</v>
          </cell>
          <cell r="D98">
            <v>106.82032700000001</v>
          </cell>
          <cell r="E98">
            <v>-6.1410239999999998</v>
          </cell>
          <cell r="F98" t="str">
            <v>WP1</v>
          </cell>
          <cell r="G98" t="str">
            <v>dense</v>
          </cell>
          <cell r="H98" t="str">
            <v>Jkt_DU_2</v>
          </cell>
          <cell r="J98" t="str">
            <v>JKGG031</v>
          </cell>
          <cell r="K98">
            <v>1</v>
          </cell>
        </row>
        <row r="99">
          <cell r="A99" t="str">
            <v>Site-00057</v>
          </cell>
          <cell r="B99" t="e">
            <v>#N/A</v>
          </cell>
          <cell r="C99" t="e">
            <v>#N/A</v>
          </cell>
          <cell r="D99">
            <v>106.82616899999999</v>
          </cell>
          <cell r="E99">
            <v>-6.1478590000000004</v>
          </cell>
          <cell r="F99" t="str">
            <v>WP1</v>
          </cell>
          <cell r="G99" t="str">
            <v>dense</v>
          </cell>
          <cell r="H99" t="str">
            <v>Jkt_DU_2</v>
          </cell>
          <cell r="J99" t="str">
            <v>JKGG032</v>
          </cell>
          <cell r="K99">
            <v>1</v>
          </cell>
        </row>
        <row r="100">
          <cell r="A100" t="str">
            <v>Site-00065</v>
          </cell>
          <cell r="B100" t="e">
            <v>#N/A</v>
          </cell>
          <cell r="C100" t="str">
            <v>SDH Hub</v>
          </cell>
          <cell r="D100">
            <v>106.834495</v>
          </cell>
          <cell r="E100">
            <v>-6.149432</v>
          </cell>
          <cell r="F100" t="str">
            <v>WP1</v>
          </cell>
          <cell r="G100" t="str">
            <v>dense</v>
          </cell>
          <cell r="H100" t="str">
            <v>Jkt_DU_2</v>
          </cell>
          <cell r="J100" t="str">
            <v>JKGG033</v>
          </cell>
          <cell r="K100">
            <v>1</v>
          </cell>
        </row>
        <row r="101">
          <cell r="A101" t="str">
            <v>Site-00066</v>
          </cell>
          <cell r="B101" t="str">
            <v>AAL2</v>
          </cell>
          <cell r="C101" t="e">
            <v>#N/A</v>
          </cell>
          <cell r="D101">
            <v>106.828095</v>
          </cell>
          <cell r="E101">
            <v>-6.1532600000000004</v>
          </cell>
          <cell r="F101" t="str">
            <v>WP1</v>
          </cell>
          <cell r="G101" t="str">
            <v>dense</v>
          </cell>
          <cell r="H101" t="str">
            <v>Jkt_DU_2</v>
          </cell>
          <cell r="J101" t="str">
            <v>JKGG034</v>
          </cell>
          <cell r="K101">
            <v>1</v>
          </cell>
        </row>
        <row r="102">
          <cell r="A102" t="str">
            <v>Site-00067</v>
          </cell>
          <cell r="B102" t="e">
            <v>#N/A</v>
          </cell>
          <cell r="C102" t="e">
            <v>#N/A</v>
          </cell>
          <cell r="D102">
            <v>106.818201</v>
          </cell>
          <cell r="E102">
            <v>-6.1569570000000002</v>
          </cell>
          <cell r="F102" t="str">
            <v>WP1</v>
          </cell>
          <cell r="G102" t="str">
            <v>dense</v>
          </cell>
          <cell r="H102" t="str">
            <v>Jkt_DU_2</v>
          </cell>
          <cell r="I102">
            <v>185</v>
          </cell>
          <cell r="J102" t="str">
            <v>JKGG035</v>
          </cell>
          <cell r="K102">
            <v>1</v>
          </cell>
        </row>
        <row r="103">
          <cell r="A103" t="str">
            <v>Site-00075</v>
          </cell>
          <cell r="B103" t="e">
            <v>#N/A</v>
          </cell>
          <cell r="C103" t="e">
            <v>#N/A</v>
          </cell>
          <cell r="D103">
            <v>106.83366599999999</v>
          </cell>
          <cell r="E103">
            <v>-6.1619460000000004</v>
          </cell>
          <cell r="F103" t="str">
            <v>WP1</v>
          </cell>
          <cell r="G103" t="str">
            <v>dense</v>
          </cell>
          <cell r="H103" t="str">
            <v>Jkt_DU_2</v>
          </cell>
          <cell r="J103" t="str">
            <v>JKGG036</v>
          </cell>
          <cell r="K103">
            <v>1</v>
          </cell>
        </row>
        <row r="104">
          <cell r="A104" t="str">
            <v>Site-00076</v>
          </cell>
          <cell r="B104" t="e">
            <v>#N/A</v>
          </cell>
          <cell r="C104" t="e">
            <v>#N/A</v>
          </cell>
          <cell r="D104">
            <v>106.827439</v>
          </cell>
          <cell r="E104">
            <v>-6.1614659999999999</v>
          </cell>
          <cell r="F104" t="str">
            <v>WP1</v>
          </cell>
          <cell r="G104" t="str">
            <v>dense</v>
          </cell>
          <cell r="H104" t="str">
            <v>Jkt_DU_2</v>
          </cell>
          <cell r="J104" t="str">
            <v>JKGG037</v>
          </cell>
          <cell r="K104">
            <v>1</v>
          </cell>
        </row>
        <row r="105">
          <cell r="A105" t="str">
            <v>Site-00084</v>
          </cell>
          <cell r="B105" t="e">
            <v>#N/A</v>
          </cell>
          <cell r="C105" t="e">
            <v>#N/A</v>
          </cell>
          <cell r="D105">
            <v>106.836949</v>
          </cell>
          <cell r="E105">
            <v>-6.1574939999999998</v>
          </cell>
          <cell r="F105" t="str">
            <v>WP1</v>
          </cell>
          <cell r="G105" t="str">
            <v>dense</v>
          </cell>
          <cell r="H105" t="str">
            <v>Jkt_DU_2</v>
          </cell>
          <cell r="J105" t="str">
            <v>JKGG038</v>
          </cell>
          <cell r="K105">
            <v>1</v>
          </cell>
        </row>
        <row r="106">
          <cell r="A106" t="str">
            <v>Site-00086</v>
          </cell>
          <cell r="B106" t="e">
            <v>#N/A</v>
          </cell>
          <cell r="C106" t="e">
            <v>#N/A</v>
          </cell>
          <cell r="D106">
            <v>106.82109699999999</v>
          </cell>
          <cell r="E106">
            <v>-6.1664770000000004</v>
          </cell>
          <cell r="F106" t="str">
            <v>WP1</v>
          </cell>
          <cell r="G106" t="str">
            <v>dense</v>
          </cell>
          <cell r="H106" t="str">
            <v>Jkt_DU_2</v>
          </cell>
          <cell r="I106">
            <v>151</v>
          </cell>
          <cell r="J106" t="str">
            <v>JKGG039</v>
          </cell>
          <cell r="K106">
            <v>1</v>
          </cell>
        </row>
        <row r="107">
          <cell r="A107" t="str">
            <v>Site-00305</v>
          </cell>
          <cell r="B107" t="e">
            <v>#N/A</v>
          </cell>
          <cell r="C107" t="e">
            <v>#N/A</v>
          </cell>
          <cell r="D107">
            <v>106.83077</v>
          </cell>
          <cell r="E107">
            <v>-6.1477919999999999</v>
          </cell>
          <cell r="F107" t="str">
            <v>WP1</v>
          </cell>
          <cell r="G107" t="str">
            <v>dense</v>
          </cell>
          <cell r="H107" t="str">
            <v>Jkt_DU_2</v>
          </cell>
          <cell r="J107" t="str">
            <v>JKGG040</v>
          </cell>
          <cell r="K107">
            <v>1</v>
          </cell>
        </row>
        <row r="108">
          <cell r="A108" t="str">
            <v>Site-00319</v>
          </cell>
          <cell r="B108" t="e">
            <v>#N/A</v>
          </cell>
          <cell r="C108" t="e">
            <v>#N/A</v>
          </cell>
          <cell r="D108">
            <v>106.822529</v>
          </cell>
          <cell r="E108">
            <v>-6.1551010000000002</v>
          </cell>
          <cell r="F108" t="str">
            <v>WP1</v>
          </cell>
          <cell r="G108" t="str">
            <v>dense</v>
          </cell>
          <cell r="H108" t="str">
            <v>Jkt_DU_2</v>
          </cell>
          <cell r="J108" t="str">
            <v>JKGG041</v>
          </cell>
          <cell r="K108">
            <v>1</v>
          </cell>
        </row>
        <row r="109">
          <cell r="A109" t="str">
            <v>Site-00428</v>
          </cell>
          <cell r="B109" t="e">
            <v>#N/A</v>
          </cell>
          <cell r="C109" t="e">
            <v>#N/A</v>
          </cell>
          <cell r="D109">
            <v>106.81974599999999</v>
          </cell>
          <cell r="E109">
            <v>-6.1617379999999997</v>
          </cell>
          <cell r="F109" t="str">
            <v>WP1</v>
          </cell>
          <cell r="G109" t="str">
            <v>dense</v>
          </cell>
          <cell r="H109" t="str">
            <v>Jkt_DU_2</v>
          </cell>
          <cell r="J109" t="str">
            <v>JKGG042</v>
          </cell>
          <cell r="K109">
            <v>1</v>
          </cell>
        </row>
        <row r="110">
          <cell r="A110" t="str">
            <v>Site-00429</v>
          </cell>
          <cell r="B110" t="e">
            <v>#N/A</v>
          </cell>
          <cell r="C110" t="e">
            <v>#N/A</v>
          </cell>
          <cell r="D110">
            <v>106.822912</v>
          </cell>
          <cell r="E110">
            <v>-6.1588159999999998</v>
          </cell>
          <cell r="F110" t="str">
            <v>WP1</v>
          </cell>
          <cell r="G110" t="str">
            <v>dense</v>
          </cell>
          <cell r="H110" t="str">
            <v>Jkt_DU_2</v>
          </cell>
          <cell r="J110" t="str">
            <v>JKGG043</v>
          </cell>
          <cell r="K110">
            <v>1</v>
          </cell>
        </row>
        <row r="111">
          <cell r="A111" t="str">
            <v>Site-00508</v>
          </cell>
          <cell r="B111" t="e">
            <v>#N/A</v>
          </cell>
          <cell r="C111" t="e">
            <v>#N/A</v>
          </cell>
          <cell r="D111">
            <v>106.832475</v>
          </cell>
          <cell r="E111">
            <v>-6.1553209999999998</v>
          </cell>
          <cell r="F111" t="str">
            <v>WP1</v>
          </cell>
          <cell r="G111" t="str">
            <v>dense</v>
          </cell>
          <cell r="H111" t="str">
            <v>Jkt_DU_2</v>
          </cell>
          <cell r="J111" t="str">
            <v>JKGG044</v>
          </cell>
          <cell r="K111">
            <v>1</v>
          </cell>
        </row>
        <row r="112">
          <cell r="A112" t="str">
            <v>Site-00509</v>
          </cell>
          <cell r="B112" t="e">
            <v>#N/A</v>
          </cell>
          <cell r="C112" t="e">
            <v>#N/A</v>
          </cell>
          <cell r="D112">
            <v>106.83906500000001</v>
          </cell>
          <cell r="E112">
            <v>-6.164021</v>
          </cell>
          <cell r="F112" t="str">
            <v>WP1</v>
          </cell>
          <cell r="G112" t="str">
            <v>dense</v>
          </cell>
          <cell r="H112" t="str">
            <v>Jkt_DU_2</v>
          </cell>
          <cell r="J112" t="str">
            <v>JKGG045</v>
          </cell>
          <cell r="K112">
            <v>1</v>
          </cell>
        </row>
        <row r="113">
          <cell r="A113" t="str">
            <v>Site-00540</v>
          </cell>
          <cell r="B113" t="str">
            <v>AAL2</v>
          </cell>
          <cell r="C113" t="e">
            <v>#N/A</v>
          </cell>
          <cell r="D113">
            <v>106.8241</v>
          </cell>
          <cell r="E113">
            <v>-6.1438959999999998</v>
          </cell>
          <cell r="F113" t="str">
            <v>WP1</v>
          </cell>
          <cell r="G113" t="str">
            <v>dense</v>
          </cell>
          <cell r="H113" t="str">
            <v>Jkt_DU_2</v>
          </cell>
          <cell r="J113" t="str">
            <v>JKGG046</v>
          </cell>
          <cell r="K113">
            <v>1</v>
          </cell>
        </row>
        <row r="114">
          <cell r="A114" t="str">
            <v>Site-00562</v>
          </cell>
          <cell r="B114" t="e">
            <v>#N/A</v>
          </cell>
          <cell r="C114" t="e">
            <v>#N/A</v>
          </cell>
          <cell r="D114">
            <v>106.821055</v>
          </cell>
          <cell r="E114">
            <v>-6.1463789999999996</v>
          </cell>
          <cell r="F114" t="str">
            <v>WP1</v>
          </cell>
          <cell r="G114" t="str">
            <v>dense</v>
          </cell>
          <cell r="H114" t="str">
            <v>Jkt_DU_2</v>
          </cell>
          <cell r="J114" t="str">
            <v>JKGG047</v>
          </cell>
          <cell r="K114">
            <v>1</v>
          </cell>
        </row>
        <row r="115">
          <cell r="A115" t="str">
            <v>Site-00571</v>
          </cell>
          <cell r="B115" t="e">
            <v>#N/A</v>
          </cell>
          <cell r="C115" t="e">
            <v>#N/A</v>
          </cell>
          <cell r="D115">
            <v>106.81775</v>
          </cell>
          <cell r="E115">
            <v>-6.1535419999999998</v>
          </cell>
          <cell r="F115" t="str">
            <v>WP1</v>
          </cell>
          <cell r="G115" t="str">
            <v>dense</v>
          </cell>
          <cell r="H115" t="str">
            <v>Jkt_DU_2</v>
          </cell>
          <cell r="J115" t="str">
            <v>JKGG048</v>
          </cell>
          <cell r="K115">
            <v>1</v>
          </cell>
        </row>
        <row r="116">
          <cell r="A116" t="str">
            <v>Site-00572</v>
          </cell>
          <cell r="B116" t="e">
            <v>#N/A</v>
          </cell>
          <cell r="C116" t="e">
            <v>#N/A</v>
          </cell>
          <cell r="D116">
            <v>106.823643</v>
          </cell>
          <cell r="E116">
            <v>-6.1637380000000004</v>
          </cell>
          <cell r="F116" t="str">
            <v>WP1</v>
          </cell>
          <cell r="G116" t="str">
            <v>dense</v>
          </cell>
          <cell r="H116" t="str">
            <v>Jkt_DU_2</v>
          </cell>
          <cell r="J116" t="str">
            <v>JKGG049</v>
          </cell>
          <cell r="K116">
            <v>1</v>
          </cell>
        </row>
        <row r="117">
          <cell r="A117" t="str">
            <v>Site-00573</v>
          </cell>
          <cell r="B117" t="e">
            <v>#N/A</v>
          </cell>
          <cell r="C117" t="e">
            <v>#N/A</v>
          </cell>
          <cell r="D117">
            <v>106.82422200000001</v>
          </cell>
          <cell r="E117">
            <v>-6.1513869999999997</v>
          </cell>
          <cell r="F117" t="str">
            <v>WP1</v>
          </cell>
          <cell r="G117" t="str">
            <v>dense</v>
          </cell>
          <cell r="H117" t="str">
            <v>Jkt_DU_2</v>
          </cell>
          <cell r="J117" t="str">
            <v>JKGG050</v>
          </cell>
          <cell r="K117">
            <v>1</v>
          </cell>
        </row>
        <row r="118">
          <cell r="A118" t="str">
            <v>Site-00574</v>
          </cell>
          <cell r="B118" t="e">
            <v>#N/A</v>
          </cell>
          <cell r="C118" t="e">
            <v>#N/A</v>
          </cell>
          <cell r="D118">
            <v>106.836212</v>
          </cell>
          <cell r="E118">
            <v>-6.1533009999999999</v>
          </cell>
          <cell r="F118" t="str">
            <v>WP1</v>
          </cell>
          <cell r="G118" t="str">
            <v>dense</v>
          </cell>
          <cell r="H118" t="str">
            <v>Jkt_DU_2</v>
          </cell>
          <cell r="J118" t="str">
            <v>JKGG051</v>
          </cell>
          <cell r="K118">
            <v>1</v>
          </cell>
        </row>
        <row r="119">
          <cell r="A119" t="str">
            <v>Site-00575</v>
          </cell>
          <cell r="B119" t="e">
            <v>#N/A</v>
          </cell>
          <cell r="C119" t="e">
            <v>#N/A</v>
          </cell>
          <cell r="D119">
            <v>106.82752600000001</v>
          </cell>
          <cell r="E119">
            <v>-6.1571509999999998</v>
          </cell>
          <cell r="F119" t="str">
            <v>WP1</v>
          </cell>
          <cell r="G119" t="str">
            <v>dense</v>
          </cell>
          <cell r="H119" t="str">
            <v>Jkt_DU_2</v>
          </cell>
          <cell r="J119" t="str">
            <v>JKGG052</v>
          </cell>
          <cell r="K119">
            <v>1</v>
          </cell>
        </row>
        <row r="120">
          <cell r="A120" t="str">
            <v>Site-00796</v>
          </cell>
          <cell r="B120" t="e">
            <v>#N/A</v>
          </cell>
          <cell r="C120" t="e">
            <v>#N/A</v>
          </cell>
          <cell r="D120">
            <v>106.83089099999999</v>
          </cell>
          <cell r="E120">
            <v>-6.1642760000000001</v>
          </cell>
          <cell r="F120" t="str">
            <v>WP1</v>
          </cell>
          <cell r="G120" t="str">
            <v>dense</v>
          </cell>
          <cell r="H120" t="str">
            <v>Jkt_DU_2</v>
          </cell>
          <cell r="J120" t="str">
            <v>JKGG053</v>
          </cell>
          <cell r="K120">
            <v>1</v>
          </cell>
        </row>
        <row r="121">
          <cell r="A121" t="str">
            <v>Site-01549</v>
          </cell>
          <cell r="B121" t="e">
            <v>#N/A</v>
          </cell>
          <cell r="C121" t="e">
            <v>#N/A</v>
          </cell>
          <cell r="D121">
            <v>106.822157</v>
          </cell>
          <cell r="E121">
            <v>-6.1316560000000004</v>
          </cell>
          <cell r="F121" t="str">
            <v>WP1</v>
          </cell>
          <cell r="G121" t="str">
            <v>dense</v>
          </cell>
          <cell r="H121" t="str">
            <v>Jkt_DU_2</v>
          </cell>
          <cell r="I121">
            <v>205</v>
          </cell>
          <cell r="J121" t="str">
            <v>JKGG054</v>
          </cell>
          <cell r="K121">
            <v>1</v>
          </cell>
        </row>
        <row r="122">
          <cell r="A122" t="str">
            <v>Site-00094</v>
          </cell>
          <cell r="B122" t="str">
            <v>AAL2</v>
          </cell>
          <cell r="C122" t="e">
            <v>#N/A</v>
          </cell>
          <cell r="D122">
            <v>106.84009399999999</v>
          </cell>
          <cell r="E122">
            <v>-6.1731429999999996</v>
          </cell>
          <cell r="F122" t="str">
            <v>WP1</v>
          </cell>
          <cell r="G122" t="str">
            <v>dense</v>
          </cell>
          <cell r="H122" t="str">
            <v>Jkt_DU_3</v>
          </cell>
          <cell r="I122">
            <v>141</v>
          </cell>
          <cell r="J122" t="str">
            <v>JKMT001</v>
          </cell>
          <cell r="K122">
            <v>1</v>
          </cell>
        </row>
        <row r="123">
          <cell r="A123" t="str">
            <v>Site-00107</v>
          </cell>
          <cell r="B123" t="e">
            <v>#N/A</v>
          </cell>
          <cell r="C123" t="e">
            <v>#N/A</v>
          </cell>
          <cell r="D123">
            <v>106.839564</v>
          </cell>
          <cell r="E123">
            <v>-6.1853689999999997</v>
          </cell>
          <cell r="F123" t="str">
            <v>WP1</v>
          </cell>
          <cell r="G123" t="str">
            <v>dense</v>
          </cell>
          <cell r="H123" t="str">
            <v>Jkt_DU_3</v>
          </cell>
          <cell r="J123" t="str">
            <v>JKMT002</v>
          </cell>
          <cell r="K123">
            <v>1</v>
          </cell>
        </row>
        <row r="124">
          <cell r="A124" t="str">
            <v>Site-00113</v>
          </cell>
          <cell r="B124" t="e">
            <v>#N/A</v>
          </cell>
          <cell r="C124" t="e">
            <v>#N/A</v>
          </cell>
          <cell r="D124">
            <v>106.84281</v>
          </cell>
          <cell r="E124">
            <v>-6.1958869999999999</v>
          </cell>
          <cell r="F124" t="str">
            <v>WP1</v>
          </cell>
          <cell r="G124" t="str">
            <v>dense</v>
          </cell>
          <cell r="H124" t="str">
            <v>Jkt_DU_3</v>
          </cell>
          <cell r="J124" t="str">
            <v>JKMT003</v>
          </cell>
          <cell r="K124">
            <v>1</v>
          </cell>
        </row>
        <row r="125">
          <cell r="A125" t="str">
            <v>Site-00114</v>
          </cell>
          <cell r="B125" t="e">
            <v>#N/A</v>
          </cell>
          <cell r="C125" t="e">
            <v>#N/A</v>
          </cell>
          <cell r="D125">
            <v>106.83164499999999</v>
          </cell>
          <cell r="E125">
            <v>-6.1901070000000002</v>
          </cell>
          <cell r="F125" t="str">
            <v>WP1</v>
          </cell>
          <cell r="G125" t="str">
            <v>dense</v>
          </cell>
          <cell r="H125" t="str">
            <v>Jkt_DU_3</v>
          </cell>
          <cell r="J125" t="str">
            <v>JKMT004</v>
          </cell>
          <cell r="K125">
            <v>1</v>
          </cell>
        </row>
        <row r="126">
          <cell r="A126" t="str">
            <v>Site-00115</v>
          </cell>
          <cell r="B126" t="e">
            <v>#N/A</v>
          </cell>
          <cell r="C126" t="e">
            <v>#N/A</v>
          </cell>
          <cell r="D126">
            <v>106.82890999999999</v>
          </cell>
          <cell r="E126">
            <v>-6.1948879999999997</v>
          </cell>
          <cell r="F126" t="str">
            <v>WP1</v>
          </cell>
          <cell r="G126" t="str">
            <v>dense</v>
          </cell>
          <cell r="H126" t="str">
            <v>Jkt_DU_3</v>
          </cell>
          <cell r="I126">
            <v>122</v>
          </cell>
          <cell r="J126" t="str">
            <v>JKMT005</v>
          </cell>
          <cell r="K126">
            <v>1</v>
          </cell>
        </row>
        <row r="127">
          <cell r="A127" t="str">
            <v>Site-00120</v>
          </cell>
          <cell r="B127" t="e">
            <v>#N/A</v>
          </cell>
          <cell r="C127" t="e">
            <v>#N/A</v>
          </cell>
          <cell r="D127">
            <v>106.836161</v>
          </cell>
          <cell r="E127">
            <v>-6.1959900000000001</v>
          </cell>
          <cell r="F127" t="str">
            <v>WP1</v>
          </cell>
          <cell r="G127" t="str">
            <v>dense</v>
          </cell>
          <cell r="H127" t="str">
            <v>Jkt_DU_3</v>
          </cell>
          <cell r="I127">
            <v>123</v>
          </cell>
          <cell r="J127" t="str">
            <v>JKMT006</v>
          </cell>
          <cell r="K127">
            <v>1</v>
          </cell>
        </row>
        <row r="128">
          <cell r="A128" t="str">
            <v>Site-00121</v>
          </cell>
          <cell r="B128" t="e">
            <v>#N/A</v>
          </cell>
          <cell r="C128" t="e">
            <v>#N/A</v>
          </cell>
          <cell r="D128">
            <v>106.83112300000001</v>
          </cell>
          <cell r="E128">
            <v>-6.2004739999999998</v>
          </cell>
          <cell r="F128" t="str">
            <v>WP1</v>
          </cell>
          <cell r="G128" t="str">
            <v>dense</v>
          </cell>
          <cell r="H128" t="str">
            <v>Jkt_DU_3</v>
          </cell>
          <cell r="I128">
            <v>118</v>
          </cell>
          <cell r="J128" t="str">
            <v>JKMT007</v>
          </cell>
          <cell r="K128">
            <v>1</v>
          </cell>
        </row>
        <row r="129">
          <cell r="A129" t="str">
            <v>Site-00125</v>
          </cell>
          <cell r="B129" t="e">
            <v>#N/A</v>
          </cell>
          <cell r="C129" t="e">
            <v>#N/A</v>
          </cell>
          <cell r="D129">
            <v>106.837098</v>
          </cell>
          <cell r="E129">
            <v>-6.2017810000000004</v>
          </cell>
          <cell r="F129" t="str">
            <v>WP1</v>
          </cell>
          <cell r="G129" t="str">
            <v>dense</v>
          </cell>
          <cell r="H129" t="str">
            <v>Jkt_DU_3</v>
          </cell>
          <cell r="I129">
            <v>120</v>
          </cell>
          <cell r="J129" t="str">
            <v>JKMT008</v>
          </cell>
          <cell r="K129">
            <v>1</v>
          </cell>
        </row>
        <row r="130">
          <cell r="A130" t="str">
            <v>Site-00189</v>
          </cell>
          <cell r="B130" t="e">
            <v>#N/A</v>
          </cell>
          <cell r="C130" t="e">
            <v>#N/A</v>
          </cell>
          <cell r="D130">
            <v>106.841847</v>
          </cell>
          <cell r="E130">
            <v>-6.1796290000000003</v>
          </cell>
          <cell r="F130" t="str">
            <v>WP1</v>
          </cell>
          <cell r="G130" t="str">
            <v>dense</v>
          </cell>
          <cell r="H130" t="str">
            <v>Jkt_DU_3</v>
          </cell>
          <cell r="I130">
            <v>139</v>
          </cell>
          <cell r="J130" t="str">
            <v>JKMT009</v>
          </cell>
          <cell r="K130">
            <v>1</v>
          </cell>
        </row>
        <row r="131">
          <cell r="A131" t="str">
            <v>Site-00438</v>
          </cell>
          <cell r="B131" t="e">
            <v>#N/A</v>
          </cell>
          <cell r="C131" t="e">
            <v>#N/A</v>
          </cell>
          <cell r="D131">
            <v>106.840067</v>
          </cell>
          <cell r="E131">
            <v>-6.1913609999999997</v>
          </cell>
          <cell r="F131" t="str">
            <v>WP1</v>
          </cell>
          <cell r="G131" t="str">
            <v>dense</v>
          </cell>
          <cell r="H131" t="str">
            <v>Jkt_DU_3</v>
          </cell>
          <cell r="J131" t="str">
            <v>JKMT010</v>
          </cell>
          <cell r="K131">
            <v>1</v>
          </cell>
        </row>
        <row r="132">
          <cell r="A132" t="str">
            <v>Site-00486</v>
          </cell>
          <cell r="B132" t="e">
            <v>#N/A</v>
          </cell>
          <cell r="C132" t="e">
            <v>#N/A</v>
          </cell>
          <cell r="D132">
            <v>106.84083800000001</v>
          </cell>
          <cell r="E132">
            <v>-6.2059300000000004</v>
          </cell>
          <cell r="F132" t="str">
            <v>WP1</v>
          </cell>
          <cell r="G132" t="str">
            <v>dense</v>
          </cell>
          <cell r="H132" t="str">
            <v>Jkt_DU_3</v>
          </cell>
          <cell r="J132" t="str">
            <v>JKMT011</v>
          </cell>
          <cell r="K132">
            <v>1</v>
          </cell>
        </row>
        <row r="133">
          <cell r="A133" t="str">
            <v>Site-00546</v>
          </cell>
          <cell r="B133" t="str">
            <v>AAL2</v>
          </cell>
          <cell r="C133" t="e">
            <v>#N/A</v>
          </cell>
          <cell r="D133">
            <v>106.827979</v>
          </cell>
          <cell r="E133">
            <v>-6.1995230000000001</v>
          </cell>
          <cell r="F133" t="str">
            <v>WP1</v>
          </cell>
          <cell r="G133" t="str">
            <v>dense</v>
          </cell>
          <cell r="H133" t="str">
            <v>Jkt_DU_3</v>
          </cell>
          <cell r="I133">
            <v>117</v>
          </cell>
          <cell r="J133" t="str">
            <v>JKMT012</v>
          </cell>
          <cell r="K133">
            <v>1</v>
          </cell>
        </row>
        <row r="134">
          <cell r="A134" t="str">
            <v>Site-00555</v>
          </cell>
          <cell r="B134" t="e">
            <v>#N/A</v>
          </cell>
          <cell r="C134" t="e">
            <v>#N/A</v>
          </cell>
          <cell r="D134">
            <v>106.82731</v>
          </cell>
          <cell r="E134">
            <v>-6.190099</v>
          </cell>
          <cell r="F134" t="str">
            <v>WP1</v>
          </cell>
          <cell r="G134" t="str">
            <v>dense</v>
          </cell>
          <cell r="H134" t="str">
            <v>Jkt_DU_3</v>
          </cell>
          <cell r="J134" t="str">
            <v>JKMT013</v>
          </cell>
          <cell r="K134">
            <v>1</v>
          </cell>
        </row>
        <row r="135">
          <cell r="A135" t="str">
            <v>Site-00556</v>
          </cell>
          <cell r="B135" t="e">
            <v>#N/A</v>
          </cell>
          <cell r="C135" t="str">
            <v>SDH Hub</v>
          </cell>
          <cell r="D135">
            <v>106.83369999999999</v>
          </cell>
          <cell r="E135">
            <v>-6.2047800000000004</v>
          </cell>
          <cell r="F135" t="str">
            <v>WP1</v>
          </cell>
          <cell r="G135" t="str">
            <v>dense</v>
          </cell>
          <cell r="H135" t="str">
            <v>Jkt_DU_3</v>
          </cell>
          <cell r="J135" t="str">
            <v>JKMT014</v>
          </cell>
          <cell r="K135">
            <v>1</v>
          </cell>
        </row>
        <row r="136">
          <cell r="A136" t="str">
            <v>Site-00579</v>
          </cell>
          <cell r="B136" t="e">
            <v>#N/A</v>
          </cell>
          <cell r="C136" t="e">
            <v>#N/A</v>
          </cell>
          <cell r="D136">
            <v>106.835852</v>
          </cell>
          <cell r="E136">
            <v>-6.1776439999999999</v>
          </cell>
          <cell r="F136" t="str">
            <v>WP1</v>
          </cell>
          <cell r="G136" t="str">
            <v>dense</v>
          </cell>
          <cell r="H136" t="str">
            <v>Jkt_DU_3</v>
          </cell>
          <cell r="J136" t="str">
            <v>JKMT015</v>
          </cell>
          <cell r="K136">
            <v>1</v>
          </cell>
        </row>
        <row r="137">
          <cell r="A137" t="str">
            <v>Site-00585</v>
          </cell>
          <cell r="B137" t="e">
            <v>#N/A</v>
          </cell>
          <cell r="C137" t="e">
            <v>#N/A</v>
          </cell>
          <cell r="D137">
            <v>106.836078</v>
          </cell>
          <cell r="E137">
            <v>-6.1918569999999997</v>
          </cell>
          <cell r="F137" t="str">
            <v>WP1</v>
          </cell>
          <cell r="G137" t="str">
            <v>dense</v>
          </cell>
          <cell r="H137" t="str">
            <v>Jkt_DU_3</v>
          </cell>
          <cell r="J137" t="str">
            <v>JKMT016</v>
          </cell>
          <cell r="K137">
            <v>1</v>
          </cell>
        </row>
        <row r="138">
          <cell r="A138" t="str">
            <v>Site-00587</v>
          </cell>
          <cell r="B138" t="e">
            <v>#N/A</v>
          </cell>
          <cell r="C138" t="e">
            <v>#N/A</v>
          </cell>
          <cell r="D138">
            <v>106.836152</v>
          </cell>
          <cell r="E138">
            <v>-6.1875929999999997</v>
          </cell>
          <cell r="F138" t="str">
            <v>WP1</v>
          </cell>
          <cell r="G138" t="str">
            <v>dense</v>
          </cell>
          <cell r="H138" t="str">
            <v>Jkt_DU_3</v>
          </cell>
          <cell r="J138" t="str">
            <v>JKMT017</v>
          </cell>
          <cell r="K138">
            <v>1</v>
          </cell>
        </row>
        <row r="139">
          <cell r="A139" t="str">
            <v>Site-00126</v>
          </cell>
          <cell r="B139" t="e">
            <v>#N/A</v>
          </cell>
          <cell r="C139" t="e">
            <v>#N/A</v>
          </cell>
          <cell r="D139">
            <v>106.837335</v>
          </cell>
          <cell r="E139">
            <v>-6.2092330000000002</v>
          </cell>
          <cell r="F139" t="str">
            <v>WP1</v>
          </cell>
          <cell r="G139" t="str">
            <v>dense</v>
          </cell>
          <cell r="H139" t="str">
            <v>Jkt_DU_4</v>
          </cell>
          <cell r="I139">
            <v>91</v>
          </cell>
          <cell r="J139" t="str">
            <v>JKKG001</v>
          </cell>
          <cell r="K139">
            <v>1</v>
          </cell>
        </row>
        <row r="140">
          <cell r="A140" t="str">
            <v>Site-00128</v>
          </cell>
          <cell r="B140" t="e">
            <v>#N/A</v>
          </cell>
          <cell r="C140" t="e">
            <v>#N/A</v>
          </cell>
          <cell r="D140">
            <v>106.825191</v>
          </cell>
          <cell r="E140">
            <v>-6.2138520000000002</v>
          </cell>
          <cell r="F140" t="str">
            <v>WP1</v>
          </cell>
          <cell r="G140" t="str">
            <v>dense</v>
          </cell>
          <cell r="H140" t="str">
            <v>Jkt_DU_4</v>
          </cell>
          <cell r="I140">
            <v>74</v>
          </cell>
          <cell r="J140" t="str">
            <v>JKKG002</v>
          </cell>
          <cell r="K140">
            <v>1</v>
          </cell>
        </row>
        <row r="141">
          <cell r="A141" t="str">
            <v>Site-00129</v>
          </cell>
          <cell r="B141" t="e">
            <v>#N/A</v>
          </cell>
          <cell r="C141" t="e">
            <v>#N/A</v>
          </cell>
          <cell r="D141">
            <v>106.823072</v>
          </cell>
          <cell r="E141">
            <v>-6.2183539999999997</v>
          </cell>
          <cell r="F141" t="str">
            <v>WP1</v>
          </cell>
          <cell r="G141" t="str">
            <v>dense</v>
          </cell>
          <cell r="H141" t="str">
            <v>Jkt_DU_4</v>
          </cell>
          <cell r="I141">
            <v>69</v>
          </cell>
          <cell r="J141" t="str">
            <v>JKKG003</v>
          </cell>
          <cell r="K141">
            <v>1</v>
          </cell>
        </row>
        <row r="142">
          <cell r="A142" t="str">
            <v>Site-00130</v>
          </cell>
          <cell r="B142" t="e">
            <v>#N/A</v>
          </cell>
          <cell r="C142" t="str">
            <v>SDH Hub</v>
          </cell>
          <cell r="D142">
            <v>106.815185</v>
          </cell>
          <cell r="E142">
            <v>-6.2227800000000002</v>
          </cell>
          <cell r="F142" t="str">
            <v>WP1</v>
          </cell>
          <cell r="G142" t="str">
            <v>dense</v>
          </cell>
          <cell r="H142" t="str">
            <v>Jkt_DU_4</v>
          </cell>
          <cell r="J142" t="str">
            <v>JKKG004</v>
          </cell>
          <cell r="K142">
            <v>1</v>
          </cell>
        </row>
        <row r="143">
          <cell r="A143" t="str">
            <v>Site-00136</v>
          </cell>
          <cell r="B143" t="e">
            <v>#N/A</v>
          </cell>
          <cell r="C143" t="e">
            <v>#N/A</v>
          </cell>
          <cell r="D143">
            <v>106.821124</v>
          </cell>
          <cell r="E143">
            <v>-6.2221760000000002</v>
          </cell>
          <cell r="F143" t="str">
            <v>WP1</v>
          </cell>
          <cell r="G143" t="str">
            <v>dense</v>
          </cell>
          <cell r="H143" t="str">
            <v>Jkt_DU_4</v>
          </cell>
          <cell r="I143">
            <v>16</v>
          </cell>
          <cell r="J143" t="str">
            <v>JKKG005</v>
          </cell>
          <cell r="K143">
            <v>1</v>
          </cell>
        </row>
        <row r="144">
          <cell r="A144" t="str">
            <v>Site-00139</v>
          </cell>
          <cell r="B144" t="str">
            <v>AAL2</v>
          </cell>
          <cell r="C144" t="e">
            <v>#N/A</v>
          </cell>
          <cell r="D144">
            <v>106.817105</v>
          </cell>
          <cell r="E144">
            <v>-6.2267999999999999</v>
          </cell>
          <cell r="F144" t="str">
            <v>WP1</v>
          </cell>
          <cell r="G144" t="str">
            <v>dense</v>
          </cell>
          <cell r="H144" t="str">
            <v>Jkt_DU_4</v>
          </cell>
          <cell r="I144">
            <v>10</v>
          </cell>
          <cell r="J144" t="str">
            <v>JKKG006</v>
          </cell>
          <cell r="K144">
            <v>1</v>
          </cell>
        </row>
        <row r="145">
          <cell r="A145" t="str">
            <v>Site-00146</v>
          </cell>
          <cell r="B145" t="e">
            <v>#N/A</v>
          </cell>
          <cell r="C145" t="e">
            <v>#N/A</v>
          </cell>
          <cell r="D145">
            <v>106.84291</v>
          </cell>
          <cell r="E145">
            <v>-6.2151560000000003</v>
          </cell>
          <cell r="F145" t="str">
            <v>WP1</v>
          </cell>
          <cell r="G145" t="str">
            <v>dense</v>
          </cell>
          <cell r="H145" t="str">
            <v>Jkt_DU_4</v>
          </cell>
          <cell r="I145">
            <v>90</v>
          </cell>
          <cell r="J145" t="str">
            <v>JKKG007</v>
          </cell>
          <cell r="K145">
            <v>1</v>
          </cell>
        </row>
        <row r="146">
          <cell r="A146" t="str">
            <v>Site-00147</v>
          </cell>
          <cell r="B146" t="e">
            <v>#N/A</v>
          </cell>
          <cell r="C146" t="str">
            <v>SDH Hub</v>
          </cell>
          <cell r="D146">
            <v>106.83904</v>
          </cell>
          <cell r="E146">
            <v>-6.218858</v>
          </cell>
          <cell r="F146" t="str">
            <v>WP1</v>
          </cell>
          <cell r="G146" t="str">
            <v>dense</v>
          </cell>
          <cell r="H146" t="str">
            <v>Jkt_DU_4</v>
          </cell>
          <cell r="I146">
            <v>73</v>
          </cell>
          <cell r="J146" t="str">
            <v>JKKG008</v>
          </cell>
          <cell r="K146">
            <v>1</v>
          </cell>
        </row>
        <row r="147">
          <cell r="A147" t="str">
            <v>Site-00157</v>
          </cell>
          <cell r="B147" t="e">
            <v>#N/A</v>
          </cell>
          <cell r="C147" t="e">
            <v>#N/A</v>
          </cell>
          <cell r="D147">
            <v>106.839026</v>
          </cell>
          <cell r="E147">
            <v>-6.2319560000000003</v>
          </cell>
          <cell r="F147" t="str">
            <v>WP1</v>
          </cell>
          <cell r="G147" t="str">
            <v>dense</v>
          </cell>
          <cell r="H147" t="str">
            <v>Jkt_DU_4</v>
          </cell>
          <cell r="I147">
            <v>7</v>
          </cell>
          <cell r="J147" t="str">
            <v>JKKG009</v>
          </cell>
          <cell r="K147">
            <v>1</v>
          </cell>
        </row>
        <row r="148">
          <cell r="A148" t="str">
            <v>Site-00159</v>
          </cell>
          <cell r="B148" t="e">
            <v>#N/A</v>
          </cell>
          <cell r="C148" t="str">
            <v>SDH Hub</v>
          </cell>
          <cell r="D148">
            <v>106.825018</v>
          </cell>
          <cell r="E148">
            <v>-6.2348220000000003</v>
          </cell>
          <cell r="F148" t="str">
            <v>WP1</v>
          </cell>
          <cell r="G148" t="str">
            <v>dense</v>
          </cell>
          <cell r="H148" t="str">
            <v>Jkt_DU_4</v>
          </cell>
          <cell r="I148">
            <v>4</v>
          </cell>
          <cell r="J148" t="str">
            <v>JKKG010</v>
          </cell>
          <cell r="K148">
            <v>1</v>
          </cell>
        </row>
        <row r="149">
          <cell r="A149" t="str">
            <v>Site-00167</v>
          </cell>
          <cell r="B149" t="e">
            <v>#N/A</v>
          </cell>
          <cell r="C149" t="e">
            <v>#N/A</v>
          </cell>
          <cell r="D149">
            <v>106.83747</v>
          </cell>
          <cell r="E149">
            <v>-6.2370919999999996</v>
          </cell>
          <cell r="F149" t="str">
            <v>WP1</v>
          </cell>
          <cell r="G149" t="str">
            <v>dense</v>
          </cell>
          <cell r="H149" t="str">
            <v>Jkt_DU_4</v>
          </cell>
          <cell r="I149">
            <v>5</v>
          </cell>
          <cell r="J149" t="str">
            <v>JKKG011</v>
          </cell>
          <cell r="K149">
            <v>1</v>
          </cell>
        </row>
        <row r="150">
          <cell r="A150" t="str">
            <v>Site-00168</v>
          </cell>
          <cell r="B150" t="e">
            <v>#N/A</v>
          </cell>
          <cell r="C150" t="str">
            <v>SDH Hub</v>
          </cell>
          <cell r="D150">
            <v>106.830877</v>
          </cell>
          <cell r="E150">
            <v>-6.2382280000000003</v>
          </cell>
          <cell r="F150" t="str">
            <v>WP1</v>
          </cell>
          <cell r="G150" t="str">
            <v>dense</v>
          </cell>
          <cell r="H150" t="str">
            <v>Jkt_DU_4</v>
          </cell>
          <cell r="I150">
            <v>1</v>
          </cell>
          <cell r="J150" t="str">
            <v>JKKG012</v>
          </cell>
          <cell r="K150">
            <v>1</v>
          </cell>
        </row>
        <row r="151">
          <cell r="A151" t="str">
            <v>Site-00186</v>
          </cell>
          <cell r="B151" t="e">
            <v>#N/A</v>
          </cell>
          <cell r="C151" t="e">
            <v>#N/A</v>
          </cell>
          <cell r="D151">
            <v>106.84024599999999</v>
          </cell>
          <cell r="E151">
            <v>-6.2248450000000002</v>
          </cell>
          <cell r="F151" t="str">
            <v>WP1</v>
          </cell>
          <cell r="G151" t="str">
            <v>dense</v>
          </cell>
          <cell r="H151" t="str">
            <v>Jkt_DU_4</v>
          </cell>
          <cell r="I151">
            <v>77</v>
          </cell>
          <cell r="J151" t="str">
            <v>JKKG013</v>
          </cell>
          <cell r="K151">
            <v>1</v>
          </cell>
        </row>
        <row r="152">
          <cell r="A152" t="str">
            <v>Site-00527</v>
          </cell>
          <cell r="B152" t="e">
            <v>#N/A</v>
          </cell>
          <cell r="C152" t="str">
            <v>SDH Hub</v>
          </cell>
          <cell r="D152">
            <v>106.82296599999999</v>
          </cell>
          <cell r="E152">
            <v>-6.2277680000000002</v>
          </cell>
          <cell r="F152" t="str">
            <v>WP1</v>
          </cell>
          <cell r="G152" t="str">
            <v>dense</v>
          </cell>
          <cell r="H152" t="str">
            <v>Jkt_DU_4</v>
          </cell>
          <cell r="I152">
            <v>8</v>
          </cell>
          <cell r="J152" t="str">
            <v>JKKG014</v>
          </cell>
          <cell r="K152">
            <v>1</v>
          </cell>
        </row>
        <row r="153">
          <cell r="A153" t="str">
            <v>Site-00533</v>
          </cell>
          <cell r="B153" t="e">
            <v>#N/A</v>
          </cell>
          <cell r="C153" t="e">
            <v>#N/A</v>
          </cell>
          <cell r="D153">
            <v>106.827563</v>
          </cell>
          <cell r="E153">
            <v>-6.2186139999999996</v>
          </cell>
          <cell r="F153" t="str">
            <v>WP1</v>
          </cell>
          <cell r="G153" t="str">
            <v>dense</v>
          </cell>
          <cell r="H153" t="str">
            <v>Jkt_DU_4</v>
          </cell>
          <cell r="J153" t="str">
            <v>JKKG015</v>
          </cell>
          <cell r="K153">
            <v>1</v>
          </cell>
        </row>
        <row r="154">
          <cell r="A154" t="str">
            <v>Site-00586</v>
          </cell>
          <cell r="B154" t="e">
            <v>#N/A</v>
          </cell>
          <cell r="C154" t="str">
            <v>SDH Hub</v>
          </cell>
          <cell r="D154">
            <v>106.837132</v>
          </cell>
          <cell r="E154">
            <v>-6.2141520000000003</v>
          </cell>
          <cell r="F154" t="str">
            <v>WP1</v>
          </cell>
          <cell r="G154" t="str">
            <v>dense</v>
          </cell>
          <cell r="H154" t="str">
            <v>Jkt_DU_4</v>
          </cell>
          <cell r="J154" t="str">
            <v>JKKG016</v>
          </cell>
          <cell r="K154">
            <v>1</v>
          </cell>
        </row>
        <row r="155">
          <cell r="A155" t="str">
            <v>Site-00589</v>
          </cell>
          <cell r="B155" t="e">
            <v>#N/A</v>
          </cell>
          <cell r="C155" t="e">
            <v>#N/A</v>
          </cell>
          <cell r="D155">
            <v>106.82148599999999</v>
          </cell>
          <cell r="E155">
            <v>-6.2334839999999998</v>
          </cell>
          <cell r="F155" t="str">
            <v>WP1</v>
          </cell>
          <cell r="G155" t="str">
            <v>dense</v>
          </cell>
          <cell r="H155" t="str">
            <v>Jkt_DU_4</v>
          </cell>
          <cell r="J155" t="str">
            <v>JKKG017</v>
          </cell>
          <cell r="K155">
            <v>1</v>
          </cell>
        </row>
        <row r="156">
          <cell r="A156" t="str">
            <v>Site-00882</v>
          </cell>
          <cell r="B156" t="e">
            <v>#N/A</v>
          </cell>
          <cell r="C156" t="str">
            <v>SDH Hub</v>
          </cell>
          <cell r="D156">
            <v>106.81899300000001</v>
          </cell>
          <cell r="E156">
            <v>-6.2189379999999996</v>
          </cell>
          <cell r="F156" t="str">
            <v>WP1</v>
          </cell>
          <cell r="G156" t="str">
            <v>dense</v>
          </cell>
          <cell r="H156" t="str">
            <v>Jkt_DU_4</v>
          </cell>
          <cell r="J156" t="str">
            <v>JKKG018</v>
          </cell>
          <cell r="K156">
            <v>1</v>
          </cell>
        </row>
        <row r="157">
          <cell r="A157" t="str">
            <v>Site-01189</v>
          </cell>
          <cell r="B157" t="e">
            <v>#N/A</v>
          </cell>
          <cell r="C157" t="str">
            <v>SDH Hub</v>
          </cell>
          <cell r="D157">
            <v>106.843999</v>
          </cell>
          <cell r="E157">
            <v>-6.2104039999999996</v>
          </cell>
          <cell r="F157" t="str">
            <v>WP1</v>
          </cell>
          <cell r="G157" t="str">
            <v>dense</v>
          </cell>
          <cell r="H157" t="str">
            <v>Jkt_DU_4</v>
          </cell>
          <cell r="J157" t="str">
            <v>JKKG019</v>
          </cell>
          <cell r="K157">
            <v>1</v>
          </cell>
        </row>
        <row r="158">
          <cell r="A158" t="str">
            <v>Graha Irama*</v>
          </cell>
          <cell r="B158" t="str">
            <v>AAL2</v>
          </cell>
          <cell r="C158" t="e">
            <v>#N/A</v>
          </cell>
          <cell r="H158" t="str">
            <v>Jkt_DU_4</v>
          </cell>
          <cell r="L158" t="str">
            <v>Dependencies sites, Non-200 Sites</v>
          </cell>
        </row>
        <row r="159">
          <cell r="A159" t="str">
            <v>Wisma Tugu (1 &amp; 2)</v>
          </cell>
          <cell r="B159" t="str">
            <v>AAL2</v>
          </cell>
          <cell r="C159" t="e">
            <v>#N/A</v>
          </cell>
          <cell r="H159" t="str">
            <v>Jkt_DU_4</v>
          </cell>
          <cell r="L159" t="str">
            <v>Dependencies sites, Non-200 Sites</v>
          </cell>
        </row>
        <row r="160">
          <cell r="A160" t="str">
            <v>Site-00085</v>
          </cell>
          <cell r="B160" t="e">
            <v>#N/A</v>
          </cell>
          <cell r="C160" t="e">
            <v>#N/A</v>
          </cell>
          <cell r="D160">
            <v>106.81199700000001</v>
          </cell>
          <cell r="E160">
            <v>-6.2439879999999999</v>
          </cell>
          <cell r="F160" t="str">
            <v>WP1</v>
          </cell>
          <cell r="G160" t="str">
            <v>dense</v>
          </cell>
          <cell r="H160" t="str">
            <v>Jkt_DU_5b</v>
          </cell>
          <cell r="J160" t="str">
            <v>JKKY001</v>
          </cell>
          <cell r="K160">
            <v>1</v>
          </cell>
        </row>
        <row r="161">
          <cell r="A161" t="str">
            <v>Site-00140</v>
          </cell>
          <cell r="B161" t="e">
            <v>#N/A</v>
          </cell>
          <cell r="C161" t="e">
            <v>#N/A</v>
          </cell>
          <cell r="D161">
            <v>106.81067299999999</v>
          </cell>
          <cell r="E161">
            <v>-6.22607</v>
          </cell>
          <cell r="F161" t="str">
            <v>WP1</v>
          </cell>
          <cell r="G161" t="str">
            <v>dense</v>
          </cell>
          <cell r="H161" t="str">
            <v>Jkt_DU_5b</v>
          </cell>
          <cell r="J161" t="str">
            <v>JKKY003</v>
          </cell>
          <cell r="K161">
            <v>1</v>
          </cell>
        </row>
        <row r="162">
          <cell r="A162" t="str">
            <v>Site-00141</v>
          </cell>
          <cell r="B162" t="e">
            <v>#N/A</v>
          </cell>
          <cell r="C162" t="e">
            <v>#N/A</v>
          </cell>
          <cell r="D162">
            <v>106.80629399999999</v>
          </cell>
          <cell r="E162">
            <v>-6.2308700000000004</v>
          </cell>
          <cell r="F162" t="str">
            <v>WP1</v>
          </cell>
          <cell r="G162" t="str">
            <v>dense</v>
          </cell>
          <cell r="H162" t="str">
            <v>Jkt_DU_5b</v>
          </cell>
          <cell r="J162" t="str">
            <v>JKKY004</v>
          </cell>
          <cell r="K162">
            <v>1</v>
          </cell>
        </row>
        <row r="163">
          <cell r="A163" t="str">
            <v>Site-00150</v>
          </cell>
          <cell r="B163" t="e">
            <v>#N/A</v>
          </cell>
          <cell r="C163" t="e">
            <v>#N/A</v>
          </cell>
          <cell r="D163">
            <v>106.81827800000001</v>
          </cell>
          <cell r="E163">
            <v>-6.2305599999999997</v>
          </cell>
          <cell r="F163" t="str">
            <v>WP1</v>
          </cell>
          <cell r="G163" t="str">
            <v>dense</v>
          </cell>
          <cell r="H163" t="str">
            <v>Jkt_DU_5b</v>
          </cell>
          <cell r="I163">
            <v>9</v>
          </cell>
          <cell r="J163" t="str">
            <v>JKKY007</v>
          </cell>
          <cell r="K163">
            <v>1</v>
          </cell>
        </row>
        <row r="164">
          <cell r="A164" t="str">
            <v>Site-00151</v>
          </cell>
          <cell r="B164" t="e">
            <v>#N/A</v>
          </cell>
          <cell r="C164" t="e">
            <v>#N/A</v>
          </cell>
          <cell r="D164">
            <v>106.812231</v>
          </cell>
          <cell r="E164">
            <v>-6.2327209999999997</v>
          </cell>
          <cell r="F164" t="str">
            <v>WP1</v>
          </cell>
          <cell r="G164" t="str">
            <v>dense</v>
          </cell>
          <cell r="H164" t="str">
            <v>Jkt_DU_5b</v>
          </cell>
          <cell r="I164">
            <v>20</v>
          </cell>
          <cell r="J164" t="str">
            <v>JKKY008</v>
          </cell>
          <cell r="K164">
            <v>1</v>
          </cell>
        </row>
        <row r="165">
          <cell r="A165" t="str">
            <v>Site-00152</v>
          </cell>
          <cell r="B165" t="e">
            <v>#N/A</v>
          </cell>
          <cell r="C165" t="e">
            <v>#N/A</v>
          </cell>
          <cell r="D165">
            <v>106.80772899999999</v>
          </cell>
          <cell r="E165">
            <v>-6.2358209999999996</v>
          </cell>
          <cell r="F165" t="str">
            <v>WP1</v>
          </cell>
          <cell r="G165" t="str">
            <v>dense</v>
          </cell>
          <cell r="H165" t="str">
            <v>Jkt_DU_5b</v>
          </cell>
          <cell r="I165">
            <v>25</v>
          </cell>
          <cell r="J165" t="str">
            <v>JKKY009</v>
          </cell>
          <cell r="K165">
            <v>1</v>
          </cell>
        </row>
        <row r="166">
          <cell r="A166" t="str">
            <v>Site-00160</v>
          </cell>
          <cell r="B166" t="e">
            <v>#N/A</v>
          </cell>
          <cell r="C166" t="e">
            <v>#N/A</v>
          </cell>
          <cell r="D166">
            <v>106.819232</v>
          </cell>
          <cell r="E166">
            <v>-6.2405379999999999</v>
          </cell>
          <cell r="F166" t="str">
            <v>WP1</v>
          </cell>
          <cell r="G166" t="str">
            <v>dense</v>
          </cell>
          <cell r="H166" t="str">
            <v>Jkt_DU_5b</v>
          </cell>
          <cell r="I166">
            <v>21</v>
          </cell>
          <cell r="J166" t="str">
            <v>JKKY012</v>
          </cell>
          <cell r="K166">
            <v>1</v>
          </cell>
        </row>
        <row r="167">
          <cell r="A167" t="str">
            <v>Site-00161</v>
          </cell>
          <cell r="B167" t="e">
            <v>#N/A</v>
          </cell>
          <cell r="C167" t="e">
            <v>#N/A</v>
          </cell>
          <cell r="D167">
            <v>106.813872</v>
          </cell>
          <cell r="E167">
            <v>-6.2388820000000003</v>
          </cell>
          <cell r="F167" t="str">
            <v>WP1</v>
          </cell>
          <cell r="G167" t="str">
            <v>dense</v>
          </cell>
          <cell r="H167" t="str">
            <v>Jkt_DU_5b</v>
          </cell>
          <cell r="J167" t="str">
            <v>JKKY013</v>
          </cell>
          <cell r="K167">
            <v>1</v>
          </cell>
        </row>
        <row r="168">
          <cell r="A168" t="str">
            <v>Site-00162</v>
          </cell>
          <cell r="B168" t="e">
            <v>#N/A</v>
          </cell>
          <cell r="C168" t="e">
            <v>#N/A</v>
          </cell>
          <cell r="D168">
            <v>106.807755</v>
          </cell>
          <cell r="E168">
            <v>-6.240621</v>
          </cell>
          <cell r="F168" t="str">
            <v>WP1</v>
          </cell>
          <cell r="G168" t="str">
            <v>dense</v>
          </cell>
          <cell r="H168" t="str">
            <v>Jkt_DU_5b</v>
          </cell>
          <cell r="I168">
            <v>26</v>
          </cell>
          <cell r="J168" t="str">
            <v>JKKY014</v>
          </cell>
          <cell r="K168">
            <v>1</v>
          </cell>
        </row>
        <row r="169">
          <cell r="A169" t="str">
            <v>Site-00163</v>
          </cell>
          <cell r="B169" t="e">
            <v>#N/A</v>
          </cell>
          <cell r="C169" t="e">
            <v>#N/A</v>
          </cell>
          <cell r="D169">
            <v>106.80528700000001</v>
          </cell>
          <cell r="E169">
            <v>-6.2434269999999996</v>
          </cell>
          <cell r="F169" t="str">
            <v>WP1</v>
          </cell>
          <cell r="G169" t="str">
            <v>dense</v>
          </cell>
          <cell r="H169" t="str">
            <v>Jkt_DU_5b</v>
          </cell>
          <cell r="J169" t="str">
            <v>JKKY015</v>
          </cell>
          <cell r="K169">
            <v>1</v>
          </cell>
        </row>
        <row r="170">
          <cell r="A170" t="str">
            <v>Site-00170</v>
          </cell>
          <cell r="B170" t="str">
            <v>AAL2</v>
          </cell>
          <cell r="C170" t="e">
            <v>#N/A</v>
          </cell>
          <cell r="D170">
            <v>106.806073</v>
          </cell>
          <cell r="E170">
            <v>-6.2477020000000003</v>
          </cell>
          <cell r="F170" t="str">
            <v>WP1</v>
          </cell>
          <cell r="G170" t="str">
            <v>dense</v>
          </cell>
          <cell r="H170" t="str">
            <v>Jkt_DU_5b</v>
          </cell>
          <cell r="I170">
            <v>40</v>
          </cell>
          <cell r="J170" t="str">
            <v>JKKY017</v>
          </cell>
          <cell r="K170">
            <v>1</v>
          </cell>
        </row>
        <row r="171">
          <cell r="A171" t="str">
            <v>Site-00171</v>
          </cell>
          <cell r="B171" t="e">
            <v>#N/A</v>
          </cell>
          <cell r="C171" t="e">
            <v>#N/A</v>
          </cell>
          <cell r="D171">
            <v>106.80224800000001</v>
          </cell>
          <cell r="E171">
            <v>-6.2516220000000002</v>
          </cell>
          <cell r="F171" t="str">
            <v>WP1</v>
          </cell>
          <cell r="G171" t="str">
            <v>dense</v>
          </cell>
          <cell r="H171" t="str">
            <v>Jkt_DU_5b</v>
          </cell>
          <cell r="I171">
            <v>41</v>
          </cell>
          <cell r="J171" t="str">
            <v>JKKY018</v>
          </cell>
          <cell r="K171">
            <v>1</v>
          </cell>
        </row>
        <row r="172">
          <cell r="A172" t="str">
            <v>Site-00670</v>
          </cell>
          <cell r="B172" t="e">
            <v>#N/A</v>
          </cell>
          <cell r="C172" t="e">
            <v>#N/A</v>
          </cell>
          <cell r="D172">
            <v>106.806822</v>
          </cell>
          <cell r="E172">
            <v>-6.2273810000000003</v>
          </cell>
          <cell r="F172" t="str">
            <v>WP1</v>
          </cell>
          <cell r="G172" t="str">
            <v>dense</v>
          </cell>
          <cell r="H172" t="str">
            <v>Jkt_DU_5b</v>
          </cell>
          <cell r="J172" t="str">
            <v>JKKY023</v>
          </cell>
          <cell r="K172">
            <v>1</v>
          </cell>
        </row>
        <row r="173">
          <cell r="A173" t="str">
            <v>Site-00692</v>
          </cell>
          <cell r="B173" t="e">
            <v>#N/A</v>
          </cell>
          <cell r="C173" t="str">
            <v>SDH Hub</v>
          </cell>
          <cell r="D173">
            <v>106.813363</v>
          </cell>
          <cell r="E173">
            <v>-6.2289209999999997</v>
          </cell>
          <cell r="F173" t="str">
            <v>WP1</v>
          </cell>
          <cell r="G173" t="str">
            <v>dense</v>
          </cell>
          <cell r="H173" t="str">
            <v>Jkt_DU_5b</v>
          </cell>
          <cell r="J173" t="str">
            <v>JKKY024</v>
          </cell>
          <cell r="K173">
            <v>1</v>
          </cell>
        </row>
        <row r="174">
          <cell r="A174" t="str">
            <v>Site-00694</v>
          </cell>
          <cell r="B174" t="str">
            <v>AAL2</v>
          </cell>
          <cell r="C174" t="e">
            <v>#N/A</v>
          </cell>
          <cell r="D174">
            <v>106.815898</v>
          </cell>
          <cell r="E174">
            <v>-6.2349249999999996</v>
          </cell>
          <cell r="F174" t="str">
            <v>WP1</v>
          </cell>
          <cell r="G174" t="str">
            <v>dense</v>
          </cell>
          <cell r="H174" t="str">
            <v>Jkt_DU_5b</v>
          </cell>
          <cell r="J174" t="str">
            <v>JKKY025</v>
          </cell>
          <cell r="K174">
            <v>1</v>
          </cell>
        </row>
        <row r="175">
          <cell r="A175" t="str">
            <v>Site-00831</v>
          </cell>
          <cell r="B175" t="e">
            <v>#N/A</v>
          </cell>
          <cell r="C175" t="e">
            <v>#N/A</v>
          </cell>
          <cell r="D175">
            <v>106.819531</v>
          </cell>
          <cell r="E175">
            <v>-6.2372990000000001</v>
          </cell>
          <cell r="F175" t="str">
            <v>WP1</v>
          </cell>
          <cell r="G175" t="str">
            <v>dense</v>
          </cell>
          <cell r="H175" t="str">
            <v>Jkt_DU_5b</v>
          </cell>
          <cell r="J175" t="str">
            <v>JKKY029</v>
          </cell>
          <cell r="K175">
            <v>1</v>
          </cell>
        </row>
        <row r="176">
          <cell r="A176" t="str">
            <v>Tendean Plaza*</v>
          </cell>
          <cell r="B176" t="str">
            <v>AAL2</v>
          </cell>
          <cell r="C176" t="e">
            <v>#N/A</v>
          </cell>
          <cell r="H176" t="str">
            <v>Jkt_DU_5b</v>
          </cell>
          <cell r="L176" t="str">
            <v>Dependencies sites, Non-200 Sites</v>
          </cell>
        </row>
        <row r="177">
          <cell r="A177" t="str">
            <v>Site-00093</v>
          </cell>
          <cell r="B177" t="str">
            <v>AAL2</v>
          </cell>
          <cell r="C177" t="e">
            <v>#N/A</v>
          </cell>
          <cell r="D177">
            <v>106.799404</v>
          </cell>
          <cell r="E177">
            <v>-6.1894289999999996</v>
          </cell>
          <cell r="F177" t="str">
            <v>WP1</v>
          </cell>
          <cell r="G177" t="str">
            <v>dense</v>
          </cell>
          <cell r="H177" t="str">
            <v>Jkt_DU_6</v>
          </cell>
          <cell r="J177" t="str">
            <v>JKBH001</v>
          </cell>
          <cell r="K177">
            <v>1</v>
          </cell>
        </row>
        <row r="178">
          <cell r="A178" t="str">
            <v>Site-00098</v>
          </cell>
          <cell r="B178" t="e">
            <v>#N/A</v>
          </cell>
          <cell r="C178" t="e">
            <v>#N/A</v>
          </cell>
          <cell r="D178">
            <v>106.807534</v>
          </cell>
          <cell r="E178">
            <v>-6.1906949999999998</v>
          </cell>
          <cell r="F178" t="str">
            <v>WP1</v>
          </cell>
          <cell r="G178" t="str">
            <v>dense</v>
          </cell>
          <cell r="H178" t="str">
            <v>Jkt_DU_6</v>
          </cell>
          <cell r="J178" t="str">
            <v>JKBH002</v>
          </cell>
          <cell r="K178">
            <v>1</v>
          </cell>
        </row>
        <row r="179">
          <cell r="A179" t="str">
            <v>Site-00099</v>
          </cell>
          <cell r="B179" t="str">
            <v>AAL2</v>
          </cell>
          <cell r="C179" t="e">
            <v>#N/A</v>
          </cell>
          <cell r="D179">
            <v>106.80391400000001</v>
          </cell>
          <cell r="E179">
            <v>-6.194312</v>
          </cell>
          <cell r="F179" t="str">
            <v>WP1</v>
          </cell>
          <cell r="G179" t="str">
            <v>dense</v>
          </cell>
          <cell r="H179" t="str">
            <v>Jkt_DU_6</v>
          </cell>
          <cell r="J179" t="str">
            <v>JKBH003</v>
          </cell>
          <cell r="K179">
            <v>1</v>
          </cell>
        </row>
        <row r="180">
          <cell r="A180" t="str">
            <v>Site-00103</v>
          </cell>
          <cell r="B180" t="e">
            <v>#N/A</v>
          </cell>
          <cell r="C180" t="e">
            <v>#N/A</v>
          </cell>
          <cell r="D180">
            <v>106.819237</v>
          </cell>
          <cell r="E180">
            <v>-6.1910720000000001</v>
          </cell>
          <cell r="F180" t="str">
            <v>WP1</v>
          </cell>
          <cell r="G180" t="str">
            <v>dense</v>
          </cell>
          <cell r="H180" t="str">
            <v>Jkt_DU_6</v>
          </cell>
          <cell r="J180" t="str">
            <v>JKBH004</v>
          </cell>
          <cell r="K180">
            <v>1</v>
          </cell>
        </row>
        <row r="181">
          <cell r="A181" t="str">
            <v>Site-00104</v>
          </cell>
          <cell r="B181" t="e">
            <v>#N/A</v>
          </cell>
          <cell r="C181" t="e">
            <v>#N/A</v>
          </cell>
          <cell r="D181">
            <v>106.813766</v>
          </cell>
          <cell r="E181">
            <v>-6.1937259999999998</v>
          </cell>
          <cell r="F181" t="str">
            <v>WP1</v>
          </cell>
          <cell r="G181" t="str">
            <v>dense</v>
          </cell>
          <cell r="H181" t="str">
            <v>Jkt_DU_6</v>
          </cell>
          <cell r="J181" t="str">
            <v>JKBH005</v>
          </cell>
          <cell r="K181">
            <v>1</v>
          </cell>
        </row>
        <row r="182">
          <cell r="A182" t="str">
            <v>Site-00105</v>
          </cell>
          <cell r="B182" t="e">
            <v>#N/A</v>
          </cell>
          <cell r="C182" t="str">
            <v>SDH Hub</v>
          </cell>
          <cell r="D182">
            <v>106.80866899999999</v>
          </cell>
          <cell r="E182">
            <v>-6.1973839999999996</v>
          </cell>
          <cell r="F182" t="str">
            <v>WP1</v>
          </cell>
          <cell r="G182" t="str">
            <v>dense</v>
          </cell>
          <cell r="H182" t="str">
            <v>Jkt_DU_6</v>
          </cell>
          <cell r="J182" t="str">
            <v>JKBH006</v>
          </cell>
          <cell r="K182">
            <v>1</v>
          </cell>
        </row>
        <row r="183">
          <cell r="A183" t="str">
            <v>Site-00110</v>
          </cell>
          <cell r="B183" t="e">
            <v>#N/A</v>
          </cell>
          <cell r="C183" t="e">
            <v>#N/A</v>
          </cell>
          <cell r="D183">
            <v>106.818732</v>
          </cell>
          <cell r="E183">
            <v>-6.1964769999999998</v>
          </cell>
          <cell r="F183" t="str">
            <v>WP1</v>
          </cell>
          <cell r="G183" t="str">
            <v>dense</v>
          </cell>
          <cell r="H183" t="str">
            <v>Jkt_DU_6</v>
          </cell>
          <cell r="J183" t="str">
            <v>JKBH007</v>
          </cell>
          <cell r="K183">
            <v>1</v>
          </cell>
        </row>
        <row r="184">
          <cell r="A184" t="str">
            <v>Site-00111</v>
          </cell>
          <cell r="B184" t="str">
            <v>AAL2</v>
          </cell>
          <cell r="C184" t="e">
            <v>#N/A</v>
          </cell>
          <cell r="D184">
            <v>106.814615</v>
          </cell>
          <cell r="E184">
            <v>-6.2000109999999999</v>
          </cell>
          <cell r="F184" t="str">
            <v>WP1</v>
          </cell>
          <cell r="G184" t="str">
            <v>dense</v>
          </cell>
          <cell r="H184" t="str">
            <v>Jkt_DU_6</v>
          </cell>
          <cell r="J184" t="str">
            <v>JKBH008</v>
          </cell>
          <cell r="K184">
            <v>1</v>
          </cell>
        </row>
        <row r="185">
          <cell r="A185" t="str">
            <v>Site-00112</v>
          </cell>
          <cell r="B185" t="e">
            <v>#N/A</v>
          </cell>
          <cell r="C185" t="e">
            <v>#N/A</v>
          </cell>
          <cell r="D185">
            <v>106.806528</v>
          </cell>
          <cell r="E185">
            <v>-6.2013670000000003</v>
          </cell>
          <cell r="F185" t="str">
            <v>WP1</v>
          </cell>
          <cell r="G185" t="str">
            <v>dense</v>
          </cell>
          <cell r="H185" t="str">
            <v>Jkt_DU_6</v>
          </cell>
          <cell r="J185" t="str">
            <v>JKBH009</v>
          </cell>
          <cell r="K185">
            <v>1</v>
          </cell>
        </row>
        <row r="186">
          <cell r="A186" t="str">
            <v>Site-00118</v>
          </cell>
          <cell r="B186" t="str">
            <v>AAL2</v>
          </cell>
          <cell r="C186" t="e">
            <v>#N/A</v>
          </cell>
          <cell r="D186">
            <v>106.811194</v>
          </cell>
          <cell r="E186">
            <v>-6.2086259999999998</v>
          </cell>
          <cell r="F186" t="str">
            <v>WP1</v>
          </cell>
          <cell r="G186" t="str">
            <v>dense</v>
          </cell>
          <cell r="H186" t="str">
            <v>Jkt_DU_6</v>
          </cell>
          <cell r="J186" t="str">
            <v>JKBH010</v>
          </cell>
          <cell r="K186">
            <v>1</v>
          </cell>
        </row>
        <row r="187">
          <cell r="A187" t="str">
            <v>Site-00119</v>
          </cell>
          <cell r="B187" t="e">
            <v>#N/A</v>
          </cell>
          <cell r="C187" t="e">
            <v>#N/A</v>
          </cell>
          <cell r="D187">
            <v>106.806089</v>
          </cell>
          <cell r="E187">
            <v>-6.211989</v>
          </cell>
          <cell r="F187" t="str">
            <v>WP1</v>
          </cell>
          <cell r="G187" t="str">
            <v>dense</v>
          </cell>
          <cell r="H187" t="str">
            <v>Jkt_DU_6</v>
          </cell>
          <cell r="I187">
            <v>79</v>
          </cell>
          <cell r="J187" t="str">
            <v>JKBH011</v>
          </cell>
          <cell r="K187">
            <v>1</v>
          </cell>
        </row>
        <row r="188">
          <cell r="A188" t="str">
            <v>Site-00544</v>
          </cell>
          <cell r="B188" t="e">
            <v>#N/A</v>
          </cell>
          <cell r="C188" t="e">
            <v>#N/A</v>
          </cell>
          <cell r="D188">
            <v>106.81624600000001</v>
          </cell>
          <cell r="E188">
            <v>-6.2112449999999999</v>
          </cell>
          <cell r="F188" t="str">
            <v>WP1</v>
          </cell>
          <cell r="G188" t="str">
            <v>dense</v>
          </cell>
          <cell r="H188" t="str">
            <v>Jkt_DU_6</v>
          </cell>
          <cell r="J188" t="str">
            <v>JKBH012</v>
          </cell>
          <cell r="K188">
            <v>1</v>
          </cell>
        </row>
        <row r="189">
          <cell r="A189" t="str">
            <v>Site-00580</v>
          </cell>
          <cell r="B189" t="e">
            <v>#N/A</v>
          </cell>
          <cell r="C189" t="str">
            <v>SDH Hub</v>
          </cell>
          <cell r="D189">
            <v>106.802015</v>
          </cell>
          <cell r="E189">
            <v>-6.1989919999999996</v>
          </cell>
          <cell r="F189" t="str">
            <v>WP1</v>
          </cell>
          <cell r="G189" t="str">
            <v>dense</v>
          </cell>
          <cell r="H189" t="str">
            <v>Jkt_DU_6</v>
          </cell>
          <cell r="J189" t="str">
            <v>JKBH013</v>
          </cell>
          <cell r="K189">
            <v>1</v>
          </cell>
        </row>
        <row r="190">
          <cell r="A190" t="str">
            <v>Site-00581</v>
          </cell>
          <cell r="B190" t="e">
            <v>#N/A</v>
          </cell>
          <cell r="C190" t="str">
            <v>SDH Hub</v>
          </cell>
          <cell r="D190">
            <v>106.81126399999999</v>
          </cell>
          <cell r="E190">
            <v>-6.2039359999999997</v>
          </cell>
          <cell r="F190" t="str">
            <v>WP1</v>
          </cell>
          <cell r="G190" t="str">
            <v>dense</v>
          </cell>
          <cell r="H190" t="str">
            <v>Jkt_DU_6</v>
          </cell>
          <cell r="J190" t="str">
            <v>JKBH014</v>
          </cell>
          <cell r="K190">
            <v>1</v>
          </cell>
        </row>
        <row r="191">
          <cell r="A191" t="str">
            <v>Site-00582</v>
          </cell>
          <cell r="B191" t="e">
            <v>#N/A</v>
          </cell>
          <cell r="C191" t="e">
            <v>#N/A</v>
          </cell>
          <cell r="D191">
            <v>106.811207</v>
          </cell>
          <cell r="E191">
            <v>-6.2130859999999997</v>
          </cell>
          <cell r="F191" t="str">
            <v>WP1</v>
          </cell>
          <cell r="G191" t="str">
            <v>dense</v>
          </cell>
          <cell r="H191" t="str">
            <v>Jkt_DU_6</v>
          </cell>
          <cell r="J191" t="str">
            <v>JKBH015</v>
          </cell>
          <cell r="K191">
            <v>1</v>
          </cell>
        </row>
        <row r="192">
          <cell r="A192" t="str">
            <v>Site-01175</v>
          </cell>
          <cell r="B192" t="e">
            <v>#N/A</v>
          </cell>
          <cell r="C192" t="e">
            <v>#N/A</v>
          </cell>
          <cell r="D192">
            <v>106.79800299999999</v>
          </cell>
          <cell r="E192">
            <v>-6.195036</v>
          </cell>
          <cell r="F192" t="str">
            <v>WP1</v>
          </cell>
          <cell r="G192" t="str">
            <v>dense</v>
          </cell>
          <cell r="H192" t="str">
            <v>Jkt_DU_6</v>
          </cell>
          <cell r="I192">
            <v>103</v>
          </cell>
          <cell r="J192" t="str">
            <v>JKBH016</v>
          </cell>
          <cell r="K192">
            <v>1</v>
          </cell>
        </row>
        <row r="193">
          <cell r="A193" t="str">
            <v>Site-01541</v>
          </cell>
          <cell r="B193" t="e">
            <v>#N/A</v>
          </cell>
          <cell r="C193" t="e">
            <v>#N/A</v>
          </cell>
          <cell r="D193">
            <v>106.805346</v>
          </cell>
          <cell r="E193">
            <v>-6.2067079999999999</v>
          </cell>
          <cell r="F193" t="str">
            <v>WP1</v>
          </cell>
          <cell r="G193" t="str">
            <v>dense</v>
          </cell>
          <cell r="H193" t="str">
            <v>Jkt_DU_6</v>
          </cell>
          <cell r="I193">
            <v>80</v>
          </cell>
          <cell r="J193" t="str">
            <v>JKBH017</v>
          </cell>
          <cell r="K193">
            <v>1</v>
          </cell>
        </row>
        <row r="194">
          <cell r="A194" t="str">
            <v>Site-00062</v>
          </cell>
          <cell r="B194" t="str">
            <v>AAL2</v>
          </cell>
          <cell r="C194" t="e">
            <v>#N/A</v>
          </cell>
          <cell r="D194">
            <v>106.799605</v>
          </cell>
          <cell r="E194">
            <v>-6.1664320000000004</v>
          </cell>
          <cell r="F194" t="str">
            <v>WP1</v>
          </cell>
          <cell r="G194" t="str">
            <v>dense</v>
          </cell>
          <cell r="H194" t="str">
            <v>Jkt_DU_7a</v>
          </cell>
          <cell r="I194">
            <v>163</v>
          </cell>
          <cell r="J194" t="str">
            <v>JKTM001</v>
          </cell>
          <cell r="K194">
            <v>1</v>
          </cell>
        </row>
        <row r="195">
          <cell r="A195" t="str">
            <v>Site-00064</v>
          </cell>
          <cell r="B195" t="e">
            <v>#N/A</v>
          </cell>
          <cell r="C195" t="e">
            <v>#N/A</v>
          </cell>
          <cell r="D195">
            <v>106.78236</v>
          </cell>
          <cell r="E195">
            <v>-6.1729919999999998</v>
          </cell>
          <cell r="F195" t="str">
            <v>WP1</v>
          </cell>
          <cell r="G195" t="str">
            <v>dense</v>
          </cell>
          <cell r="H195" t="str">
            <v>Jkt_DU_7a</v>
          </cell>
          <cell r="I195">
            <v>160</v>
          </cell>
          <cell r="J195" t="str">
            <v>JKTM002</v>
          </cell>
          <cell r="K195">
            <v>1</v>
          </cell>
        </row>
        <row r="196">
          <cell r="A196" t="str">
            <v>Site-00072</v>
          </cell>
          <cell r="B196" t="e">
            <v>#N/A</v>
          </cell>
          <cell r="C196" t="e">
            <v>#N/A</v>
          </cell>
          <cell r="D196">
            <v>106.791088</v>
          </cell>
          <cell r="E196">
            <v>-6.1722989999999998</v>
          </cell>
          <cell r="F196" t="str">
            <v>WP1</v>
          </cell>
          <cell r="G196" t="str">
            <v>dense</v>
          </cell>
          <cell r="H196" t="str">
            <v>Jkt_DU_7a</v>
          </cell>
          <cell r="I196">
            <v>156</v>
          </cell>
          <cell r="J196" t="str">
            <v>JKTM003</v>
          </cell>
          <cell r="K196">
            <v>1</v>
          </cell>
        </row>
        <row r="197">
          <cell r="A197" t="str">
            <v>Site-00073</v>
          </cell>
          <cell r="B197" t="e">
            <v>#N/A</v>
          </cell>
          <cell r="C197" t="str">
            <v>SDH Hub</v>
          </cell>
          <cell r="D197">
            <v>106.797246</v>
          </cell>
          <cell r="E197">
            <v>-6.1712639999999999</v>
          </cell>
          <cell r="F197" t="str">
            <v>WP1</v>
          </cell>
          <cell r="G197" t="str">
            <v>dense</v>
          </cell>
          <cell r="H197" t="str">
            <v>Jkt_DU_7a</v>
          </cell>
          <cell r="J197" t="str">
            <v>JKTM004</v>
          </cell>
          <cell r="K197">
            <v>1</v>
          </cell>
        </row>
        <row r="198">
          <cell r="A198" t="str">
            <v>Site-00078</v>
          </cell>
          <cell r="B198" t="e">
            <v>#N/A</v>
          </cell>
          <cell r="C198" t="e">
            <v>#N/A</v>
          </cell>
          <cell r="D198">
            <v>106.811136</v>
          </cell>
          <cell r="E198">
            <v>-6.1708800000000004</v>
          </cell>
          <cell r="F198" t="str">
            <v>WP1</v>
          </cell>
          <cell r="G198" t="str">
            <v>dense</v>
          </cell>
          <cell r="H198" t="str">
            <v>Jkt_DU_7a</v>
          </cell>
          <cell r="I198">
            <v>150</v>
          </cell>
          <cell r="J198" t="str">
            <v>JKTM005</v>
          </cell>
          <cell r="K198">
            <v>1</v>
          </cell>
        </row>
        <row r="199">
          <cell r="A199" t="str">
            <v>Site-00080</v>
          </cell>
          <cell r="B199" t="e">
            <v>#N/A</v>
          </cell>
          <cell r="C199" t="e">
            <v>#N/A</v>
          </cell>
          <cell r="D199">
            <v>106.802688</v>
          </cell>
          <cell r="E199">
            <v>-6.1757970000000002</v>
          </cell>
          <cell r="F199" t="str">
            <v>WP1</v>
          </cell>
          <cell r="G199" t="str">
            <v>dense</v>
          </cell>
          <cell r="H199" t="str">
            <v>Jkt_DU_7a</v>
          </cell>
          <cell r="J199" t="str">
            <v>JKTM006</v>
          </cell>
          <cell r="K199">
            <v>1</v>
          </cell>
        </row>
        <row r="200">
          <cell r="A200" t="str">
            <v>Site-00081</v>
          </cell>
          <cell r="B200" t="e">
            <v>#N/A</v>
          </cell>
          <cell r="C200" t="e">
            <v>#N/A</v>
          </cell>
          <cell r="D200">
            <v>106.78791699999999</v>
          </cell>
          <cell r="E200">
            <v>-6.1789040000000002</v>
          </cell>
          <cell r="F200" t="str">
            <v>WP1</v>
          </cell>
          <cell r="G200" t="str">
            <v>dense</v>
          </cell>
          <cell r="H200" t="str">
            <v>Jkt_DU_7a</v>
          </cell>
          <cell r="J200" t="str">
            <v>JKTM007</v>
          </cell>
          <cell r="K200">
            <v>1</v>
          </cell>
        </row>
        <row r="201">
          <cell r="A201" t="str">
            <v>Site-00082</v>
          </cell>
          <cell r="B201" t="e">
            <v>#N/A</v>
          </cell>
          <cell r="C201" t="e">
            <v>#N/A</v>
          </cell>
          <cell r="D201">
            <v>106.798092</v>
          </cell>
          <cell r="E201">
            <v>-6.1786050000000001</v>
          </cell>
          <cell r="F201" t="str">
            <v>WP1</v>
          </cell>
          <cell r="G201" t="str">
            <v>dense</v>
          </cell>
          <cell r="H201" t="str">
            <v>Jkt_DU_7a</v>
          </cell>
          <cell r="I201">
            <v>147</v>
          </cell>
          <cell r="J201" t="str">
            <v>JKTM008</v>
          </cell>
          <cell r="K201">
            <v>1</v>
          </cell>
        </row>
        <row r="202">
          <cell r="A202" t="str">
            <v>Site-00083</v>
          </cell>
          <cell r="B202" t="e">
            <v>#N/A</v>
          </cell>
          <cell r="C202" t="e">
            <v>#N/A</v>
          </cell>
          <cell r="D202">
            <v>106.78281699999999</v>
          </cell>
          <cell r="E202">
            <v>-6.1816870000000002</v>
          </cell>
          <cell r="F202" t="str">
            <v>WP1</v>
          </cell>
          <cell r="G202" t="str">
            <v>dense</v>
          </cell>
          <cell r="H202" t="str">
            <v>Jkt_DU_7a</v>
          </cell>
          <cell r="I202">
            <v>231</v>
          </cell>
          <cell r="J202" t="str">
            <v>JKTM009</v>
          </cell>
          <cell r="K202">
            <v>1</v>
          </cell>
        </row>
        <row r="203">
          <cell r="A203" t="str">
            <v>Site-00087</v>
          </cell>
          <cell r="B203" t="e">
            <v>#N/A</v>
          </cell>
          <cell r="C203" t="e">
            <v>#N/A</v>
          </cell>
          <cell r="D203">
            <v>106.817041</v>
          </cell>
          <cell r="E203">
            <v>-6.1700039999999996</v>
          </cell>
          <cell r="F203" t="str">
            <v>WP1</v>
          </cell>
          <cell r="G203" t="str">
            <v>dense</v>
          </cell>
          <cell r="H203" t="str">
            <v>Jkt_DU_7a</v>
          </cell>
          <cell r="I203">
            <v>149</v>
          </cell>
          <cell r="J203" t="str">
            <v>JKTM010</v>
          </cell>
          <cell r="K203">
            <v>1</v>
          </cell>
        </row>
        <row r="204">
          <cell r="A204" t="str">
            <v>Site-00435</v>
          </cell>
          <cell r="B204" t="str">
            <v>AAL2</v>
          </cell>
          <cell r="C204" t="e">
            <v>#N/A</v>
          </cell>
          <cell r="D204">
            <v>106.80708199999999</v>
          </cell>
          <cell r="E204">
            <v>-6.1727210000000001</v>
          </cell>
          <cell r="F204" t="str">
            <v>WP1</v>
          </cell>
          <cell r="G204" t="str">
            <v>dense</v>
          </cell>
          <cell r="H204" t="str">
            <v>Jkt_DU_7a</v>
          </cell>
          <cell r="I204">
            <v>146</v>
          </cell>
          <cell r="J204" t="str">
            <v>JKTM018</v>
          </cell>
          <cell r="K204">
            <v>1</v>
          </cell>
        </row>
        <row r="205">
          <cell r="A205" t="str">
            <v>Site-00488</v>
          </cell>
          <cell r="B205" t="e">
            <v>#N/A</v>
          </cell>
          <cell r="C205" t="e">
            <v>#N/A</v>
          </cell>
          <cell r="D205">
            <v>106.783159</v>
          </cell>
          <cell r="E205">
            <v>-6.1770589999999999</v>
          </cell>
          <cell r="F205" t="str">
            <v>WP1</v>
          </cell>
          <cell r="G205" t="str">
            <v>dense</v>
          </cell>
          <cell r="H205" t="str">
            <v>Jkt_DU_7a</v>
          </cell>
          <cell r="I205">
            <v>161</v>
          </cell>
          <cell r="J205" t="str">
            <v>JKTM019</v>
          </cell>
          <cell r="K205">
            <v>1</v>
          </cell>
        </row>
        <row r="206">
          <cell r="A206" t="str">
            <v>Site-00569</v>
          </cell>
          <cell r="B206" t="e">
            <v>#N/A</v>
          </cell>
          <cell r="C206" t="e">
            <v>#N/A</v>
          </cell>
          <cell r="D206">
            <v>106.804044</v>
          </cell>
          <cell r="E206">
            <v>-6.1691349999999998</v>
          </cell>
          <cell r="F206" t="str">
            <v>WP1</v>
          </cell>
          <cell r="G206" t="str">
            <v>dense</v>
          </cell>
          <cell r="H206" t="str">
            <v>Jkt_DU_7a</v>
          </cell>
          <cell r="J206" t="str">
            <v>JKTM024</v>
          </cell>
          <cell r="K206">
            <v>1</v>
          </cell>
        </row>
        <row r="207">
          <cell r="A207" t="str">
            <v>Site-00570</v>
          </cell>
          <cell r="B207" t="e">
            <v>#N/A</v>
          </cell>
          <cell r="C207" t="e">
            <v>#N/A</v>
          </cell>
          <cell r="D207">
            <v>106.81256</v>
          </cell>
          <cell r="E207">
            <v>-6.1674179999999996</v>
          </cell>
          <cell r="F207" t="str">
            <v>WP1</v>
          </cell>
          <cell r="G207" t="str">
            <v>dense</v>
          </cell>
          <cell r="H207" t="str">
            <v>Jkt_DU_7a</v>
          </cell>
          <cell r="J207" t="str">
            <v>JKTM025</v>
          </cell>
          <cell r="K207">
            <v>1</v>
          </cell>
        </row>
        <row r="208">
          <cell r="A208" t="str">
            <v>Site-00576</v>
          </cell>
          <cell r="B208" t="str">
            <v>AAL2</v>
          </cell>
          <cell r="C208" t="e">
            <v>#N/A</v>
          </cell>
          <cell r="D208">
            <v>106.79090100000001</v>
          </cell>
          <cell r="E208">
            <v>-6.1672250000000002</v>
          </cell>
          <cell r="F208" t="str">
            <v>WP1</v>
          </cell>
          <cell r="G208" t="str">
            <v>dense</v>
          </cell>
          <cell r="H208" t="str">
            <v>Jkt_DU_7a</v>
          </cell>
          <cell r="I208">
            <v>165</v>
          </cell>
          <cell r="J208" t="str">
            <v>JKTM026</v>
          </cell>
          <cell r="K208">
            <v>1</v>
          </cell>
        </row>
        <row r="209">
          <cell r="A209" t="str">
            <v>Site-00577</v>
          </cell>
          <cell r="B209" t="e">
            <v>#N/A</v>
          </cell>
          <cell r="C209" t="e">
            <v>#N/A</v>
          </cell>
          <cell r="D209">
            <v>106.795602</v>
          </cell>
          <cell r="E209">
            <v>-6.1663209999999999</v>
          </cell>
          <cell r="F209" t="str">
            <v>WP1</v>
          </cell>
          <cell r="G209" t="str">
            <v>dense</v>
          </cell>
          <cell r="H209" t="str">
            <v>Jkt_DU_7a</v>
          </cell>
          <cell r="J209" t="str">
            <v>JKTM027</v>
          </cell>
          <cell r="K209">
            <v>1</v>
          </cell>
        </row>
        <row r="210">
          <cell r="A210" t="str">
            <v>Site-00578</v>
          </cell>
          <cell r="B210" t="e">
            <v>#N/A</v>
          </cell>
          <cell r="C210" t="e">
            <v>#N/A</v>
          </cell>
          <cell r="D210">
            <v>106.791196</v>
          </cell>
          <cell r="E210">
            <v>-6.1757530000000003</v>
          </cell>
          <cell r="F210" t="str">
            <v>WP1</v>
          </cell>
          <cell r="G210" t="str">
            <v>dense</v>
          </cell>
          <cell r="H210" t="str">
            <v>Jkt_DU_7a</v>
          </cell>
          <cell r="I210">
            <v>1042</v>
          </cell>
          <cell r="J210" t="str">
            <v>JKTM028</v>
          </cell>
          <cell r="K210">
            <v>1</v>
          </cell>
        </row>
        <row r="211">
          <cell r="A211" t="str">
            <v>Site-00089</v>
          </cell>
          <cell r="B211" t="e">
            <v>#N/A</v>
          </cell>
          <cell r="C211" t="str">
            <v>SDH Hub</v>
          </cell>
          <cell r="H211" t="str">
            <v>Jkt_DU_7b</v>
          </cell>
          <cell r="L211" t="str">
            <v>Dependencies sites, Non-200 Sites</v>
          </cell>
        </row>
        <row r="212">
          <cell r="A212" t="str">
            <v>Site-00422</v>
          </cell>
          <cell r="B212" t="e">
            <v>#N/A</v>
          </cell>
          <cell r="C212" t="str">
            <v>SDH Hub</v>
          </cell>
          <cell r="H212" t="str">
            <v>Jkt_DU_7b</v>
          </cell>
          <cell r="L212" t="str">
            <v>Dependencies sites, Non-200 Sites</v>
          </cell>
        </row>
        <row r="213">
          <cell r="A213" t="str">
            <v>Site-00489</v>
          </cell>
          <cell r="B213" t="e">
            <v>#N/A</v>
          </cell>
          <cell r="C213" t="e">
            <v>#N/A</v>
          </cell>
          <cell r="H213" t="str">
            <v>Jkt_DU_7b</v>
          </cell>
          <cell r="L213" t="str">
            <v>Dependencies sites, Non-200 Sites</v>
          </cell>
        </row>
        <row r="214">
          <cell r="A214" t="str">
            <v>Site-00530</v>
          </cell>
          <cell r="B214" t="e">
            <v>#N/A</v>
          </cell>
          <cell r="C214" t="str">
            <v>SDH Hub</v>
          </cell>
          <cell r="H214" t="str">
            <v>Jkt_DU_7b</v>
          </cell>
          <cell r="L214" t="str">
            <v>Dependencies sites, Non-200 Sites</v>
          </cell>
        </row>
        <row r="215">
          <cell r="A215" t="str">
            <v>Site-00583</v>
          </cell>
          <cell r="B215" t="e">
            <v>#N/A</v>
          </cell>
          <cell r="C215" t="e">
            <v>#N/A</v>
          </cell>
          <cell r="H215" t="str">
            <v>Jkt_DU_7b</v>
          </cell>
          <cell r="L215" t="str">
            <v>Dependencies sites, Non-200 Sites</v>
          </cell>
        </row>
        <row r="218">
          <cell r="A218" t="str">
            <v>Site-00766</v>
          </cell>
          <cell r="B218" t="e">
            <v>#N/A</v>
          </cell>
          <cell r="C218" t="str">
            <v>SDH Hub</v>
          </cell>
          <cell r="H218" t="str">
            <v>Jkt_Sub_9</v>
          </cell>
          <cell r="L218" t="str">
            <v>Dependencies sites, Non-200 Sites</v>
          </cell>
        </row>
        <row r="225">
          <cell r="A225" t="str">
            <v>Site-00552</v>
          </cell>
          <cell r="B225" t="e">
            <v>#N/A</v>
          </cell>
          <cell r="C225" t="str">
            <v>SDH Hub</v>
          </cell>
          <cell r="H225" t="str">
            <v>Jkt_Urb_10</v>
          </cell>
          <cell r="L225" t="str">
            <v>Dependencies sites, Non-200 Sites</v>
          </cell>
        </row>
        <row r="226">
          <cell r="A226" t="str">
            <v>Site-00553</v>
          </cell>
          <cell r="B226" t="e">
            <v>#N/A</v>
          </cell>
          <cell r="C226" t="e">
            <v>#N/A</v>
          </cell>
          <cell r="H226" t="str">
            <v>Jkt_Urb_10</v>
          </cell>
          <cell r="L226" t="str">
            <v>Dependencies sites, Non-200 Sites</v>
          </cell>
        </row>
        <row r="227">
          <cell r="A227" t="str">
            <v>Site-01130</v>
          </cell>
          <cell r="B227" t="e">
            <v>#N/A</v>
          </cell>
          <cell r="C227" t="str">
            <v>SDH Hub</v>
          </cell>
          <cell r="H227" t="str">
            <v>Jkt_Urb_10</v>
          </cell>
          <cell r="L227" t="str">
            <v>Dependencies sites, Non-200 Sites</v>
          </cell>
        </row>
        <row r="228">
          <cell r="A228" t="str">
            <v>Site-01146</v>
          </cell>
          <cell r="B228" t="e">
            <v>#N/A</v>
          </cell>
          <cell r="C228" t="str">
            <v>SDH Hub</v>
          </cell>
          <cell r="H228" t="str">
            <v>Jkt_Urb_10</v>
          </cell>
          <cell r="L228" t="str">
            <v>Dependencies sites, Non-200 Sites</v>
          </cell>
        </row>
        <row r="229">
          <cell r="A229" t="str">
            <v>Site-01162</v>
          </cell>
          <cell r="B229" t="e">
            <v>#N/A</v>
          </cell>
          <cell r="C229" t="str">
            <v>SDH Hub</v>
          </cell>
          <cell r="H229" t="str">
            <v>Jkt_Urb_10</v>
          </cell>
          <cell r="L229" t="str">
            <v>Dependencies sites, Non-200 Sites</v>
          </cell>
        </row>
        <row r="230">
          <cell r="A230" t="str">
            <v>Hotel Mulia</v>
          </cell>
          <cell r="B230" t="str">
            <v>AAL2</v>
          </cell>
          <cell r="C230" t="e">
            <v>#N/A</v>
          </cell>
          <cell r="H230" t="str">
            <v>Jkt_Urb_10</v>
          </cell>
          <cell r="L230" t="str">
            <v>Dependencies sites, Non-200 Sites</v>
          </cell>
        </row>
        <row r="231">
          <cell r="A231" t="str">
            <v>Site-00988</v>
          </cell>
          <cell r="B231" t="e">
            <v>#N/A</v>
          </cell>
          <cell r="C231" t="e">
            <v>#N/A</v>
          </cell>
          <cell r="H231" t="str">
            <v>Jkt_Urb_11a</v>
          </cell>
          <cell r="L231" t="str">
            <v>Dependencies sites, Non-200 Sites</v>
          </cell>
        </row>
        <row r="232">
          <cell r="A232" t="str">
            <v>Site-01093</v>
          </cell>
          <cell r="B232" t="e">
            <v>#N/A</v>
          </cell>
          <cell r="C232" t="str">
            <v>SDH Hub</v>
          </cell>
          <cell r="H232" t="str">
            <v>Jkt_Urb_11a</v>
          </cell>
          <cell r="L232" t="str">
            <v>Dependencies sites, Non-200 Sites</v>
          </cell>
        </row>
        <row r="233">
          <cell r="A233" t="str">
            <v>Site-01097</v>
          </cell>
          <cell r="B233" t="str">
            <v>AAL2</v>
          </cell>
          <cell r="C233" t="e">
            <v>#N/A</v>
          </cell>
          <cell r="H233" t="str">
            <v>Jkt_Urb_11b</v>
          </cell>
          <cell r="L233" t="str">
            <v>Dependencies sites, Non-200 Sites</v>
          </cell>
        </row>
        <row r="234">
          <cell r="A234" t="str">
            <v>Site-01098</v>
          </cell>
          <cell r="B234" t="e">
            <v>#N/A</v>
          </cell>
          <cell r="C234" t="str">
            <v>SDH Hub</v>
          </cell>
          <cell r="H234" t="str">
            <v>Jkt_Urb_11b</v>
          </cell>
          <cell r="L234" t="str">
            <v>Dependencies sites, Non-200 Sites</v>
          </cell>
        </row>
        <row r="235">
          <cell r="A235" t="str">
            <v>Site-01539</v>
          </cell>
          <cell r="B235" t="e">
            <v>#N/A</v>
          </cell>
          <cell r="C235" t="str">
            <v>SDH Hub</v>
          </cell>
          <cell r="H235" t="str">
            <v>Jkt_Urb_11b</v>
          </cell>
          <cell r="L235" t="str">
            <v>Dependencies sites, Non-200 Sites</v>
          </cell>
        </row>
        <row r="236">
          <cell r="A236" t="str">
            <v>Site-00048</v>
          </cell>
          <cell r="B236" t="str">
            <v>AAL2</v>
          </cell>
          <cell r="C236" t="e">
            <v>#N/A</v>
          </cell>
          <cell r="H236" t="str">
            <v>Jkt_Urb_12</v>
          </cell>
          <cell r="L236" t="str">
            <v>Dependencies sites, Non-200 Sites</v>
          </cell>
        </row>
        <row r="237">
          <cell r="A237" t="str">
            <v>Site-00320</v>
          </cell>
          <cell r="B237" t="e">
            <v>#N/A</v>
          </cell>
          <cell r="C237" t="str">
            <v>SDH Hub</v>
          </cell>
          <cell r="H237" t="str">
            <v>Jkt_Urb_12</v>
          </cell>
          <cell r="L237" t="str">
            <v>Dependencies sites, Non-200 Sites</v>
          </cell>
        </row>
        <row r="238">
          <cell r="A238" t="str">
            <v>Site-00588</v>
          </cell>
          <cell r="B238" t="str">
            <v>AAL2</v>
          </cell>
          <cell r="C238" t="e">
            <v>#N/A</v>
          </cell>
          <cell r="H238" t="str">
            <v>Jkt_Urb_5</v>
          </cell>
          <cell r="L238" t="str">
            <v>Dependencies sites, Non-200 Sites</v>
          </cell>
        </row>
        <row r="239">
          <cell r="A239" t="str">
            <v>Site-01532</v>
          </cell>
          <cell r="B239" t="e">
            <v>#N/A</v>
          </cell>
          <cell r="C239" t="str">
            <v>SDH Hub</v>
          </cell>
          <cell r="H239" t="str">
            <v>Jkt_Urb_8</v>
          </cell>
          <cell r="L239" t="str">
            <v>Dependencies sites, Non-200 Sites</v>
          </cell>
        </row>
      </sheetData>
      <sheetData sheetId="2" refreshError="1">
        <row r="157">
          <cell r="A157">
            <v>155</v>
          </cell>
          <cell r="B157" t="str">
            <v>DU 3</v>
          </cell>
          <cell r="C157" t="str">
            <v>O: 23EHP-16x2-0.6HP HS TN</v>
          </cell>
          <cell r="D157" t="str">
            <v>10;10-DU_3</v>
          </cell>
          <cell r="E157" t="str">
            <v>Site-00094</v>
          </cell>
          <cell r="F157" t="str">
            <v>Site-01110</v>
          </cell>
          <cell r="G157" t="str">
            <v>Site-00094</v>
          </cell>
          <cell r="H157" t="str">
            <v>Site-01110</v>
          </cell>
          <cell r="I157" t="str">
            <v>Site-00094 - Site-01110</v>
          </cell>
          <cell r="J157" t="str">
            <v>S06°10'23.3</v>
          </cell>
          <cell r="K157" t="str">
            <v>106°50'24.3</v>
          </cell>
          <cell r="M157" t="str">
            <v>S06°10'27.0</v>
          </cell>
          <cell r="N157" t="str">
            <v>106°49'48.3</v>
          </cell>
          <cell r="O157" t="str">
            <v>Untitled</v>
          </cell>
          <cell r="P157" t="str">
            <v>&lt;None&gt;</v>
          </cell>
          <cell r="Q157" t="str">
            <v>1.1 km]</v>
          </cell>
        </row>
        <row r="158">
          <cell r="A158">
            <v>156</v>
          </cell>
          <cell r="B158" t="str">
            <v>DU 3</v>
          </cell>
          <cell r="C158" t="str">
            <v>O: 23EHP-16x2-0.6HP HS TN</v>
          </cell>
          <cell r="D158" t="str">
            <v>10;17-DU_3</v>
          </cell>
          <cell r="E158" t="str">
            <v>Site-00546</v>
          </cell>
          <cell r="F158" t="str">
            <v>Site-00543</v>
          </cell>
          <cell r="G158" t="str">
            <v>Site-00546</v>
          </cell>
          <cell r="H158" t="str">
            <v>Site-00543</v>
          </cell>
          <cell r="I158" t="str">
            <v>Site-00546 - Site-00543</v>
          </cell>
          <cell r="J158" t="str">
            <v>S06°11'58.3</v>
          </cell>
          <cell r="K158" t="str">
            <v>106°49'40.7</v>
          </cell>
          <cell r="M158" t="str">
            <v>S06°12'08.2</v>
          </cell>
          <cell r="N158" t="str">
            <v>106°49'12.5</v>
          </cell>
          <cell r="O158" t="str">
            <v>Untitled</v>
          </cell>
          <cell r="P158" t="str">
            <v>&lt;None&gt;</v>
          </cell>
          <cell r="Q158" t="str">
            <v>0.9 km]</v>
          </cell>
        </row>
        <row r="159">
          <cell r="A159">
            <v>157</v>
          </cell>
          <cell r="B159" t="str">
            <v>DU 3</v>
          </cell>
          <cell r="C159" t="str">
            <v>A: 23EHP-2x2-0.6HP NP TN; Upgradable to 4x2</v>
          </cell>
          <cell r="D159" t="str">
            <v>2;154-DU_3</v>
          </cell>
          <cell r="E159" t="str">
            <v>Site-00555</v>
          </cell>
          <cell r="F159" t="str">
            <v>Site-00102</v>
          </cell>
          <cell r="G159" t="str">
            <v>Site-00555</v>
          </cell>
          <cell r="H159" t="str">
            <v>Site-00102</v>
          </cell>
          <cell r="I159" t="str">
            <v>Site-00555 - Site-00102</v>
          </cell>
          <cell r="J159" t="str">
            <v>S06°11'24.4</v>
          </cell>
          <cell r="K159" t="str">
            <v>106°49'38.3</v>
          </cell>
          <cell r="M159" t="str">
            <v>S06°11'15.1</v>
          </cell>
          <cell r="N159" t="str">
            <v>106°49'23.9</v>
          </cell>
          <cell r="O159" t="str">
            <v>Untitled</v>
          </cell>
          <cell r="P159" t="str">
            <v>&lt;None&gt;</v>
          </cell>
          <cell r="Q159" t="str">
            <v>0.5 km]</v>
          </cell>
        </row>
        <row r="160">
          <cell r="A160">
            <v>158</v>
          </cell>
          <cell r="B160" t="str">
            <v>DU 3</v>
          </cell>
          <cell r="C160" t="str">
            <v>A: 23EHP-2x2-0.6HP NP TN; Upgradable to 4x2</v>
          </cell>
          <cell r="D160" t="str">
            <v>2;196-DU_3</v>
          </cell>
          <cell r="E160" t="str">
            <v>Site-00588 (non-200)</v>
          </cell>
          <cell r="F160" t="str">
            <v>Site-00125</v>
          </cell>
          <cell r="G160" t="str">
            <v xml:space="preserve">Site-00588 </v>
          </cell>
          <cell r="H160" t="str">
            <v>Site-00125</v>
          </cell>
          <cell r="I160" t="str">
            <v>Site-00588 - Site-00125</v>
          </cell>
          <cell r="J160" t="str">
            <v>S06°12'22.3</v>
          </cell>
          <cell r="K160" t="str">
            <v>106°50'59.0</v>
          </cell>
          <cell r="M160" t="str">
            <v>S06°12'06.4</v>
          </cell>
          <cell r="N160" t="str">
            <v>106°50'13.6</v>
          </cell>
          <cell r="O160" t="str">
            <v>Untitled</v>
          </cell>
          <cell r="P160" t="str">
            <v>&lt;None&gt;</v>
          </cell>
          <cell r="Q160" t="str">
            <v>1.5 km]</v>
          </cell>
        </row>
        <row r="161">
          <cell r="A161">
            <v>159</v>
          </cell>
          <cell r="B161" t="str">
            <v>DU 3</v>
          </cell>
          <cell r="C161" t="str">
            <v>A: 23EHP-2x2-0.6HP NP TN; Upgradable to 4x2</v>
          </cell>
          <cell r="D161" t="str">
            <v>2;41-DU_3</v>
          </cell>
          <cell r="E161" t="str">
            <v>Site-00438</v>
          </cell>
          <cell r="F161" t="str">
            <v>Site-00107</v>
          </cell>
          <cell r="G161" t="str">
            <v>Site-00438</v>
          </cell>
          <cell r="H161" t="str">
            <v>Site-00107</v>
          </cell>
          <cell r="I161" t="str">
            <v>Site-00438 - Site-00107</v>
          </cell>
          <cell r="J161" t="str">
            <v>S06°11'28.9</v>
          </cell>
          <cell r="K161" t="str">
            <v>106°50'24.2</v>
          </cell>
          <cell r="M161" t="str">
            <v>S06°11'07.3</v>
          </cell>
          <cell r="N161" t="str">
            <v>106°50'22.4</v>
          </cell>
          <cell r="O161" t="str">
            <v>Untitled</v>
          </cell>
          <cell r="P161" t="str">
            <v>&lt;None&gt;</v>
          </cell>
          <cell r="Q161" t="str">
            <v>0.7 km]</v>
          </cell>
        </row>
        <row r="162">
          <cell r="A162">
            <v>160</v>
          </cell>
          <cell r="B162" t="str">
            <v>DU 3</v>
          </cell>
          <cell r="C162" t="str">
            <v>A: 23EHP-2x2-0.6HP NP TN; Upgradable to 4x2</v>
          </cell>
          <cell r="D162" t="str">
            <v>2;42-DU_3</v>
          </cell>
          <cell r="E162" t="str">
            <v>Site-00585</v>
          </cell>
          <cell r="F162" t="str">
            <v>Site-00107</v>
          </cell>
          <cell r="G162" t="str">
            <v>Site-00585</v>
          </cell>
          <cell r="H162" t="str">
            <v>Site-00107</v>
          </cell>
          <cell r="I162" t="str">
            <v>Site-00585 - Site-00107</v>
          </cell>
          <cell r="J162" t="str">
            <v>S06°11'30.7</v>
          </cell>
          <cell r="K162" t="str">
            <v>106°50'09.9</v>
          </cell>
          <cell r="M162" t="str">
            <v>S06°11'07.3</v>
          </cell>
          <cell r="N162" t="str">
            <v>106°50'22.4</v>
          </cell>
          <cell r="O162" t="str">
            <v>Untitled</v>
          </cell>
          <cell r="P162" t="str">
            <v>&lt;None&gt;</v>
          </cell>
          <cell r="Q162" t="str">
            <v>0.8 km]</v>
          </cell>
        </row>
        <row r="163">
          <cell r="A163">
            <v>161</v>
          </cell>
          <cell r="B163" t="str">
            <v>DU 3</v>
          </cell>
          <cell r="C163" t="str">
            <v>A: 23EHP-2x2-0.6HP NP TN; Upgradable to 4x2</v>
          </cell>
          <cell r="D163" t="str">
            <v>2;43-DU_3</v>
          </cell>
          <cell r="E163" t="str">
            <v>Site-00114</v>
          </cell>
          <cell r="F163" t="str">
            <v>Site-00108</v>
          </cell>
          <cell r="G163" t="str">
            <v>Site-00114</v>
          </cell>
          <cell r="H163" t="str">
            <v>Site-00108</v>
          </cell>
          <cell r="I163" t="str">
            <v>Site-00114 - Site-00108</v>
          </cell>
          <cell r="J163" t="str">
            <v>S06°11'24.4</v>
          </cell>
          <cell r="K163" t="str">
            <v>106°49'53.9</v>
          </cell>
          <cell r="M163" t="str">
            <v>S06°11'12.8</v>
          </cell>
          <cell r="N163" t="str">
            <v>106°49'48.2</v>
          </cell>
          <cell r="O163" t="str">
            <v>Untitled</v>
          </cell>
          <cell r="P163" t="str">
            <v>&lt;None&gt;</v>
          </cell>
          <cell r="Q163" t="str">
            <v>0.4 km]</v>
          </cell>
        </row>
        <row r="164">
          <cell r="A164">
            <v>162</v>
          </cell>
          <cell r="B164" t="str">
            <v>DU 3</v>
          </cell>
          <cell r="C164" t="str">
            <v>A: 23EHP-2x2-0.6HP NP TN; Upgradable to 4x2</v>
          </cell>
          <cell r="D164" t="str">
            <v>2;49-DU_3</v>
          </cell>
          <cell r="E164" t="str">
            <v>Site-00579</v>
          </cell>
          <cell r="F164" t="str">
            <v>Site-00860</v>
          </cell>
          <cell r="G164" t="str">
            <v>Site-00579</v>
          </cell>
          <cell r="H164" t="str">
            <v>Site-00860</v>
          </cell>
          <cell r="I164" t="str">
            <v>Site-00579 - Site-00860</v>
          </cell>
          <cell r="J164" t="str">
            <v>S06°10'39.5</v>
          </cell>
          <cell r="K164" t="str">
            <v>106°50'09.1</v>
          </cell>
          <cell r="M164" t="str">
            <v>S06°10'48.2</v>
          </cell>
          <cell r="N164" t="str">
            <v>106°49'55.4</v>
          </cell>
          <cell r="O164" t="str">
            <v>Untitled</v>
          </cell>
          <cell r="P164" t="str">
            <v>&lt;None&gt;</v>
          </cell>
          <cell r="Q164" t="str">
            <v>0.5 km]</v>
          </cell>
        </row>
        <row r="165">
          <cell r="A165">
            <v>163</v>
          </cell>
          <cell r="B165" t="str">
            <v>DU 3</v>
          </cell>
          <cell r="C165" t="str">
            <v>A: 23EHP-2x2-0.6HP NP TN; Upgradable to 4x2</v>
          </cell>
          <cell r="D165" t="str">
            <v>2;66-DU_3</v>
          </cell>
          <cell r="E165" t="str">
            <v>RSCM (non-200)</v>
          </cell>
          <cell r="F165" t="str">
            <v>Site-00113</v>
          </cell>
          <cell r="G165" t="str">
            <v xml:space="preserve">RSCM </v>
          </cell>
          <cell r="H165" t="str">
            <v>Site-00113</v>
          </cell>
          <cell r="I165" t="str">
            <v>RSCM - Site-00113</v>
          </cell>
          <cell r="J165" t="str">
            <v>S06°11'52.1</v>
          </cell>
          <cell r="K165" t="str">
            <v>106°50'47.8</v>
          </cell>
          <cell r="M165" t="str">
            <v>S06°11'45.2</v>
          </cell>
          <cell r="N165" t="str">
            <v>106°50'34.1</v>
          </cell>
          <cell r="O165" t="str">
            <v>Untitled</v>
          </cell>
          <cell r="P165" t="str">
            <v>&lt;None&gt;</v>
          </cell>
          <cell r="Q165" t="str">
            <v>0.5 km]</v>
          </cell>
        </row>
        <row r="166">
          <cell r="A166">
            <v>164</v>
          </cell>
          <cell r="B166" t="str">
            <v>DU 3</v>
          </cell>
          <cell r="C166" t="str">
            <v>A: 23EHP-2x2-0.6HP NP TN; Upgradable to 4x2</v>
          </cell>
          <cell r="D166" t="str">
            <v>2;67-DU_3</v>
          </cell>
          <cell r="E166" t="str">
            <v>Site-00120</v>
          </cell>
          <cell r="F166" t="str">
            <v>Plaza Bank Niaga (non-200)</v>
          </cell>
          <cell r="G166" t="str">
            <v>Site-00120</v>
          </cell>
          <cell r="H166" t="str">
            <v xml:space="preserve">Plaza Bank Niaga </v>
          </cell>
          <cell r="I166" t="str">
            <v>Site-00120 - Plaza Bank Niaga</v>
          </cell>
          <cell r="J166" t="str">
            <v>S06°11'45.6</v>
          </cell>
          <cell r="K166" t="str">
            <v>106°50'10.2</v>
          </cell>
          <cell r="M166" t="str">
            <v>S06°11'28.1</v>
          </cell>
          <cell r="N166" t="str">
            <v>106°49'23.4</v>
          </cell>
          <cell r="O166" t="str">
            <v>Untitled</v>
          </cell>
          <cell r="P166" t="str">
            <v>&lt;None&gt;</v>
          </cell>
          <cell r="Q166" t="str">
            <v>1.5 km]</v>
          </cell>
        </row>
        <row r="167">
          <cell r="A167">
            <v>165</v>
          </cell>
          <cell r="B167" t="str">
            <v>DU 3</v>
          </cell>
          <cell r="C167" t="str">
            <v>A: 23EHP-2x2-0.6HP NP TN; Upgradable to 4x2</v>
          </cell>
          <cell r="D167" t="str">
            <v>2;70-DU_3</v>
          </cell>
          <cell r="E167" t="str">
            <v>Site-00126</v>
          </cell>
          <cell r="F167" t="str">
            <v>Site-00486</v>
          </cell>
          <cell r="G167" t="str">
            <v>Site-00126</v>
          </cell>
          <cell r="H167" t="str">
            <v>Site-00486</v>
          </cell>
          <cell r="I167" t="str">
            <v>Site-00126 - Site-00486</v>
          </cell>
          <cell r="J167" t="str">
            <v>S06°12'33.2</v>
          </cell>
          <cell r="K167" t="str">
            <v>106°50'14.4</v>
          </cell>
          <cell r="M167" t="str">
            <v>S06°12'21.3</v>
          </cell>
          <cell r="N167" t="str">
            <v>106°50'27.0</v>
          </cell>
          <cell r="O167" t="str">
            <v>Untitled</v>
          </cell>
          <cell r="P167" t="str">
            <v>&lt;None&gt;</v>
          </cell>
          <cell r="Q167" t="str">
            <v>0.5 km]</v>
          </cell>
        </row>
        <row r="168">
          <cell r="A168">
            <v>166</v>
          </cell>
          <cell r="B168" t="str">
            <v>DU 3</v>
          </cell>
          <cell r="C168" t="str">
            <v>A: 23EHP-2x2-0.6HP NP TN; Upgradable to 4x2</v>
          </cell>
          <cell r="D168" t="str">
            <v>2;95-DU_3</v>
          </cell>
          <cell r="E168" t="str">
            <v>Site-00121</v>
          </cell>
          <cell r="F168" t="str">
            <v>Site-00115</v>
          </cell>
          <cell r="G168" t="str">
            <v>Site-00121</v>
          </cell>
          <cell r="H168" t="str">
            <v>Site-00115</v>
          </cell>
          <cell r="I168" t="str">
            <v>Site-00121 - Site-00115</v>
          </cell>
          <cell r="J168" t="str">
            <v>S06°12'01.7</v>
          </cell>
          <cell r="K168" t="str">
            <v>106°49'52.0</v>
          </cell>
          <cell r="M168" t="str">
            <v>S06°11'41.6</v>
          </cell>
          <cell r="N168" t="str">
            <v>106°49'44.1</v>
          </cell>
          <cell r="O168" t="str">
            <v>Untitled</v>
          </cell>
          <cell r="P168" t="str">
            <v>&lt;None&gt;</v>
          </cell>
          <cell r="Q168" t="str">
            <v>0.7 km]</v>
          </cell>
        </row>
        <row r="169">
          <cell r="A169">
            <v>167</v>
          </cell>
          <cell r="B169" t="str">
            <v>DU 3</v>
          </cell>
          <cell r="C169" t="str">
            <v>G: 23EHP-4x2-0.6HP NP TN; Upgradable to 8x2</v>
          </cell>
          <cell r="D169" t="str">
            <v>4;18-DU_3</v>
          </cell>
          <cell r="E169" t="str">
            <v>Site-00587</v>
          </cell>
          <cell r="F169" t="str">
            <v>Site-00108</v>
          </cell>
          <cell r="G169" t="str">
            <v>Site-00587</v>
          </cell>
          <cell r="H169" t="str">
            <v>Site-00108</v>
          </cell>
          <cell r="I169" t="str">
            <v>Site-00587 - Site-00108</v>
          </cell>
          <cell r="J169" t="str">
            <v>S06°11'15.3</v>
          </cell>
          <cell r="K169" t="str">
            <v>106°50'10.1</v>
          </cell>
          <cell r="M169" t="str">
            <v>S06°11'12.8</v>
          </cell>
          <cell r="N169" t="str">
            <v>106°49'48.2</v>
          </cell>
          <cell r="O169" t="str">
            <v>Untitled</v>
          </cell>
          <cell r="P169" t="str">
            <v>&lt;None&gt;</v>
          </cell>
          <cell r="Q169" t="str">
            <v>0.7 km]</v>
          </cell>
        </row>
        <row r="170">
          <cell r="A170">
            <v>168</v>
          </cell>
          <cell r="B170" t="str">
            <v>DU 3</v>
          </cell>
          <cell r="C170" t="str">
            <v>G: 23EHP-4x2-0.6HP NP TN; Upgradable to 8x2</v>
          </cell>
          <cell r="D170" t="str">
            <v>4;19-DU_3</v>
          </cell>
          <cell r="E170" t="str">
            <v>Site-00094</v>
          </cell>
          <cell r="F170" t="str">
            <v>Site-00189</v>
          </cell>
          <cell r="G170" t="str">
            <v>Site-00094</v>
          </cell>
          <cell r="H170" t="str">
            <v>Site-00189</v>
          </cell>
          <cell r="I170" t="str">
            <v>Site-00094 - Site-00189</v>
          </cell>
          <cell r="J170" t="str">
            <v>S06°10'23.3</v>
          </cell>
          <cell r="K170" t="str">
            <v>106°50'24.3</v>
          </cell>
          <cell r="M170" t="str">
            <v>S06°10'46.7</v>
          </cell>
          <cell r="N170" t="str">
            <v>106°50'30.6</v>
          </cell>
          <cell r="O170" t="str">
            <v>Untitled</v>
          </cell>
          <cell r="P170" t="str">
            <v>&lt;None&gt;</v>
          </cell>
          <cell r="Q170" t="str">
            <v>0.7 km]</v>
          </cell>
        </row>
        <row r="171">
          <cell r="A171">
            <v>169</v>
          </cell>
          <cell r="B171" t="str">
            <v>DU 3</v>
          </cell>
          <cell r="C171" t="str">
            <v>L: 15EHP-8x2-0.6HP HS TN; Upgradable to 16x2</v>
          </cell>
          <cell r="D171" t="str">
            <v>6;19-DU_3</v>
          </cell>
          <cell r="E171" t="str">
            <v>Site-00543</v>
          </cell>
          <cell r="F171" t="str">
            <v>Site-00115</v>
          </cell>
          <cell r="G171" t="str">
            <v>Site-00543</v>
          </cell>
          <cell r="H171" t="str">
            <v>Site-00115</v>
          </cell>
          <cell r="I171" t="str">
            <v>Site-00543 - Site-00115</v>
          </cell>
          <cell r="J171" t="str">
            <v>S06°12'08.2</v>
          </cell>
          <cell r="K171" t="str">
            <v>106°49'12.5</v>
          </cell>
          <cell r="M171" t="str">
            <v>S06°11'41.6</v>
          </cell>
          <cell r="N171" t="str">
            <v>106°49'44.1</v>
          </cell>
          <cell r="O171" t="str">
            <v>Untitled</v>
          </cell>
          <cell r="P171" t="str">
            <v>&lt;None&gt;</v>
          </cell>
          <cell r="Q171" t="str">
            <v>1.3 km]</v>
          </cell>
        </row>
        <row r="172">
          <cell r="A172">
            <v>170</v>
          </cell>
          <cell r="B172" t="str">
            <v>DU 3</v>
          </cell>
          <cell r="C172" t="str">
            <v>L: 15EHP-8x2-0.6HP HS TN; Upgradable to 16x2</v>
          </cell>
          <cell r="D172" t="str">
            <v>6;9-DU_3</v>
          </cell>
          <cell r="E172" t="str">
            <v>Site-00107</v>
          </cell>
          <cell r="F172" t="str">
            <v>Site-00100</v>
          </cell>
          <cell r="G172" t="str">
            <v>Site-00107</v>
          </cell>
          <cell r="H172" t="str">
            <v>Site-00100</v>
          </cell>
          <cell r="I172" t="str">
            <v>Site-00107 - Site-00100</v>
          </cell>
          <cell r="J172" t="str">
            <v>S06°11'07.3</v>
          </cell>
          <cell r="K172" t="str">
            <v>106°50'22.4</v>
          </cell>
          <cell r="M172" t="str">
            <v>S06°11'01.2</v>
          </cell>
          <cell r="N172" t="str">
            <v>106°50'03.0</v>
          </cell>
          <cell r="O172" t="str">
            <v>Untitled</v>
          </cell>
          <cell r="P172" t="str">
            <v>&lt;None&gt;</v>
          </cell>
          <cell r="Q172" t="str">
            <v>0.6 km]</v>
          </cell>
        </row>
      </sheetData>
      <sheetData sheetId="3" refreshError="1">
        <row r="2">
          <cell r="A2" t="str">
            <v>JSX 2</v>
          </cell>
          <cell r="B2" t="str">
            <v>AAL2</v>
          </cell>
        </row>
        <row r="3">
          <cell r="A3" t="str">
            <v>Plaza EX</v>
          </cell>
          <cell r="B3" t="str">
            <v>AAL2</v>
          </cell>
        </row>
        <row r="4">
          <cell r="A4" t="str">
            <v>Ratu Plaza</v>
          </cell>
          <cell r="B4" t="str">
            <v>AAL2</v>
          </cell>
        </row>
        <row r="5">
          <cell r="A5" t="str">
            <v>Site-00111</v>
          </cell>
          <cell r="B5" t="str">
            <v>AAL2</v>
          </cell>
        </row>
        <row r="6">
          <cell r="A6" t="str">
            <v>Site-00118</v>
          </cell>
          <cell r="B6" t="str">
            <v>AAL2</v>
          </cell>
        </row>
        <row r="7">
          <cell r="A7" t="str">
            <v>Site-00127</v>
          </cell>
          <cell r="B7" t="str">
            <v>AAL2</v>
          </cell>
        </row>
        <row r="8">
          <cell r="A8" t="str">
            <v>Site-00139</v>
          </cell>
          <cell r="B8" t="str">
            <v>AAL2</v>
          </cell>
        </row>
        <row r="9">
          <cell r="A9" t="str">
            <v>Site-00137</v>
          </cell>
          <cell r="B9" t="str">
            <v>AAL2</v>
          </cell>
        </row>
        <row r="10">
          <cell r="A10" t="str">
            <v>Graha Irama</v>
          </cell>
          <cell r="B10" t="str">
            <v>AAL2</v>
          </cell>
        </row>
        <row r="11">
          <cell r="A11" t="str">
            <v>Tendean Plaza</v>
          </cell>
          <cell r="B11" t="str">
            <v>AAL2</v>
          </cell>
        </row>
        <row r="12">
          <cell r="A12" t="str">
            <v>Site-00155</v>
          </cell>
          <cell r="B12" t="str">
            <v>AAL2</v>
          </cell>
        </row>
        <row r="13">
          <cell r="A13" t="str">
            <v>Site-01225</v>
          </cell>
          <cell r="B13" t="str">
            <v>AAL2</v>
          </cell>
        </row>
        <row r="14">
          <cell r="A14" t="str">
            <v>Menara Rajawali</v>
          </cell>
          <cell r="B14" t="str">
            <v>AAL2</v>
          </cell>
        </row>
        <row r="15">
          <cell r="A15" t="str">
            <v>Site-00546</v>
          </cell>
          <cell r="B15" t="str">
            <v>AAL2</v>
          </cell>
        </row>
        <row r="16">
          <cell r="A16" t="str">
            <v>Chase Plaza</v>
          </cell>
          <cell r="B16" t="str">
            <v>AAL2</v>
          </cell>
        </row>
        <row r="17">
          <cell r="A17" t="str">
            <v>RS Pertamina</v>
          </cell>
          <cell r="B17" t="str">
            <v>AAL2</v>
          </cell>
        </row>
        <row r="18">
          <cell r="A18" t="str">
            <v>Site-00099</v>
          </cell>
          <cell r="B18" t="str">
            <v>AAL2</v>
          </cell>
        </row>
        <row r="19">
          <cell r="A19" t="str">
            <v>Site-00694</v>
          </cell>
          <cell r="B19" t="str">
            <v>AAL2</v>
          </cell>
        </row>
        <row r="20">
          <cell r="A20" t="str">
            <v>Wisma Danamon</v>
          </cell>
          <cell r="B20" t="str">
            <v>AAL2</v>
          </cell>
        </row>
        <row r="21">
          <cell r="A21" t="str">
            <v>Hotel Mulia</v>
          </cell>
          <cell r="B21" t="str">
            <v>AAL2</v>
          </cell>
        </row>
        <row r="22">
          <cell r="A22" t="str">
            <v>Site-01163</v>
          </cell>
          <cell r="B22" t="str">
            <v>AAL2</v>
          </cell>
        </row>
        <row r="23">
          <cell r="A23" t="str">
            <v>Site-00588</v>
          </cell>
          <cell r="B23" t="str">
            <v>AAL2</v>
          </cell>
        </row>
        <row r="24">
          <cell r="A24" t="str">
            <v>Site-00170</v>
          </cell>
          <cell r="B24" t="str">
            <v>AAL2</v>
          </cell>
        </row>
        <row r="25">
          <cell r="A25" t="str">
            <v>Wisma Tugu (1 &amp; 2)</v>
          </cell>
          <cell r="B25" t="str">
            <v>AAL2</v>
          </cell>
        </row>
        <row r="26">
          <cell r="A26" t="str">
            <v>Site-00986</v>
          </cell>
          <cell r="B26" t="str">
            <v>AAL2</v>
          </cell>
        </row>
        <row r="27">
          <cell r="A27" t="str">
            <v>Site-01265</v>
          </cell>
          <cell r="B27" t="str">
            <v>AAL2</v>
          </cell>
        </row>
        <row r="28">
          <cell r="A28" t="str">
            <v>Site-00526</v>
          </cell>
          <cell r="B28" t="str">
            <v>AAL2</v>
          </cell>
        </row>
        <row r="29">
          <cell r="A29" t="str">
            <v>Site-01240</v>
          </cell>
          <cell r="B29" t="str">
            <v>AAL2</v>
          </cell>
        </row>
        <row r="30">
          <cell r="A30" t="str">
            <v>Site-01221</v>
          </cell>
          <cell r="B30" t="str">
            <v>AAL2</v>
          </cell>
        </row>
        <row r="31">
          <cell r="A31" t="str">
            <v>Site-01172</v>
          </cell>
          <cell r="B31" t="str">
            <v>AAL2</v>
          </cell>
        </row>
        <row r="32">
          <cell r="A32" t="str">
            <v>Site-01170</v>
          </cell>
          <cell r="B32" t="str">
            <v>AAL2</v>
          </cell>
        </row>
        <row r="33">
          <cell r="A33" t="str">
            <v>Site-00494</v>
          </cell>
          <cell r="B33" t="str">
            <v>AAL2</v>
          </cell>
        </row>
        <row r="34">
          <cell r="A34" t="str">
            <v>Site-01166</v>
          </cell>
          <cell r="B34" t="str">
            <v>AAL2</v>
          </cell>
        </row>
        <row r="35">
          <cell r="A35" t="str">
            <v>Site-01577</v>
          </cell>
          <cell r="B35" t="str">
            <v>AAL2</v>
          </cell>
        </row>
        <row r="36">
          <cell r="A36" t="str">
            <v>Site-01085</v>
          </cell>
          <cell r="B36" t="str">
            <v>AAL2</v>
          </cell>
        </row>
        <row r="37">
          <cell r="A37" t="str">
            <v>Site-01108</v>
          </cell>
          <cell r="B37" t="str">
            <v>AAL2</v>
          </cell>
        </row>
        <row r="38">
          <cell r="A38" t="str">
            <v>Site-00434</v>
          </cell>
          <cell r="B38" t="str">
            <v>AAL2</v>
          </cell>
        </row>
        <row r="39">
          <cell r="A39" t="str">
            <v>Site-00829</v>
          </cell>
          <cell r="B39" t="str">
            <v>AAL2</v>
          </cell>
        </row>
        <row r="40">
          <cell r="A40" t="str">
            <v>Site-00492</v>
          </cell>
          <cell r="B40" t="str">
            <v>AAL2</v>
          </cell>
        </row>
        <row r="41">
          <cell r="A41" t="str">
            <v>Site-01151</v>
          </cell>
          <cell r="B41" t="str">
            <v>AAL2</v>
          </cell>
        </row>
        <row r="42">
          <cell r="A42" t="str">
            <v>Site-00849</v>
          </cell>
          <cell r="B42" t="str">
            <v>AAL2</v>
          </cell>
        </row>
        <row r="43">
          <cell r="A43" t="str">
            <v>Site-00094</v>
          </cell>
          <cell r="B43" t="str">
            <v>AAL2</v>
          </cell>
        </row>
        <row r="44">
          <cell r="A44" t="str">
            <v>Site-00487</v>
          </cell>
          <cell r="B44" t="str">
            <v>AAL2</v>
          </cell>
        </row>
        <row r="45">
          <cell r="A45" t="str">
            <v>Site-00806</v>
          </cell>
          <cell r="B45" t="str">
            <v>AAL2</v>
          </cell>
        </row>
        <row r="46">
          <cell r="A46" t="str">
            <v>Site-01600</v>
          </cell>
          <cell r="B46" t="str">
            <v>AAL2</v>
          </cell>
        </row>
        <row r="47">
          <cell r="A47" t="str">
            <v>Site-01542</v>
          </cell>
          <cell r="B47" t="str">
            <v>AAL2</v>
          </cell>
        </row>
        <row r="48">
          <cell r="A48" t="str">
            <v>Site-00765</v>
          </cell>
          <cell r="B48" t="str">
            <v>AAL2</v>
          </cell>
        </row>
        <row r="49">
          <cell r="A49" t="str">
            <v>Site-00439</v>
          </cell>
          <cell r="B49" t="str">
            <v>AAL2</v>
          </cell>
        </row>
        <row r="50">
          <cell r="A50" t="str">
            <v>Site-00814</v>
          </cell>
          <cell r="B50" t="str">
            <v>AAL2</v>
          </cell>
        </row>
        <row r="51">
          <cell r="A51" t="str">
            <v>Site-00818</v>
          </cell>
          <cell r="B51" t="str">
            <v>AAL2</v>
          </cell>
        </row>
        <row r="52">
          <cell r="A52" t="str">
            <v>Site-00043</v>
          </cell>
          <cell r="B52" t="str">
            <v>AAL2</v>
          </cell>
        </row>
        <row r="53">
          <cell r="A53" t="str">
            <v>Site-01148</v>
          </cell>
          <cell r="B53" t="str">
            <v>AAL2</v>
          </cell>
        </row>
        <row r="54">
          <cell r="A54" t="str">
            <v>Site-00561</v>
          </cell>
          <cell r="B54" t="str">
            <v>AAL2</v>
          </cell>
        </row>
        <row r="55">
          <cell r="A55" t="str">
            <v>Site-00540</v>
          </cell>
          <cell r="B55" t="str">
            <v>AAL2</v>
          </cell>
        </row>
        <row r="56">
          <cell r="A56" t="str">
            <v>Site-00095</v>
          </cell>
          <cell r="B56" t="str">
            <v>AAL2</v>
          </cell>
        </row>
        <row r="57">
          <cell r="A57" t="str">
            <v>Site-00435</v>
          </cell>
          <cell r="B57" t="str">
            <v>AAL2</v>
          </cell>
        </row>
        <row r="58">
          <cell r="A58" t="str">
            <v>Site-00062</v>
          </cell>
          <cell r="B58" t="str">
            <v>AAL2</v>
          </cell>
        </row>
        <row r="59">
          <cell r="A59" t="str">
            <v>Site-00576</v>
          </cell>
          <cell r="B59" t="str">
            <v>AAL2</v>
          </cell>
        </row>
        <row r="60">
          <cell r="A60" t="str">
            <v>Site-00066</v>
          </cell>
          <cell r="B60" t="str">
            <v>AAL2</v>
          </cell>
        </row>
        <row r="61">
          <cell r="A61" t="str">
            <v>Site-00568</v>
          </cell>
          <cell r="B61" t="str">
            <v>AAL2</v>
          </cell>
        </row>
        <row r="62">
          <cell r="A62" t="str">
            <v>Site-00052</v>
          </cell>
          <cell r="B62" t="str">
            <v>AAL2</v>
          </cell>
        </row>
        <row r="63">
          <cell r="A63" t="str">
            <v>Site-00047</v>
          </cell>
          <cell r="B63" t="str">
            <v>AAL2</v>
          </cell>
        </row>
        <row r="64">
          <cell r="A64" t="str">
            <v>Site-01302</v>
          </cell>
          <cell r="B64" t="str">
            <v>AAL2</v>
          </cell>
        </row>
        <row r="65">
          <cell r="A65" t="str">
            <v>Site-00048</v>
          </cell>
          <cell r="B65" t="str">
            <v>AAL2</v>
          </cell>
        </row>
        <row r="66">
          <cell r="A66" t="str">
            <v>Site-00584</v>
          </cell>
          <cell r="B66" t="str">
            <v>AAL2</v>
          </cell>
        </row>
        <row r="67">
          <cell r="A67" t="str">
            <v>Site-00102</v>
          </cell>
          <cell r="B67" t="str">
            <v>AAL2</v>
          </cell>
        </row>
        <row r="68">
          <cell r="A68" t="str">
            <v>Site-00841</v>
          </cell>
          <cell r="B68" t="str">
            <v>AAL2</v>
          </cell>
        </row>
        <row r="69">
          <cell r="A69" t="str">
            <v>Site-01131</v>
          </cell>
          <cell r="B69" t="str">
            <v>AAL2</v>
          </cell>
        </row>
        <row r="70">
          <cell r="A70" t="str">
            <v>Site-01097</v>
          </cell>
          <cell r="B70" t="str">
            <v>AAL2</v>
          </cell>
        </row>
        <row r="71">
          <cell r="A71" t="str">
            <v>Site-00093</v>
          </cell>
          <cell r="B71" t="str">
            <v>AAL2</v>
          </cell>
        </row>
        <row r="72">
          <cell r="A72" t="str">
            <v>Site-01474</v>
          </cell>
          <cell r="B72" t="str">
            <v>AAL2</v>
          </cell>
        </row>
        <row r="73">
          <cell r="A73" t="str">
            <v>Site-00864</v>
          </cell>
          <cell r="B73" t="str">
            <v>AAL2</v>
          </cell>
        </row>
        <row r="74">
          <cell r="A74" t="str">
            <v>Site-00108</v>
          </cell>
          <cell r="B74" t="str">
            <v>AAL2</v>
          </cell>
        </row>
        <row r="75">
          <cell r="A75" t="str">
            <v>Site-01286</v>
          </cell>
          <cell r="B75" t="str">
            <v>AAL2</v>
          </cell>
        </row>
        <row r="76">
          <cell r="A76" t="str">
            <v>Site-01292</v>
          </cell>
          <cell r="B76" t="str">
            <v>AAL2</v>
          </cell>
        </row>
        <row r="77">
          <cell r="A77" t="str">
            <v>Site-01229</v>
          </cell>
          <cell r="B77" t="str">
            <v>AAL2</v>
          </cell>
        </row>
        <row r="78">
          <cell r="A78" t="str">
            <v>Site-01197</v>
          </cell>
          <cell r="B78" t="str">
            <v>AAL2</v>
          </cell>
        </row>
        <row r="79">
          <cell r="A79" t="str">
            <v>Site-01267</v>
          </cell>
          <cell r="B79" t="str">
            <v>AAL2</v>
          </cell>
        </row>
        <row r="80">
          <cell r="A80" t="str">
            <v>Site-01284</v>
          </cell>
          <cell r="B80" t="str">
            <v>AAL2</v>
          </cell>
        </row>
        <row r="81">
          <cell r="A81" t="str">
            <v>Site-01271</v>
          </cell>
          <cell r="B81" t="str">
            <v>AAL2</v>
          </cell>
        </row>
        <row r="82">
          <cell r="A82" t="str">
            <v>Site-00468</v>
          </cell>
          <cell r="B82" t="str">
            <v>AAL2</v>
          </cell>
        </row>
        <row r="83">
          <cell r="A83" t="str">
            <v>Site-00015</v>
          </cell>
          <cell r="B83" t="str">
            <v>AAL2</v>
          </cell>
        </row>
        <row r="84">
          <cell r="A84" t="str">
            <v>Site-01234</v>
          </cell>
          <cell r="B84" t="str">
            <v>AAL2</v>
          </cell>
        </row>
        <row r="85">
          <cell r="A85" t="str">
            <v>Site-00385</v>
          </cell>
          <cell r="B85" t="str">
            <v>AAL2</v>
          </cell>
        </row>
        <row r="86">
          <cell r="A86" t="str">
            <v>Site-01243</v>
          </cell>
          <cell r="B86" t="str">
            <v>AAL2</v>
          </cell>
        </row>
        <row r="87">
          <cell r="A87" t="str">
            <v>Site-00022</v>
          </cell>
          <cell r="B87" t="str">
            <v>AAL2</v>
          </cell>
        </row>
        <row r="88">
          <cell r="A88" t="str">
            <v>Site-00181</v>
          </cell>
          <cell r="B88" t="str">
            <v>AAL2</v>
          </cell>
        </row>
        <row r="89">
          <cell r="A89" t="str">
            <v>Site-00803</v>
          </cell>
          <cell r="B89" t="str">
            <v>AAL2</v>
          </cell>
        </row>
        <row r="90">
          <cell r="A90" t="str">
            <v>Site-00898</v>
          </cell>
          <cell r="B90" t="str">
            <v>AAL2</v>
          </cell>
        </row>
        <row r="91">
          <cell r="A91" t="str">
            <v>Site-00982</v>
          </cell>
          <cell r="B91" t="str">
            <v>AAL2</v>
          </cell>
        </row>
        <row r="92">
          <cell r="A92" t="str">
            <v>Site-01039</v>
          </cell>
          <cell r="B92" t="str">
            <v>AAL2</v>
          </cell>
        </row>
        <row r="93">
          <cell r="A93" t="str">
            <v>Site-01468</v>
          </cell>
          <cell r="B93" t="str">
            <v>AAL2</v>
          </cell>
        </row>
        <row r="94">
          <cell r="A94" t="str">
            <v>Site-00764</v>
          </cell>
          <cell r="B94" t="str">
            <v>AAL2</v>
          </cell>
        </row>
        <row r="95">
          <cell r="A95" t="str">
            <v>Site-00857</v>
          </cell>
          <cell r="B95" t="str">
            <v>AAL2</v>
          </cell>
        </row>
        <row r="96">
          <cell r="A96" t="str">
            <v>Site-00483</v>
          </cell>
          <cell r="B96" t="str">
            <v>AAL2</v>
          </cell>
        </row>
        <row r="97">
          <cell r="A97" t="str">
            <v>Site-00397</v>
          </cell>
          <cell r="B97" t="str">
            <v>AAL2</v>
          </cell>
        </row>
        <row r="98">
          <cell r="A98" t="str">
            <v>Site-00235</v>
          </cell>
          <cell r="B98" t="str">
            <v>AAL2</v>
          </cell>
        </row>
        <row r="99">
          <cell r="A99" t="str">
            <v>Site-00396</v>
          </cell>
          <cell r="B99" t="str">
            <v>AAL2</v>
          </cell>
        </row>
        <row r="100">
          <cell r="A100" t="str">
            <v>Site-00004</v>
          </cell>
          <cell r="B100" t="str">
            <v>AAL2</v>
          </cell>
        </row>
        <row r="101">
          <cell r="A101" t="str">
            <v>Site-00211</v>
          </cell>
          <cell r="B101" t="str">
            <v>AAL2</v>
          </cell>
        </row>
        <row r="102">
          <cell r="A102" t="str">
            <v>Site-00213</v>
          </cell>
          <cell r="B102" t="str">
            <v>AAL2</v>
          </cell>
        </row>
        <row r="103">
          <cell r="A103" t="str">
            <v>Site-00301</v>
          </cell>
          <cell r="B103" t="str">
            <v>AAL2</v>
          </cell>
        </row>
        <row r="104">
          <cell r="A104" t="str">
            <v>Site-00332</v>
          </cell>
          <cell r="B104" t="str">
            <v>AAL2</v>
          </cell>
        </row>
        <row r="105">
          <cell r="A105" t="str">
            <v>Site-00442</v>
          </cell>
          <cell r="B105" t="str">
            <v>AAL2</v>
          </cell>
        </row>
        <row r="106">
          <cell r="A106" t="str">
            <v>Site-00798</v>
          </cell>
          <cell r="B106" t="str">
            <v>AAL2</v>
          </cell>
        </row>
        <row r="107">
          <cell r="A107" t="str">
            <v>Site-00851</v>
          </cell>
          <cell r="B107" t="str">
            <v>AAL2</v>
          </cell>
        </row>
        <row r="108">
          <cell r="A108" t="str">
            <v>Site-00981</v>
          </cell>
          <cell r="B108" t="str">
            <v>AAL2</v>
          </cell>
        </row>
        <row r="109">
          <cell r="A109" t="str">
            <v>Site-01350</v>
          </cell>
          <cell r="B109" t="str">
            <v>AAL2</v>
          </cell>
        </row>
        <row r="110">
          <cell r="A110" t="str">
            <v>Site-01553</v>
          </cell>
          <cell r="B110" t="str">
            <v>AAL2</v>
          </cell>
        </row>
        <row r="111">
          <cell r="A111" t="str">
            <v>Site-01604</v>
          </cell>
          <cell r="B111" t="str">
            <v>AAL2</v>
          </cell>
        </row>
        <row r="112">
          <cell r="A112" t="str">
            <v>Site-01654</v>
          </cell>
          <cell r="B112" t="str">
            <v>AAL2</v>
          </cell>
        </row>
        <row r="113">
          <cell r="A113" t="str">
            <v>Site-00219</v>
          </cell>
          <cell r="B113" t="str">
            <v>AAL2</v>
          </cell>
        </row>
        <row r="114">
          <cell r="A114" t="str">
            <v>Site-00224</v>
          </cell>
          <cell r="B114" t="str">
            <v>AAL2</v>
          </cell>
        </row>
        <row r="115">
          <cell r="A115" t="str">
            <v>Site-00342</v>
          </cell>
          <cell r="B115" t="str">
            <v>AAL2</v>
          </cell>
        </row>
        <row r="116">
          <cell r="A116" t="str">
            <v>Site-00410</v>
          </cell>
          <cell r="B116" t="str">
            <v>AAL2</v>
          </cell>
        </row>
        <row r="117">
          <cell r="A117" t="str">
            <v>Site-00478</v>
          </cell>
          <cell r="B117" t="str">
            <v>AAL2</v>
          </cell>
        </row>
        <row r="118">
          <cell r="A118" t="str">
            <v>Site-00917</v>
          </cell>
          <cell r="B118" t="str">
            <v>AAL2</v>
          </cell>
        </row>
        <row r="119">
          <cell r="A119" t="str">
            <v>Site-01460</v>
          </cell>
          <cell r="B119" t="str">
            <v>AAL2</v>
          </cell>
        </row>
        <row r="120">
          <cell r="A120" t="str">
            <v>Site-01466</v>
          </cell>
          <cell r="B120" t="str">
            <v>AAL2</v>
          </cell>
        </row>
        <row r="121">
          <cell r="A121" t="str">
            <v>Site-01629</v>
          </cell>
          <cell r="B121" t="str">
            <v>AAL2</v>
          </cell>
        </row>
        <row r="122">
          <cell r="A122" t="str">
            <v>Site-01636</v>
          </cell>
          <cell r="B122" t="str">
            <v>AAL2</v>
          </cell>
        </row>
        <row r="123">
          <cell r="A123" t="str">
            <v>Site-00374</v>
          </cell>
          <cell r="B123" t="str">
            <v>AAL2</v>
          </cell>
        </row>
        <row r="124">
          <cell r="A124" t="str">
            <v>Site-00375</v>
          </cell>
          <cell r="B124" t="str">
            <v>AAL2</v>
          </cell>
        </row>
        <row r="125">
          <cell r="A125" t="str">
            <v>Site-00449</v>
          </cell>
          <cell r="B125" t="str">
            <v>AAL2</v>
          </cell>
        </row>
        <row r="126">
          <cell r="A126" t="str">
            <v>Site-01007</v>
          </cell>
          <cell r="B126" t="str">
            <v>AAL2</v>
          </cell>
        </row>
        <row r="127">
          <cell r="A127" t="str">
            <v>Site-01049</v>
          </cell>
          <cell r="B127" t="str">
            <v>AAL2</v>
          </cell>
        </row>
        <row r="128">
          <cell r="A128" t="str">
            <v>Site-01062</v>
          </cell>
          <cell r="B128" t="str">
            <v>AAL2</v>
          </cell>
        </row>
        <row r="129">
          <cell r="A129" t="str">
            <v>Site-01065</v>
          </cell>
          <cell r="B129" t="str">
            <v>AAL2</v>
          </cell>
        </row>
        <row r="130">
          <cell r="A130" t="str">
            <v>Site-01067</v>
          </cell>
          <cell r="B130" t="str">
            <v>AAL2</v>
          </cell>
        </row>
        <row r="131">
          <cell r="A131" t="str">
            <v>Site-01455</v>
          </cell>
          <cell r="B131" t="str">
            <v>AAL2</v>
          </cell>
        </row>
        <row r="132">
          <cell r="A132" t="str">
            <v>Site-01479</v>
          </cell>
          <cell r="B132" t="str">
            <v>AAL2</v>
          </cell>
        </row>
        <row r="133">
          <cell r="A133" t="str">
            <v>Site-01568</v>
          </cell>
          <cell r="B133" t="str">
            <v>AAL2</v>
          </cell>
        </row>
        <row r="134">
          <cell r="A134" t="str">
            <v>Site-01618</v>
          </cell>
          <cell r="B134" t="str">
            <v>AAL2</v>
          </cell>
        </row>
      </sheetData>
      <sheetData sheetId="4" refreshError="1">
        <row r="2">
          <cell r="A2" t="str">
            <v>Site-00185</v>
          </cell>
          <cell r="B2" t="str">
            <v>SDH Hub</v>
          </cell>
        </row>
        <row r="3">
          <cell r="A3" t="str">
            <v>Site-00109</v>
          </cell>
          <cell r="B3" t="str">
            <v>SDH Hub</v>
          </cell>
        </row>
        <row r="4">
          <cell r="A4" t="str">
            <v>Site-00552</v>
          </cell>
          <cell r="B4" t="str">
            <v>SDH Hub</v>
          </cell>
        </row>
        <row r="5">
          <cell r="A5" t="str">
            <v>Site-00105</v>
          </cell>
          <cell r="B5" t="str">
            <v>SDH Hub</v>
          </cell>
        </row>
        <row r="6">
          <cell r="A6" t="str">
            <v>Site-00581</v>
          </cell>
          <cell r="B6" t="str">
            <v>SDH Hub</v>
          </cell>
        </row>
        <row r="7">
          <cell r="A7" t="str">
            <v>Site-00556</v>
          </cell>
          <cell r="B7" t="str">
            <v>SDH Hub</v>
          </cell>
        </row>
        <row r="8">
          <cell r="A8" t="str">
            <v>Site-00130</v>
          </cell>
          <cell r="B8" t="str">
            <v>SDH Hub</v>
          </cell>
        </row>
        <row r="9">
          <cell r="A9" t="str">
            <v>Site-00147</v>
          </cell>
          <cell r="B9" t="str">
            <v>SDH Hub</v>
          </cell>
        </row>
        <row r="10">
          <cell r="A10" t="str">
            <v>Site-00158</v>
          </cell>
          <cell r="B10" t="str">
            <v>SDH Hub</v>
          </cell>
        </row>
        <row r="11">
          <cell r="A11" t="str">
            <v>Site-00159</v>
          </cell>
          <cell r="B11" t="str">
            <v>SDH Hub</v>
          </cell>
        </row>
        <row r="12">
          <cell r="A12" t="str">
            <v>Site-00164</v>
          </cell>
          <cell r="B12" t="str">
            <v>SDH Hub</v>
          </cell>
        </row>
        <row r="13">
          <cell r="A13" t="str">
            <v>Site-00168</v>
          </cell>
          <cell r="B13" t="str">
            <v>SDH Hub</v>
          </cell>
        </row>
        <row r="14">
          <cell r="A14" t="str">
            <v>Site-00527</v>
          </cell>
          <cell r="B14" t="str">
            <v>SDH Hub</v>
          </cell>
        </row>
        <row r="15">
          <cell r="A15" t="str">
            <v>Site-00543</v>
          </cell>
          <cell r="B15" t="str">
            <v>SDH Hub</v>
          </cell>
        </row>
        <row r="16">
          <cell r="A16" t="str">
            <v>Site-00548</v>
          </cell>
          <cell r="B16" t="str">
            <v>SDH Hub</v>
          </cell>
        </row>
        <row r="17">
          <cell r="A17" t="str">
            <v>Site-00550</v>
          </cell>
          <cell r="B17" t="str">
            <v>SDH Hub</v>
          </cell>
        </row>
        <row r="18">
          <cell r="A18" t="str">
            <v>Site-00580</v>
          </cell>
          <cell r="B18" t="str">
            <v>SDH Hub</v>
          </cell>
        </row>
        <row r="19">
          <cell r="A19" t="str">
            <v>Site-00692</v>
          </cell>
          <cell r="B19" t="str">
            <v>SDH Hub</v>
          </cell>
        </row>
        <row r="20">
          <cell r="A20" t="str">
            <v>Site-00882</v>
          </cell>
          <cell r="B20" t="str">
            <v>SDH Hub</v>
          </cell>
        </row>
        <row r="21">
          <cell r="A21" t="str">
            <v>Site-01146</v>
          </cell>
          <cell r="B21" t="str">
            <v>SDH Hub</v>
          </cell>
        </row>
        <row r="22">
          <cell r="A22" t="str">
            <v>Site-01162</v>
          </cell>
          <cell r="B22" t="str">
            <v>SDH Hub</v>
          </cell>
        </row>
        <row r="23">
          <cell r="A23" t="str">
            <v>Site-01189</v>
          </cell>
          <cell r="B23" t="str">
            <v>SDH Hub</v>
          </cell>
        </row>
        <row r="24">
          <cell r="A24" t="str">
            <v>Site-01532</v>
          </cell>
          <cell r="B24" t="str">
            <v>SDH Hub</v>
          </cell>
        </row>
        <row r="25">
          <cell r="A25" t="str">
            <v>Site-00586</v>
          </cell>
          <cell r="B25" t="str">
            <v>SDH Hub</v>
          </cell>
        </row>
        <row r="26">
          <cell r="A26" t="str">
            <v>Site-01000</v>
          </cell>
          <cell r="B26" t="str">
            <v>SDH Hub</v>
          </cell>
        </row>
        <row r="27">
          <cell r="A27" t="str">
            <v>Site-01266</v>
          </cell>
          <cell r="B27" t="str">
            <v>SDH Hub</v>
          </cell>
        </row>
        <row r="28">
          <cell r="A28" t="str">
            <v>Site-01303</v>
          </cell>
          <cell r="B28" t="str">
            <v>SDH Hub</v>
          </cell>
        </row>
        <row r="29">
          <cell r="A29" t="str">
            <v>Site-01223</v>
          </cell>
          <cell r="B29" t="str">
            <v>SDH Hub</v>
          </cell>
        </row>
        <row r="30">
          <cell r="A30" t="str">
            <v>Site-01203</v>
          </cell>
          <cell r="B30" t="str">
            <v>SDH Hub</v>
          </cell>
        </row>
        <row r="31">
          <cell r="A31" t="str">
            <v>Site-01156</v>
          </cell>
          <cell r="B31" t="str">
            <v>SDH Hub</v>
          </cell>
        </row>
        <row r="32">
          <cell r="A32" t="str">
            <v>Site-01185</v>
          </cell>
          <cell r="B32" t="str">
            <v>SDH Hub</v>
          </cell>
        </row>
        <row r="33">
          <cell r="A33" t="str">
            <v>Site-00030</v>
          </cell>
          <cell r="B33" t="str">
            <v>SDH Hub</v>
          </cell>
        </row>
        <row r="34">
          <cell r="A34" t="str">
            <v>Site-01150</v>
          </cell>
          <cell r="B34" t="str">
            <v>SDH Hub</v>
          </cell>
        </row>
        <row r="35">
          <cell r="A35" t="str">
            <v>Site-00826</v>
          </cell>
          <cell r="B35" t="str">
            <v>SDH Hub</v>
          </cell>
        </row>
        <row r="36">
          <cell r="A36" t="str">
            <v>Site-01069</v>
          </cell>
          <cell r="B36" t="str">
            <v>SDH Hub</v>
          </cell>
        </row>
        <row r="37">
          <cell r="A37" t="str">
            <v>Site-00460</v>
          </cell>
          <cell r="B37" t="str">
            <v>SDH Hub</v>
          </cell>
        </row>
        <row r="38">
          <cell r="A38" t="str">
            <v>Site-00769</v>
          </cell>
          <cell r="B38" t="str">
            <v>SDH Hub</v>
          </cell>
        </row>
        <row r="39">
          <cell r="A39" t="str">
            <v>Site-01538</v>
          </cell>
          <cell r="B39" t="str">
            <v>SDH Hub</v>
          </cell>
        </row>
        <row r="40">
          <cell r="A40" t="str">
            <v>Site-01133</v>
          </cell>
          <cell r="B40" t="str">
            <v>SDH Hub</v>
          </cell>
        </row>
        <row r="41">
          <cell r="A41" t="str">
            <v>Site-01119</v>
          </cell>
          <cell r="B41" t="str">
            <v>SDH Hub</v>
          </cell>
        </row>
        <row r="42">
          <cell r="A42" t="str">
            <v>Indovision</v>
          </cell>
          <cell r="B42" t="str">
            <v>SDH Hub</v>
          </cell>
        </row>
        <row r="43">
          <cell r="A43" t="str">
            <v>Site-00320</v>
          </cell>
          <cell r="B43" t="str">
            <v>SDH Hub</v>
          </cell>
        </row>
        <row r="44">
          <cell r="A44" t="str">
            <v>Site-00038</v>
          </cell>
          <cell r="B44" t="str">
            <v>SDH Hub</v>
          </cell>
        </row>
        <row r="45">
          <cell r="A45" t="str">
            <v>Site-00766</v>
          </cell>
          <cell r="B45" t="str">
            <v>SDH Hub</v>
          </cell>
        </row>
        <row r="46">
          <cell r="A46" t="str">
            <v>Site-01118</v>
          </cell>
          <cell r="B46" t="str">
            <v>SDH Hub</v>
          </cell>
        </row>
        <row r="47">
          <cell r="A47" t="str">
            <v>Site-00875</v>
          </cell>
          <cell r="B47" t="str">
            <v>SDH Hub</v>
          </cell>
        </row>
        <row r="48">
          <cell r="A48" t="str">
            <v>Site-00767</v>
          </cell>
          <cell r="B48" t="str">
            <v>SDH Hub</v>
          </cell>
        </row>
        <row r="49">
          <cell r="A49" t="str">
            <v>Daan Mogot</v>
          </cell>
          <cell r="B49" t="str">
            <v>SDH Hub</v>
          </cell>
        </row>
        <row r="50">
          <cell r="A50" t="str">
            <v>Site-01459</v>
          </cell>
          <cell r="B50" t="str">
            <v>SDH Hub</v>
          </cell>
        </row>
        <row r="51">
          <cell r="A51" t="str">
            <v>Site-00805</v>
          </cell>
          <cell r="B51" t="str">
            <v>SDH Hub</v>
          </cell>
        </row>
        <row r="52">
          <cell r="A52" t="str">
            <v>Site-00003</v>
          </cell>
          <cell r="B52" t="str">
            <v>SDH Hub</v>
          </cell>
        </row>
        <row r="53">
          <cell r="A53" t="str">
            <v>Site-01539</v>
          </cell>
          <cell r="B53" t="str">
            <v>SDH Hub</v>
          </cell>
        </row>
        <row r="54">
          <cell r="A54" t="str">
            <v>Site-01130</v>
          </cell>
          <cell r="B54" t="str">
            <v>SDH Hub</v>
          </cell>
        </row>
        <row r="55">
          <cell r="A55" t="str">
            <v>Site-01098</v>
          </cell>
          <cell r="B55" t="str">
            <v>SDH Hub</v>
          </cell>
        </row>
        <row r="56">
          <cell r="A56" t="str">
            <v>Hayam wuruk</v>
          </cell>
          <cell r="B56" t="str">
            <v>SDH Hub</v>
          </cell>
        </row>
        <row r="57">
          <cell r="A57" t="str">
            <v>Site-00051</v>
          </cell>
          <cell r="B57" t="str">
            <v>SDH Hub</v>
          </cell>
        </row>
        <row r="58">
          <cell r="A58" t="str">
            <v>Site-00559</v>
          </cell>
          <cell r="B58" t="str">
            <v>SDH Hub</v>
          </cell>
        </row>
        <row r="59">
          <cell r="A59" t="str">
            <v>Site-00065</v>
          </cell>
          <cell r="B59" t="str">
            <v>SDH Hub</v>
          </cell>
        </row>
        <row r="60">
          <cell r="A60" t="str">
            <v>Site-00063</v>
          </cell>
          <cell r="B60" t="str">
            <v>SDH Hub</v>
          </cell>
        </row>
        <row r="61">
          <cell r="A61" t="str">
            <v>Site-00100</v>
          </cell>
          <cell r="B61" t="str">
            <v>SDH Hub</v>
          </cell>
        </row>
        <row r="62">
          <cell r="A62" t="str">
            <v>Site-01110</v>
          </cell>
          <cell r="B62" t="str">
            <v>SDH Hub</v>
          </cell>
        </row>
        <row r="63">
          <cell r="A63" t="str">
            <v>Mega Mall Pluit</v>
          </cell>
          <cell r="B63" t="str">
            <v>SDH Hub</v>
          </cell>
        </row>
        <row r="64">
          <cell r="A64" t="str">
            <v>Site-00471</v>
          </cell>
          <cell r="B64" t="str">
            <v>SDH Hub</v>
          </cell>
        </row>
        <row r="65">
          <cell r="A65" t="str">
            <v>Site-01297</v>
          </cell>
          <cell r="B65" t="str">
            <v>SDH Hub</v>
          </cell>
        </row>
        <row r="66">
          <cell r="A66" t="str">
            <v>Site-00427</v>
          </cell>
          <cell r="B66" t="str">
            <v>SDH Hub</v>
          </cell>
        </row>
        <row r="67">
          <cell r="A67" t="str">
            <v>Site-00565</v>
          </cell>
          <cell r="B67" t="str">
            <v>SDH Hub</v>
          </cell>
        </row>
        <row r="68">
          <cell r="A68" t="str">
            <v>Site-00073</v>
          </cell>
          <cell r="B68" t="str">
            <v>SDH Hub</v>
          </cell>
        </row>
        <row r="69">
          <cell r="A69" t="str">
            <v>Site-01093</v>
          </cell>
          <cell r="B69" t="str">
            <v>SDH Hub</v>
          </cell>
        </row>
        <row r="70">
          <cell r="A70" t="str">
            <v>Mega Mall Pluit</v>
          </cell>
          <cell r="B70" t="str">
            <v>SDH Hub</v>
          </cell>
        </row>
        <row r="71">
          <cell r="A71" t="str">
            <v>Site-00775</v>
          </cell>
          <cell r="B71" t="str">
            <v>SDH Hub</v>
          </cell>
        </row>
        <row r="72">
          <cell r="A72" t="str">
            <v>Site-00770</v>
          </cell>
          <cell r="B72" t="str">
            <v>SDH Hub</v>
          </cell>
        </row>
        <row r="73">
          <cell r="A73" t="str">
            <v>Site-00782</v>
          </cell>
          <cell r="B73" t="str">
            <v>SDH Hub</v>
          </cell>
        </row>
        <row r="74">
          <cell r="A74" t="str">
            <v>Site-00070</v>
          </cell>
          <cell r="B74" t="str">
            <v>SDH Hub</v>
          </cell>
        </row>
        <row r="75">
          <cell r="A75" t="str">
            <v>Site-00068</v>
          </cell>
          <cell r="B75" t="str">
            <v>SDH Hub</v>
          </cell>
        </row>
        <row r="76">
          <cell r="A76" t="str">
            <v>Site-00538</v>
          </cell>
          <cell r="B76" t="str">
            <v>SDH Hub</v>
          </cell>
        </row>
        <row r="77">
          <cell r="A77" t="str">
            <v>Telkom Slipi</v>
          </cell>
          <cell r="B77" t="str">
            <v>SDH Hub</v>
          </cell>
        </row>
        <row r="78">
          <cell r="A78" t="str">
            <v>Site-00422</v>
          </cell>
          <cell r="B78" t="str">
            <v>SDH Hub</v>
          </cell>
        </row>
        <row r="79">
          <cell r="A79" t="str">
            <v>Site-00530</v>
          </cell>
          <cell r="B79" t="str">
            <v>SDH Hub</v>
          </cell>
        </row>
        <row r="80">
          <cell r="A80" t="str">
            <v>Site-00089</v>
          </cell>
          <cell r="B80" t="str">
            <v>SDH Hub</v>
          </cell>
        </row>
        <row r="81">
          <cell r="A81" t="str">
            <v>Pondok Indah Mall 1</v>
          </cell>
          <cell r="B81" t="str">
            <v>SDH Hub</v>
          </cell>
        </row>
        <row r="82">
          <cell r="A82" t="str">
            <v>Site-00172</v>
          </cell>
          <cell r="B82" t="str">
            <v>SDH Hub</v>
          </cell>
        </row>
        <row r="83">
          <cell r="A83" t="str">
            <v>Site-01258</v>
          </cell>
          <cell r="B83" t="str">
            <v>SDH Hub</v>
          </cell>
        </row>
        <row r="84">
          <cell r="A84" t="str">
            <v>Site-01261</v>
          </cell>
          <cell r="B84" t="str">
            <v>SDH Hub</v>
          </cell>
        </row>
        <row r="85">
          <cell r="A85" t="str">
            <v>Site-01231</v>
          </cell>
          <cell r="B85" t="str">
            <v>SDH Hub</v>
          </cell>
        </row>
        <row r="86">
          <cell r="A86" t="str">
            <v>Site-01233</v>
          </cell>
          <cell r="B86" t="str">
            <v>SDH Hub</v>
          </cell>
        </row>
        <row r="87">
          <cell r="A87" t="str">
            <v>Site-00465</v>
          </cell>
          <cell r="B87" t="str">
            <v>SDH Hub</v>
          </cell>
        </row>
        <row r="88">
          <cell r="A88" t="str">
            <v>Cilandak Town Square</v>
          </cell>
          <cell r="B88" t="str">
            <v>SDH Hub</v>
          </cell>
        </row>
        <row r="89">
          <cell r="A89" t="str">
            <v>Site-01275</v>
          </cell>
          <cell r="B89" t="str">
            <v>SDH Hub</v>
          </cell>
        </row>
        <row r="90">
          <cell r="A90" t="str">
            <v>Site-00462</v>
          </cell>
          <cell r="B90" t="str">
            <v>SDH Hub</v>
          </cell>
        </row>
        <row r="91">
          <cell r="A91" t="str">
            <v>Site-01288</v>
          </cell>
          <cell r="B91" t="str">
            <v>SDH Hub</v>
          </cell>
        </row>
        <row r="92">
          <cell r="A92" t="str">
            <v>Site-01018</v>
          </cell>
          <cell r="B92" t="str">
            <v>SDH Hub</v>
          </cell>
        </row>
        <row r="93">
          <cell r="A93" t="str">
            <v>Site-01305</v>
          </cell>
          <cell r="B93" t="str">
            <v>SDH Hub</v>
          </cell>
        </row>
        <row r="94">
          <cell r="A94" t="str">
            <v>Site-01248</v>
          </cell>
          <cell r="B94" t="str">
            <v>SDH Hub</v>
          </cell>
        </row>
        <row r="95">
          <cell r="A95" t="str">
            <v>Site-01026</v>
          </cell>
          <cell r="B95" t="str">
            <v>SDH Hub</v>
          </cell>
        </row>
        <row r="96">
          <cell r="A96" t="str">
            <v>Site-01037</v>
          </cell>
          <cell r="B96" t="str">
            <v>SDH Hub</v>
          </cell>
        </row>
        <row r="97">
          <cell r="A97" t="str">
            <v>Site-01038</v>
          </cell>
          <cell r="B97" t="str">
            <v>SDH Hub</v>
          </cell>
        </row>
        <row r="98">
          <cell r="A98" t="str">
            <v>Site-01040</v>
          </cell>
          <cell r="B98" t="str">
            <v>SDH Hub</v>
          </cell>
        </row>
        <row r="99">
          <cell r="A99" t="str">
            <v>Site-01451</v>
          </cell>
          <cell r="B99" t="str">
            <v>SDH Hub</v>
          </cell>
        </row>
        <row r="100">
          <cell r="A100" t="str">
            <v>Site-01616</v>
          </cell>
          <cell r="B100" t="str">
            <v>SDH Hub</v>
          </cell>
        </row>
        <row r="101">
          <cell r="A101" t="str">
            <v>Site-01336</v>
          </cell>
          <cell r="B101" t="str">
            <v>SDH Hub</v>
          </cell>
        </row>
        <row r="102">
          <cell r="A102" t="str">
            <v>Site-00234</v>
          </cell>
          <cell r="B102" t="str">
            <v>SDH Hub</v>
          </cell>
        </row>
        <row r="103">
          <cell r="A103" t="str">
            <v>Site-01036</v>
          </cell>
          <cell r="B103" t="str">
            <v>SDH Hub</v>
          </cell>
        </row>
        <row r="104">
          <cell r="A104" t="str">
            <v>Site-01035</v>
          </cell>
          <cell r="B104" t="str">
            <v>SDH Hub</v>
          </cell>
        </row>
        <row r="105">
          <cell r="A105" t="str">
            <v>Site-00026</v>
          </cell>
          <cell r="B105" t="str">
            <v>SDH Hub</v>
          </cell>
        </row>
        <row r="106">
          <cell r="A106" t="str">
            <v>Site-00414</v>
          </cell>
          <cell r="B106" t="str">
            <v>SDH Hub</v>
          </cell>
        </row>
        <row r="107">
          <cell r="A107" t="str">
            <v>Site-00415 HC (Non Ring)</v>
          </cell>
          <cell r="B107" t="str">
            <v>SDH Hub</v>
          </cell>
        </row>
        <row r="108">
          <cell r="A108" t="str">
            <v>Site-00201</v>
          </cell>
          <cell r="B108" t="str">
            <v>SDH Hub</v>
          </cell>
        </row>
        <row r="109">
          <cell r="A109" t="str">
            <v>Site-00238</v>
          </cell>
          <cell r="B109" t="str">
            <v>SDH Hub</v>
          </cell>
        </row>
        <row r="110">
          <cell r="A110" t="str">
            <v>Site-00302</v>
          </cell>
          <cell r="B110" t="str">
            <v>SDH Hub</v>
          </cell>
        </row>
        <row r="111">
          <cell r="A111" t="str">
            <v>Site-00501</v>
          </cell>
          <cell r="B111" t="str">
            <v>SDH Hub</v>
          </cell>
        </row>
        <row r="112">
          <cell r="A112" t="str">
            <v>Site-00822</v>
          </cell>
          <cell r="B112" t="str">
            <v>SDH Hub</v>
          </cell>
        </row>
        <row r="113">
          <cell r="A113" t="str">
            <v>Site-00825</v>
          </cell>
          <cell r="B113" t="str">
            <v>SDH Hub</v>
          </cell>
        </row>
        <row r="114">
          <cell r="A114" t="str">
            <v>Site-00852</v>
          </cell>
          <cell r="B114" t="str">
            <v>SDH Hub</v>
          </cell>
        </row>
        <row r="115">
          <cell r="A115" t="str">
            <v>Site-00886</v>
          </cell>
          <cell r="B115" t="str">
            <v>SDH Hub</v>
          </cell>
        </row>
        <row r="116">
          <cell r="A116" t="str">
            <v>Site-01545</v>
          </cell>
          <cell r="B116" t="str">
            <v>SDH Hub</v>
          </cell>
        </row>
        <row r="117">
          <cell r="A117" t="str">
            <v>Site-01556</v>
          </cell>
          <cell r="B117" t="str">
            <v>SDH Hub</v>
          </cell>
        </row>
        <row r="118">
          <cell r="A118" t="str">
            <v>Site-01565</v>
          </cell>
          <cell r="B118" t="str">
            <v>SDH Hub</v>
          </cell>
        </row>
        <row r="119">
          <cell r="A119" t="str">
            <v>Site-01610</v>
          </cell>
          <cell r="B119" t="str">
            <v>SDH Hub</v>
          </cell>
        </row>
        <row r="120">
          <cell r="A120" t="str">
            <v>Site-00503 - Link HC Node (non-ring+link 2E1)</v>
          </cell>
          <cell r="B120" t="str">
            <v>SDH Hub</v>
          </cell>
        </row>
        <row r="121">
          <cell r="A121" t="str">
            <v>Site-00370</v>
          </cell>
          <cell r="B121" t="str">
            <v>SDH Hub</v>
          </cell>
        </row>
        <row r="122">
          <cell r="A122" t="str">
            <v>Site-00373</v>
          </cell>
          <cell r="B122" t="str">
            <v>SDH Hub</v>
          </cell>
        </row>
        <row r="123">
          <cell r="A123" t="str">
            <v>Site-00448</v>
          </cell>
          <cell r="B123" t="str">
            <v>SDH Hub</v>
          </cell>
        </row>
        <row r="124">
          <cell r="A124" t="str">
            <v>Site-00978</v>
          </cell>
          <cell r="B124" t="str">
            <v>SDH Hub</v>
          </cell>
        </row>
        <row r="125">
          <cell r="A125" t="str">
            <v>Site-01033</v>
          </cell>
          <cell r="B125" t="str">
            <v>SDH Hub</v>
          </cell>
        </row>
        <row r="126">
          <cell r="A126" t="str">
            <v>Site-01042</v>
          </cell>
          <cell r="B126" t="str">
            <v>SDH Hub</v>
          </cell>
        </row>
        <row r="127">
          <cell r="A127" t="str">
            <v>Site-01045</v>
          </cell>
          <cell r="B127" t="str">
            <v>SDH Hub</v>
          </cell>
        </row>
        <row r="128">
          <cell r="A128" t="str">
            <v>Site-01058</v>
          </cell>
          <cell r="B128" t="str">
            <v>SDH Hub</v>
          </cell>
        </row>
        <row r="129">
          <cell r="A129" t="str">
            <v>Site-01060</v>
          </cell>
          <cell r="B129" t="str">
            <v>SDH Hub</v>
          </cell>
        </row>
        <row r="130">
          <cell r="A130" t="str">
            <v>Site-01572</v>
          </cell>
          <cell r="B130" t="str">
            <v>SDH Hub</v>
          </cell>
        </row>
        <row r="131">
          <cell r="A131" t="str">
            <v>Site-01588</v>
          </cell>
          <cell r="B131" t="str">
            <v>SDH Hub</v>
          </cell>
        </row>
        <row r="132">
          <cell r="A132" t="str">
            <v>Site-01591</v>
          </cell>
          <cell r="B132" t="str">
            <v>SDH Hub</v>
          </cell>
        </row>
        <row r="133">
          <cell r="A133" t="str">
            <v>Site-01594</v>
          </cell>
          <cell r="B133" t="str">
            <v>SDH Hub</v>
          </cell>
        </row>
        <row r="134">
          <cell r="A134" t="str">
            <v>Site-00343</v>
          </cell>
          <cell r="B134" t="str">
            <v>SDH Hub</v>
          </cell>
        </row>
        <row r="135">
          <cell r="A135" t="str">
            <v>Site-00346</v>
          </cell>
          <cell r="B135" t="str">
            <v>SDH Hub</v>
          </cell>
        </row>
        <row r="136">
          <cell r="A136" t="str">
            <v>Site-00353</v>
          </cell>
          <cell r="B136" t="str">
            <v>SDH Hub</v>
          </cell>
        </row>
        <row r="137">
          <cell r="A137" t="str">
            <v>Site-00507</v>
          </cell>
          <cell r="B137" t="str">
            <v>SDH Hub</v>
          </cell>
        </row>
        <row r="138">
          <cell r="A138" t="str">
            <v>Site-00902</v>
          </cell>
          <cell r="B138" t="str">
            <v>SDH Hub</v>
          </cell>
        </row>
        <row r="139">
          <cell r="A139" t="str">
            <v>Site-00908</v>
          </cell>
          <cell r="B139" t="str">
            <v>SDH Hub</v>
          </cell>
        </row>
        <row r="140">
          <cell r="A140" t="str">
            <v>Site-00909</v>
          </cell>
          <cell r="B140" t="str">
            <v>SDH Hub</v>
          </cell>
        </row>
        <row r="141">
          <cell r="A141" t="str">
            <v>Site-00912</v>
          </cell>
          <cell r="B141" t="str">
            <v>SDH Hub</v>
          </cell>
        </row>
      </sheetData>
      <sheetData sheetId="5" refreshError="1"/>
      <sheetData sheetId="6" refreshError="1"/>
      <sheetData sheetId="7"/>
      <sheetData sheetId="8"/>
      <sheetData sheetId="9" refreshError="1"/>
      <sheetData sheetId="10" refreshError="1"/>
      <sheetData sheetId="11"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pril2003"/>
      <sheetName val="Currency &amp; Site Names"/>
      <sheetName val="SMA4"/>
      <sheetName val="Factors"/>
      <sheetName val="Price_List"/>
      <sheetName val="General"/>
      <sheetName val="para"/>
      <sheetName val="install"/>
      <sheetName val="Calc. Base"/>
      <sheetName val="MNR6"/>
      <sheetName val="Discount Tables"/>
      <sheetName val="Verdi-Sce1"/>
      <sheetName val="Currency _ Site Names"/>
      <sheetName val="Calc_ Base"/>
      <sheetName val="Verdi_Sce1"/>
      <sheetName val="BS pricing"/>
      <sheetName val="SPMS Price Cal"/>
      <sheetName val="Input"/>
      <sheetName val="SP Input"/>
      <sheetName val="AAL2 Site List - All"/>
      <sheetName val="Site List"/>
      <sheetName val="Link List"/>
      <sheetName val="SDH Hub Site List - All"/>
      <sheetName val="analis"/>
      <sheetName val="Calc. Overview"/>
      <sheetName val="IPO BoQ"/>
      <sheetName val="Resource Costs"/>
      <sheetName val="Data"/>
      <sheetName val="Work Requirement"/>
      <sheetName val=" SST72~Shelter"/>
      <sheetName val="Sheet1"/>
      <sheetName val="SALES ITEMS"/>
      <sheetName val=" "/>
      <sheetName val="MSC Product Characteristics"/>
      <sheetName val="Contractual Terms(1)"/>
      <sheetName val="PlanFileNam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pacity Data"/>
      <sheetName val="MenuSheet"/>
      <sheetName val="Update notes"/>
      <sheetName val="SLA Scope"/>
      <sheetName val="Comments"/>
      <sheetName val="BOQ Input"/>
      <sheetName val="Financial Input"/>
      <sheetName val="Tools &amp; Non Salary Input"/>
      <sheetName val="Organisational Input"/>
      <sheetName val="Input"/>
      <sheetName val="SP Input"/>
      <sheetName val="NPO Input"/>
      <sheetName val="Transition Cost Input"/>
      <sheetName val="Network Director Office Result"/>
      <sheetName val="SNA Result"/>
      <sheetName val="NPO Result"/>
      <sheetName val="NBP Result"/>
      <sheetName val="SP Result"/>
      <sheetName val="Organisation Chart Result"/>
      <sheetName val="Calculations"/>
      <sheetName val="Manpower Summary"/>
      <sheetName val="Workforce allocation"/>
      <sheetName val="Total cost per year Result"/>
      <sheetName val="NFM Result"/>
      <sheetName val="Establish"/>
      <sheetName val="Transfer"/>
      <sheetName val="Asumsi"/>
      <sheetName val="Investasi"/>
      <sheetName val="Presentasi"/>
      <sheetName val="Perhitungan"/>
      <sheetName val="install"/>
      <sheetName val="para"/>
      <sheetName val="Price_List"/>
      <sheetName val="General"/>
      <sheetName val="Factors"/>
      <sheetName val="Discount Tables"/>
      <sheetName val="MNR6"/>
      <sheetName val="Currency &amp; Site Names"/>
      <sheetName val="Verdi-Sce1"/>
      <sheetName val="Calc. Base"/>
      <sheetName val="SMA4"/>
      <sheetName val="Data Validation"/>
      <sheetName val="analis"/>
    </sheetNames>
    <sheetDataSet>
      <sheetData sheetId="0">
        <row r="88">
          <cell r="H88">
            <v>511.67500000000001</v>
          </cell>
        </row>
      </sheetData>
      <sheetData sheetId="1">
        <row r="30">
          <cell r="H30">
            <v>25</v>
          </cell>
        </row>
      </sheetData>
      <sheetData sheetId="2">
        <row r="68">
          <cell r="B68">
            <v>1824</v>
          </cell>
        </row>
      </sheetData>
      <sheetData sheetId="3">
        <row r="68">
          <cell r="B68">
            <v>1824</v>
          </cell>
        </row>
      </sheetData>
      <sheetData sheetId="4"/>
      <sheetData sheetId="5"/>
      <sheetData sheetId="6" refreshError="1">
        <row r="68">
          <cell r="B68">
            <v>1824</v>
          </cell>
        </row>
      </sheetData>
      <sheetData sheetId="7">
        <row r="88">
          <cell r="H88">
            <v>511.67500000000001</v>
          </cell>
        </row>
      </sheetData>
      <sheetData sheetId="8">
        <row r="30">
          <cell r="H30">
            <v>25</v>
          </cell>
        </row>
      </sheetData>
      <sheetData sheetId="9" refreshError="1">
        <row r="88">
          <cell r="H88">
            <v>511.67500000000001</v>
          </cell>
          <cell r="M88">
            <v>2.8200000000000003</v>
          </cell>
          <cell r="R88">
            <v>15.36</v>
          </cell>
          <cell r="W88">
            <v>343.85</v>
          </cell>
          <cell r="AB88">
            <v>343.85</v>
          </cell>
          <cell r="AG88">
            <v>330.35</v>
          </cell>
          <cell r="AL88">
            <v>343.85</v>
          </cell>
          <cell r="AQ88">
            <v>343.85</v>
          </cell>
          <cell r="AV88">
            <v>343.85</v>
          </cell>
          <cell r="BA88">
            <v>343.85</v>
          </cell>
          <cell r="BF88">
            <v>343.85</v>
          </cell>
          <cell r="BK88">
            <v>5.7000000000000011</v>
          </cell>
          <cell r="BP88">
            <v>5.7000000000000011</v>
          </cell>
          <cell r="BU88">
            <v>5.7000000000000011</v>
          </cell>
          <cell r="BZ88">
            <v>1.9000000000000003E-2</v>
          </cell>
          <cell r="CE88">
            <v>4.0049999999999999</v>
          </cell>
          <cell r="CJ88">
            <v>4.0049999999999999</v>
          </cell>
          <cell r="CO88">
            <v>343.85</v>
          </cell>
          <cell r="CT88">
            <v>22.86</v>
          </cell>
          <cell r="CY88">
            <v>343.85</v>
          </cell>
        </row>
        <row r="89">
          <cell r="H89">
            <v>534.29999999999995</v>
          </cell>
          <cell r="M89">
            <v>10.219999999999999</v>
          </cell>
          <cell r="R89">
            <v>14.049999999999999</v>
          </cell>
          <cell r="W89">
            <v>62.35</v>
          </cell>
          <cell r="AB89">
            <v>62.35</v>
          </cell>
          <cell r="AG89">
            <v>62.35</v>
          </cell>
          <cell r="AL89">
            <v>62.35</v>
          </cell>
          <cell r="AQ89">
            <v>62.35</v>
          </cell>
          <cell r="AV89">
            <v>62.35</v>
          </cell>
          <cell r="BF89">
            <v>62.35</v>
          </cell>
          <cell r="BK89">
            <v>7.7</v>
          </cell>
          <cell r="BP89">
            <v>7.7</v>
          </cell>
          <cell r="BU89">
            <v>7.7</v>
          </cell>
          <cell r="BZ89">
            <v>2.5000000000000001E-2</v>
          </cell>
          <cell r="CE89">
            <v>2.34</v>
          </cell>
          <cell r="CJ89">
            <v>2.34</v>
          </cell>
          <cell r="CO89">
            <v>62.35</v>
          </cell>
          <cell r="CT89">
            <v>19.639999999999997</v>
          </cell>
          <cell r="CY89">
            <v>62.35</v>
          </cell>
        </row>
        <row r="90">
          <cell r="M90">
            <v>0.2</v>
          </cell>
          <cell r="R90">
            <v>10</v>
          </cell>
          <cell r="W90">
            <v>10</v>
          </cell>
          <cell r="AB90">
            <v>10</v>
          </cell>
          <cell r="AG90">
            <v>10</v>
          </cell>
          <cell r="AL90">
            <v>10</v>
          </cell>
          <cell r="AQ90">
            <v>10</v>
          </cell>
          <cell r="AV90">
            <v>10</v>
          </cell>
          <cell r="BA90">
            <v>10</v>
          </cell>
          <cell r="BF90">
            <v>10</v>
          </cell>
          <cell r="BK90">
            <v>1</v>
          </cell>
          <cell r="BP90">
            <v>1</v>
          </cell>
          <cell r="BU90">
            <v>1</v>
          </cell>
          <cell r="BZ90">
            <v>0</v>
          </cell>
          <cell r="CE90">
            <v>0</v>
          </cell>
          <cell r="CJ90">
            <v>0</v>
          </cell>
          <cell r="CO90">
            <v>10</v>
          </cell>
          <cell r="CT90">
            <v>0</v>
          </cell>
          <cell r="CY90">
            <v>10</v>
          </cell>
        </row>
        <row r="91">
          <cell r="H91">
            <v>0</v>
          </cell>
          <cell r="M91">
            <v>0</v>
          </cell>
          <cell r="R91">
            <v>0</v>
          </cell>
          <cell r="W91">
            <v>0</v>
          </cell>
          <cell r="AB91">
            <v>0</v>
          </cell>
          <cell r="AG91">
            <v>0</v>
          </cell>
          <cell r="AL91">
            <v>0</v>
          </cell>
          <cell r="AQ91">
            <v>0</v>
          </cell>
          <cell r="AV91">
            <v>0</v>
          </cell>
          <cell r="BA91">
            <v>0</v>
          </cell>
          <cell r="BF91">
            <v>0</v>
          </cell>
          <cell r="BK91">
            <v>0</v>
          </cell>
          <cell r="BP91">
            <v>0</v>
          </cell>
          <cell r="BU91">
            <v>0</v>
          </cell>
          <cell r="BZ91">
            <v>0</v>
          </cell>
          <cell r="CE91">
            <v>0</v>
          </cell>
          <cell r="CJ91">
            <v>0</v>
          </cell>
          <cell r="CO91">
            <v>0</v>
          </cell>
          <cell r="CT91">
            <v>0</v>
          </cell>
          <cell r="CY91">
            <v>0</v>
          </cell>
        </row>
        <row r="107">
          <cell r="H107">
            <v>1</v>
          </cell>
          <cell r="M107">
            <v>3</v>
          </cell>
          <cell r="R107">
            <v>2</v>
          </cell>
          <cell r="W107">
            <v>4</v>
          </cell>
          <cell r="AB107">
            <v>3</v>
          </cell>
          <cell r="AG107">
            <v>3</v>
          </cell>
          <cell r="AL107">
            <v>3</v>
          </cell>
          <cell r="AQ107">
            <v>3</v>
          </cell>
          <cell r="AV107">
            <v>3</v>
          </cell>
          <cell r="BA107">
            <v>3</v>
          </cell>
          <cell r="BF107">
            <v>4</v>
          </cell>
          <cell r="BK107">
            <v>4</v>
          </cell>
          <cell r="BP107">
            <v>3</v>
          </cell>
          <cell r="BU107">
            <v>3</v>
          </cell>
          <cell r="BZ107">
            <v>4</v>
          </cell>
          <cell r="CE107">
            <v>3</v>
          </cell>
          <cell r="CJ107">
            <v>3</v>
          </cell>
          <cell r="CO107">
            <v>3</v>
          </cell>
          <cell r="CT107">
            <v>4</v>
          </cell>
          <cell r="CY107">
            <v>4</v>
          </cell>
        </row>
        <row r="116">
          <cell r="H116">
            <v>2</v>
          </cell>
          <cell r="M116">
            <v>2</v>
          </cell>
          <cell r="R116">
            <v>2</v>
          </cell>
          <cell r="W116">
            <v>2</v>
          </cell>
          <cell r="AB116">
            <v>2</v>
          </cell>
          <cell r="AG116">
            <v>2</v>
          </cell>
          <cell r="AL116">
            <v>2</v>
          </cell>
          <cell r="AQ116">
            <v>2</v>
          </cell>
          <cell r="AV116">
            <v>2</v>
          </cell>
          <cell r="BF116">
            <v>2</v>
          </cell>
          <cell r="BK116">
            <v>2</v>
          </cell>
          <cell r="BP116">
            <v>2</v>
          </cell>
          <cell r="BU116">
            <v>2</v>
          </cell>
          <cell r="BZ116">
            <v>2</v>
          </cell>
          <cell r="CE116">
            <v>2</v>
          </cell>
          <cell r="CJ116">
            <v>2</v>
          </cell>
          <cell r="CO116">
            <v>2</v>
          </cell>
          <cell r="CT116">
            <v>1</v>
          </cell>
          <cell r="CY116">
            <v>2</v>
          </cell>
        </row>
      </sheetData>
      <sheetData sheetId="10" refreshError="1">
        <row r="30">
          <cell r="H30">
            <v>25</v>
          </cell>
          <cell r="M30">
            <v>25</v>
          </cell>
          <cell r="R30">
            <v>25</v>
          </cell>
          <cell r="W30">
            <v>10</v>
          </cell>
          <cell r="AB30">
            <v>25</v>
          </cell>
          <cell r="AG30">
            <v>25</v>
          </cell>
          <cell r="AL30">
            <v>25</v>
          </cell>
          <cell r="AQ30">
            <v>25</v>
          </cell>
          <cell r="AV30">
            <v>25</v>
          </cell>
          <cell r="BA30">
            <v>25</v>
          </cell>
          <cell r="BF30">
            <v>25</v>
          </cell>
          <cell r="BK30">
            <v>25</v>
          </cell>
          <cell r="BP30">
            <v>25</v>
          </cell>
          <cell r="BU30">
            <v>25</v>
          </cell>
          <cell r="BZ30">
            <v>25</v>
          </cell>
          <cell r="CE30">
            <v>25</v>
          </cell>
          <cell r="CJ30">
            <v>25</v>
          </cell>
          <cell r="CO30">
            <v>25</v>
          </cell>
          <cell r="CT30">
            <v>25</v>
          </cell>
          <cell r="CY30">
            <v>25</v>
          </cell>
        </row>
      </sheetData>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sheetName val="BrittMarie_100105"/>
      <sheetName val="TP Others - DO NOT USE"/>
      <sheetName val="TP CDMA"/>
      <sheetName val="TP Database "/>
      <sheetName val="TP Database (Obsolete)"/>
      <sheetName val="EDA-BM 221204"/>
      <sheetName val="EDA PRODUCTS"/>
      <sheetName val="EDA PRODUCTS 2"/>
      <sheetName val="VR-Rev"/>
      <sheetName val="ML Master Price - 210904"/>
      <sheetName val="TP Database"/>
      <sheetName val="VR_Rev"/>
      <sheetName val="US indoor vs macro outdoor"/>
      <sheetName val="install"/>
      <sheetName val="para"/>
      <sheetName val="Hrg Dsr Equipm"/>
      <sheetName val="18723"/>
      <sheetName val="Param"/>
      <sheetName val="TP_Others_-_DO_NOT_USE"/>
      <sheetName val="TP_CDMA"/>
      <sheetName val="TP_Database"/>
      <sheetName val="EDA-BM_221204"/>
      <sheetName val="EDA_PRODUCTS"/>
      <sheetName val="EDA_PRODUCTS_2"/>
      <sheetName val="ML_Master_Price_-_210904"/>
      <sheetName val="TP_Database_"/>
      <sheetName val="TP_Database_(Obsolete)"/>
      <sheetName val="US_indoor_vs_macro_outdoor"/>
      <sheetName val="DataValidation"/>
      <sheetName val="Pipe"/>
      <sheetName val="DATA-BASE"/>
      <sheetName val="TP_Others_-_DO_NOT_USE1"/>
      <sheetName val="TP_CDMA1"/>
      <sheetName val="TP_Database1"/>
      <sheetName val="EDA-BM_2212041"/>
      <sheetName val="EDA_PRODUCTS1"/>
      <sheetName val="EDA_PRODUCTS_21"/>
      <sheetName val="ML_Master_Price_-_2109041"/>
      <sheetName val="TP_Database_1"/>
      <sheetName val="TP_Database_(Obsolete)1"/>
      <sheetName val="US_indoor_vs_macro_outdoor1"/>
      <sheetName val="Hrg_Dsr_Equipm"/>
      <sheetName val="SPMS Price Cal"/>
      <sheetName val="BOM"/>
      <sheetName val="Data"/>
      <sheetName val="Factors"/>
      <sheetName val="Discount Tables"/>
      <sheetName val="Internal Summary"/>
      <sheetName val="TP_Others_-_DO_NOT_USE2"/>
      <sheetName val="TP_CDMA2"/>
      <sheetName val="TP_Database2"/>
      <sheetName val="EDA-BM_2212042"/>
      <sheetName val="EDA_PRODUCTS2"/>
      <sheetName val="EDA_PRODUCTS_22"/>
      <sheetName val="ML_Master_Price_-_2109042"/>
      <sheetName val="TP_Database_2"/>
      <sheetName val="TP_Database_(Obsolete)2"/>
      <sheetName val="US_indoor_vs_macro_outdoor2"/>
      <sheetName val="Hrg_Dsr_Equipm1"/>
      <sheetName val="SPMS_Price_Cal"/>
      <sheetName val="Parameter"/>
      <sheetName val="Traffic_KBps"/>
      <sheetName val="Erlang_table"/>
      <sheetName val="Input"/>
      <sheetName val="SP Input"/>
      <sheetName val="Financial Input"/>
      <sheetName val="Antennas"/>
      <sheetName val="Parameters"/>
      <sheetName val="US"/>
      <sheetName val="Unit MA &amp; Install"/>
      <sheetName val="AN5 WPP"/>
      <sheetName val="Link Config KALTENG-KALSEL 2005"/>
      <sheetName val="KALBAR 2005 BOQ"/>
      <sheetName val="New 1B"/>
      <sheetName val="Add Config UM 10 K v1"/>
      <sheetName val="Cal."/>
      <sheetName val="Const"/>
      <sheetName val="Sheet1"/>
      <sheetName val="TP_Others_-_DO_NOT_USE4"/>
      <sheetName val="TP_CDMA4"/>
      <sheetName val="TP_Database4"/>
      <sheetName val="EDA-BM_2212044"/>
      <sheetName val="EDA_PRODUCTS4"/>
      <sheetName val="EDA_PRODUCTS_24"/>
      <sheetName val="ML_Master_Price_-_2109044"/>
      <sheetName val="TP_Database_4"/>
      <sheetName val="TP_Database_(Obsolete)4"/>
      <sheetName val="US_indoor_vs_macro_outdoor4"/>
      <sheetName val="Hrg_Dsr_Equipm3"/>
      <sheetName val="SPMS_Price_Cal2"/>
      <sheetName val="TP_Others_-_DO_NOT_USE3"/>
      <sheetName val="TP_CDMA3"/>
      <sheetName val="TP_Database3"/>
      <sheetName val="EDA-BM_2212043"/>
      <sheetName val="EDA_PRODUCTS3"/>
      <sheetName val="EDA_PRODUCTS_23"/>
      <sheetName val="ML_Master_Price_-_2109043"/>
      <sheetName val="TP_Database_3"/>
      <sheetName val="TP_Database_(Obsolete)3"/>
      <sheetName val="US_indoor_vs_macro_outdoor3"/>
      <sheetName val="Hrg_Dsr_Equipm2"/>
      <sheetName val="SPMS_Price_Cal1"/>
      <sheetName val="TP_Others_-_DO_NOT_USE5"/>
      <sheetName val="TP_CDMA5"/>
      <sheetName val="TP_Database5"/>
      <sheetName val="EDA-BM_2212045"/>
      <sheetName val="EDA_PRODUCTS5"/>
      <sheetName val="EDA_PRODUCTS_25"/>
      <sheetName val="ML_Master_Price_-_2109045"/>
      <sheetName val="TP_Database_5"/>
      <sheetName val="TP_Database_(Obsolete)5"/>
      <sheetName val="US_indoor_vs_macro_outdoor5"/>
      <sheetName val="Hrg_Dsr_Equipm4"/>
      <sheetName val="SPMS_Price_Cal3"/>
      <sheetName val="TP_Others_-_DO_NOT_USE6"/>
      <sheetName val="TP_CDMA6"/>
      <sheetName val="TP_Database6"/>
      <sheetName val="EDA-BM_2212046"/>
      <sheetName val="EDA_PRODUCTS6"/>
      <sheetName val="EDA_PRODUCTS_26"/>
      <sheetName val="ML_Master_Price_-_2109046"/>
      <sheetName val="TP_Database_6"/>
      <sheetName val="TP_Database_(Obsolete)6"/>
      <sheetName val="US_indoor_vs_macro_outdoor6"/>
      <sheetName val="Hrg_Dsr_Equipm5"/>
      <sheetName val="SPMS_Price_Cal4"/>
      <sheetName val="Draft RKAP 2010"/>
      <sheetName val="RESGABREV"/>
      <sheetName val="L4_Info"/>
      <sheetName val="BTS_L4_L5_1C"/>
      <sheetName val="Lamp 3 BTS_L4_L5_12 Site Bdg"/>
      <sheetName val="Lamp 2 BTS_L4_L5_New 6 Sites Bd"/>
      <sheetName val="Lamp 1 BTS_L4_L5_1_2C Bdg"/>
      <sheetName val="AN_EL_16_0_"/>
      <sheetName val="MSC_L5"/>
      <sheetName val="PriceListAP"/>
      <sheetName val="랙_기능별 물자"/>
      <sheetName val="GAB2003"/>
      <sheetName val="GABPRODAKUN"/>
      <sheetName val="AN_Input"/>
      <sheetName val="단가"/>
      <sheetName val="BYMHD_SBB"/>
      <sheetName val="Sheet2"/>
      <sheetName val="DATA_BASE"/>
      <sheetName val="TP DATABASE 2005 REV A.110105"/>
      <sheetName val="Inputs general"/>
      <sheetName val="G"/>
      <sheetName val="OH"/>
      <sheetName val="W1"/>
      <sheetName val="Changes"/>
      <sheetName val="Tracking"/>
      <sheetName val="IPIS"/>
      <sheetName val="Sum"/>
      <sheetName val="Inputs"/>
      <sheetName val="Sim"/>
      <sheetName val="TargetSVM"/>
      <sheetName val="ISIT  Cost summary"/>
      <sheetName val="analis"/>
      <sheetName val="MNR6"/>
      <sheetName val="Detail 200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row r="3">
          <cell r="B3" t="str">
            <v>4/NTM 201 201/2</v>
          </cell>
          <cell r="C3">
            <v>61</v>
          </cell>
        </row>
        <row r="4">
          <cell r="B4" t="str">
            <v>5/NTM 201 201/2</v>
          </cell>
          <cell r="C4">
            <v>4</v>
          </cell>
        </row>
        <row r="5">
          <cell r="B5" t="str">
            <v>6/NTM 201 230/42</v>
          </cell>
          <cell r="C5">
            <v>2.62</v>
          </cell>
        </row>
        <row r="6">
          <cell r="B6" t="str">
            <v>6/NTM 201 230/44</v>
          </cell>
          <cell r="C6">
            <v>2.99</v>
          </cell>
        </row>
        <row r="7">
          <cell r="B7" t="str">
            <v>BFL 119 123/1</v>
          </cell>
          <cell r="C7">
            <v>698.63</v>
          </cell>
        </row>
        <row r="8">
          <cell r="B8" t="str">
            <v>BFL 119 127/1</v>
          </cell>
          <cell r="C8">
            <v>953.58209717364093</v>
          </cell>
        </row>
        <row r="9">
          <cell r="B9" t="str">
            <v>BFL 119 142/1</v>
          </cell>
          <cell r="C9">
            <v>1884.7805252060571</v>
          </cell>
        </row>
        <row r="10">
          <cell r="B10" t="str">
            <v>BFL 119 143/1</v>
          </cell>
          <cell r="C10">
            <v>1850.95</v>
          </cell>
        </row>
        <row r="11">
          <cell r="B11" t="str">
            <v>BFL 510 107/1</v>
          </cell>
          <cell r="C11">
            <v>220.42503252799958</v>
          </cell>
        </row>
        <row r="12">
          <cell r="B12" t="str">
            <v>BGM 136 1001/2</v>
          </cell>
          <cell r="C12">
            <v>170.33</v>
          </cell>
        </row>
        <row r="13">
          <cell r="B13" t="str">
            <v>BMG 701 016/1</v>
          </cell>
          <cell r="C13">
            <v>304.68</v>
          </cell>
        </row>
        <row r="14">
          <cell r="B14" t="str">
            <v>BMG 701 018/1</v>
          </cell>
          <cell r="C14">
            <v>312.74714901650634</v>
          </cell>
        </row>
        <row r="15">
          <cell r="B15" t="str">
            <v>BMG 980 13/1</v>
          </cell>
          <cell r="C15">
            <v>666.60082954769905</v>
          </cell>
        </row>
        <row r="16">
          <cell r="B16" t="str">
            <v>BMK 508 004/1</v>
          </cell>
          <cell r="C16">
            <v>2073.91</v>
          </cell>
        </row>
        <row r="17">
          <cell r="B17" t="str">
            <v>BMK 508 004/2</v>
          </cell>
          <cell r="C17">
            <v>3096.32</v>
          </cell>
        </row>
        <row r="18">
          <cell r="B18" t="str">
            <v>BMK 508 006/21</v>
          </cell>
          <cell r="C18">
            <v>2676.52</v>
          </cell>
        </row>
        <row r="19">
          <cell r="B19" t="str">
            <v>BML 231 201/1</v>
          </cell>
          <cell r="C19">
            <v>284.3329846671939</v>
          </cell>
        </row>
        <row r="20">
          <cell r="B20" t="str">
            <v>BML 231 202/1</v>
          </cell>
          <cell r="C20">
            <v>364.19398121525785</v>
          </cell>
        </row>
        <row r="21">
          <cell r="B21" t="str">
            <v>BMP 903 021/1</v>
          </cell>
          <cell r="C21">
            <v>501.96</v>
          </cell>
        </row>
        <row r="22">
          <cell r="B22" t="str">
            <v>BOE 602 11/11</v>
          </cell>
          <cell r="C22">
            <v>523.08000000000004</v>
          </cell>
        </row>
        <row r="23">
          <cell r="B23" t="str">
            <v>BOE 602 14/1</v>
          </cell>
          <cell r="C23">
            <v>918.43763553333156</v>
          </cell>
        </row>
        <row r="24">
          <cell r="B24" t="str">
            <v>DMUX 270V</v>
          </cell>
          <cell r="C24">
            <v>4122</v>
          </cell>
        </row>
        <row r="25">
          <cell r="B25" t="str">
            <v>DMUX 279J</v>
          </cell>
          <cell r="C25">
            <v>290.5</v>
          </cell>
        </row>
        <row r="26">
          <cell r="B26" t="str">
            <v>DMUX 421P</v>
          </cell>
          <cell r="C26">
            <v>372</v>
          </cell>
        </row>
        <row r="27">
          <cell r="B27" t="str">
            <v>DMUX 489B</v>
          </cell>
          <cell r="C27">
            <v>733.67</v>
          </cell>
        </row>
        <row r="28">
          <cell r="B28" t="str">
            <v>FAB 102 426/42</v>
          </cell>
          <cell r="C28">
            <v>989.48</v>
          </cell>
        </row>
        <row r="29">
          <cell r="B29" t="str">
            <v>FAB 102 553/132</v>
          </cell>
          <cell r="C29">
            <v>126</v>
          </cell>
        </row>
        <row r="30">
          <cell r="B30" t="str">
            <v>FAB 102 553/135</v>
          </cell>
          <cell r="C30">
            <v>487</v>
          </cell>
        </row>
        <row r="31">
          <cell r="B31" t="str">
            <v>FAB 620 607/01</v>
          </cell>
          <cell r="C31">
            <v>7945.31</v>
          </cell>
        </row>
        <row r="32">
          <cell r="B32" t="str">
            <v>FAB 620 607/04</v>
          </cell>
          <cell r="C32">
            <v>8132.26</v>
          </cell>
        </row>
        <row r="33">
          <cell r="B33" t="str">
            <v>FAJ 119 01/4</v>
          </cell>
          <cell r="C33">
            <v>8384.42</v>
          </cell>
        </row>
        <row r="34">
          <cell r="B34" t="str">
            <v>FAJ 119 150/4</v>
          </cell>
          <cell r="C34">
            <v>67.479749999999996</v>
          </cell>
        </row>
        <row r="35">
          <cell r="B35" t="str">
            <v>FAJ 119 263/4</v>
          </cell>
          <cell r="C35">
            <v>185.13675000000001</v>
          </cell>
        </row>
        <row r="36">
          <cell r="B36" t="str">
            <v>FAJ 119 45/4</v>
          </cell>
          <cell r="C36">
            <v>2522.7044999999998</v>
          </cell>
        </row>
        <row r="37">
          <cell r="B37" t="str">
            <v>FAJ 119 61/4</v>
          </cell>
          <cell r="C37">
            <v>1674.8820000000001</v>
          </cell>
        </row>
        <row r="38">
          <cell r="B38" t="str">
            <v>FAJ 119 93/4</v>
          </cell>
          <cell r="C38">
            <v>3081.5752499999999</v>
          </cell>
        </row>
        <row r="39">
          <cell r="B39" t="str">
            <v>HRY 102 01/3</v>
          </cell>
          <cell r="C39">
            <v>812.43</v>
          </cell>
        </row>
        <row r="40">
          <cell r="B40" t="str">
            <v>HRY 102 02/3</v>
          </cell>
          <cell r="C40">
            <v>761.92055514452636</v>
          </cell>
        </row>
        <row r="41">
          <cell r="B41" t="str">
            <v>HRY 102 03/3</v>
          </cell>
          <cell r="C41">
            <v>791.00441360308173</v>
          </cell>
        </row>
        <row r="42">
          <cell r="B42" t="str">
            <v>HRY 102 04/3</v>
          </cell>
          <cell r="C42">
            <v>751.78</v>
          </cell>
        </row>
        <row r="43">
          <cell r="B43" t="str">
            <v>HRY 102 05/3</v>
          </cell>
          <cell r="C43">
            <v>760.77</v>
          </cell>
        </row>
        <row r="44">
          <cell r="B44" t="str">
            <v>HRY 102 06/3</v>
          </cell>
          <cell r="C44">
            <v>595.65</v>
          </cell>
        </row>
        <row r="45">
          <cell r="B45" t="str">
            <v>HRY 102 09/3</v>
          </cell>
          <cell r="C45">
            <v>550.28</v>
          </cell>
        </row>
        <row r="46">
          <cell r="B46" t="str">
            <v>KRC 131 1002/1</v>
          </cell>
          <cell r="C46">
            <v>2659.6423195652728</v>
          </cell>
        </row>
        <row r="47">
          <cell r="B47" t="str">
            <v>KRC 131 1003/1</v>
          </cell>
          <cell r="C47">
            <v>2812.7152588208282</v>
          </cell>
        </row>
        <row r="48">
          <cell r="B48" t="str">
            <v>KRC 131 47/15</v>
          </cell>
          <cell r="C48">
            <v>1243.21</v>
          </cell>
        </row>
        <row r="49">
          <cell r="B49" t="str">
            <v>KRC 131 48/15</v>
          </cell>
          <cell r="C49">
            <v>1301.161573358592</v>
          </cell>
        </row>
        <row r="50">
          <cell r="B50" t="str">
            <v>KRY 101 1856/1</v>
          </cell>
          <cell r="C50">
            <v>364.19398121525785</v>
          </cell>
        </row>
        <row r="51">
          <cell r="B51" t="str">
            <v>KRY 101 1873/1</v>
          </cell>
          <cell r="C51">
            <v>250.51</v>
          </cell>
        </row>
        <row r="52">
          <cell r="B52" t="str">
            <v>LZY 213 2010/1</v>
          </cell>
          <cell r="C52">
            <v>32</v>
          </cell>
        </row>
        <row r="53">
          <cell r="B53" t="str">
            <v>NDM 125 14/1</v>
          </cell>
          <cell r="C53">
            <v>34.770000000000003</v>
          </cell>
        </row>
        <row r="54">
          <cell r="B54" t="str">
            <v>NGT 211 04/2</v>
          </cell>
          <cell r="C54">
            <v>21.31</v>
          </cell>
        </row>
        <row r="55">
          <cell r="B55" t="str">
            <v>NGT 211 04/7</v>
          </cell>
          <cell r="C55">
            <v>14.58</v>
          </cell>
        </row>
        <row r="56">
          <cell r="B56" t="str">
            <v>NTM 197 0410/1</v>
          </cell>
          <cell r="C56">
            <v>480.78</v>
          </cell>
        </row>
        <row r="57">
          <cell r="B57" t="str">
            <v>NTM 197 0411/1</v>
          </cell>
          <cell r="C57">
            <v>130.6</v>
          </cell>
        </row>
        <row r="58">
          <cell r="B58" t="str">
            <v>NTM 197 0412/1</v>
          </cell>
          <cell r="C58">
            <v>1269.45</v>
          </cell>
        </row>
        <row r="59">
          <cell r="B59" t="str">
            <v>NTM 197 0413/1</v>
          </cell>
          <cell r="C59">
            <v>636.41999999999996</v>
          </cell>
        </row>
        <row r="60">
          <cell r="B60" t="str">
            <v>NTM 197 0414/1</v>
          </cell>
          <cell r="C60">
            <v>1335.5</v>
          </cell>
        </row>
        <row r="61">
          <cell r="B61" t="str">
            <v>NTM 197 0415/1</v>
          </cell>
          <cell r="C61">
            <v>482.96</v>
          </cell>
        </row>
        <row r="62">
          <cell r="B62" t="str">
            <v>NTM 197 0416/1</v>
          </cell>
          <cell r="C62">
            <v>1354.89</v>
          </cell>
        </row>
        <row r="63">
          <cell r="B63" t="str">
            <v>NTM 197 0417/1</v>
          </cell>
          <cell r="C63">
            <v>1713.95</v>
          </cell>
        </row>
        <row r="64">
          <cell r="B64" t="str">
            <v>NTM 197 0418/1</v>
          </cell>
          <cell r="C64">
            <v>1386.61</v>
          </cell>
        </row>
        <row r="65">
          <cell r="B65" t="str">
            <v>NTM 197 0421/1</v>
          </cell>
          <cell r="C65">
            <v>506.94</v>
          </cell>
        </row>
        <row r="66">
          <cell r="B66" t="str">
            <v>NTM 197 0422/1</v>
          </cell>
          <cell r="C66">
            <v>1515.35</v>
          </cell>
        </row>
        <row r="67">
          <cell r="B67" t="str">
            <v>NTM 197 0423/1</v>
          </cell>
          <cell r="C67">
            <v>580.53</v>
          </cell>
        </row>
        <row r="68">
          <cell r="B68" t="str">
            <v>NTM 201 207/1</v>
          </cell>
          <cell r="C68">
            <v>20</v>
          </cell>
        </row>
        <row r="69">
          <cell r="B69" t="str">
            <v>NTM 201 217/2</v>
          </cell>
          <cell r="C69">
            <v>205</v>
          </cell>
        </row>
        <row r="70">
          <cell r="B70" t="str">
            <v>NTM 201 257</v>
          </cell>
          <cell r="C70">
            <v>2</v>
          </cell>
        </row>
        <row r="71">
          <cell r="B71" t="str">
            <v>NTM 203 42/1</v>
          </cell>
          <cell r="C71">
            <v>321.55</v>
          </cell>
        </row>
        <row r="72">
          <cell r="B72" t="str">
            <v>NTM 203 43/1</v>
          </cell>
          <cell r="C72">
            <v>317.63</v>
          </cell>
        </row>
        <row r="73">
          <cell r="B73" t="str">
            <v>RA 070 1141/00</v>
          </cell>
          <cell r="C73">
            <v>2557.64</v>
          </cell>
        </row>
        <row r="74">
          <cell r="B74" t="str">
            <v>RA 070 1144/00</v>
          </cell>
          <cell r="C74">
            <v>2557.6424547584625</v>
          </cell>
        </row>
        <row r="75">
          <cell r="B75" t="str">
            <v>RA 131 1011/00</v>
          </cell>
          <cell r="C75">
            <v>3028.75</v>
          </cell>
        </row>
        <row r="76">
          <cell r="B76" t="str">
            <v>RA 131 1015/00</v>
          </cell>
          <cell r="C76">
            <v>3028.75</v>
          </cell>
        </row>
        <row r="77">
          <cell r="B77" t="str">
            <v>RA 231 1056/00</v>
          </cell>
          <cell r="C77">
            <v>3065.6682909406331</v>
          </cell>
        </row>
        <row r="78">
          <cell r="B78" t="str">
            <v>RA 231 1058/00</v>
          </cell>
          <cell r="C78">
            <v>3065.6682909406331</v>
          </cell>
        </row>
        <row r="79">
          <cell r="B79" t="str">
            <v>RA 231 1156/00</v>
          </cell>
          <cell r="C79">
            <v>2980.89</v>
          </cell>
        </row>
        <row r="80">
          <cell r="B80" t="str">
            <v>RA 231 1158/00</v>
          </cell>
          <cell r="C80">
            <v>2980.89</v>
          </cell>
        </row>
        <row r="81">
          <cell r="B81" t="str">
            <v>RA 232 1056/00</v>
          </cell>
          <cell r="C81">
            <v>3367.6046636222159</v>
          </cell>
        </row>
        <row r="82">
          <cell r="B82" t="str">
            <v>RA 232 1058/00</v>
          </cell>
          <cell r="C82">
            <v>3367.6046636222159</v>
          </cell>
        </row>
        <row r="83">
          <cell r="B83" t="str">
            <v>ROA 117 3839/22</v>
          </cell>
          <cell r="C83">
            <v>1500.75</v>
          </cell>
        </row>
        <row r="84">
          <cell r="B84" t="str">
            <v>RPM 113 3691/10000</v>
          </cell>
          <cell r="C84">
            <v>20.7</v>
          </cell>
        </row>
        <row r="85">
          <cell r="B85" t="str">
            <v>RPM 253 0655/160</v>
          </cell>
          <cell r="C85">
            <v>1115</v>
          </cell>
        </row>
        <row r="86">
          <cell r="B86" t="str">
            <v>RPM 253 0655/210</v>
          </cell>
          <cell r="C86">
            <v>1365</v>
          </cell>
        </row>
        <row r="87">
          <cell r="B87" t="str">
            <v>RPM 253 0655/250</v>
          </cell>
          <cell r="C87">
            <v>1565</v>
          </cell>
        </row>
        <row r="88">
          <cell r="B88" t="str">
            <v>RPM 253 0655/300</v>
          </cell>
          <cell r="C88">
            <v>1815</v>
          </cell>
        </row>
        <row r="89">
          <cell r="B89" t="str">
            <v>RPM 253 0655/600</v>
          </cell>
          <cell r="C89">
            <v>3315</v>
          </cell>
        </row>
        <row r="90">
          <cell r="B90" t="str">
            <v>RPM 513 1782/00310</v>
          </cell>
          <cell r="C90">
            <v>6</v>
          </cell>
        </row>
        <row r="91">
          <cell r="B91" t="str">
            <v>RPM 513 1782/00410</v>
          </cell>
          <cell r="C91">
            <v>7.0853482227429083</v>
          </cell>
        </row>
        <row r="92">
          <cell r="B92" t="str">
            <v>RPM 517 500/1</v>
          </cell>
          <cell r="C92">
            <v>26.17</v>
          </cell>
        </row>
        <row r="93">
          <cell r="B93" t="str">
            <v>RPM 517 6906/01</v>
          </cell>
          <cell r="C93">
            <v>10.66</v>
          </cell>
        </row>
        <row r="94">
          <cell r="B94" t="str">
            <v>SET 125 06/1</v>
          </cell>
          <cell r="C94">
            <v>0.93</v>
          </cell>
        </row>
        <row r="95">
          <cell r="B95" t="str">
            <v>SM 001 0802/00</v>
          </cell>
          <cell r="C95">
            <v>620.13674515906825</v>
          </cell>
        </row>
        <row r="96">
          <cell r="B96" t="str">
            <v>SXK 111 0323/1</v>
          </cell>
          <cell r="C96">
            <v>218.92</v>
          </cell>
        </row>
        <row r="97">
          <cell r="B97" t="str">
            <v>SXK 111 0340</v>
          </cell>
          <cell r="C97">
            <v>40.94</v>
          </cell>
        </row>
        <row r="98">
          <cell r="B98" t="str">
            <v>SXK 111 0401/1</v>
          </cell>
          <cell r="C98">
            <v>299.87</v>
          </cell>
        </row>
        <row r="99">
          <cell r="B99" t="str">
            <v>SXK 111 0402/1</v>
          </cell>
          <cell r="C99">
            <v>299.87</v>
          </cell>
        </row>
        <row r="100">
          <cell r="B100" t="str">
            <v>SXK 111 501/1</v>
          </cell>
          <cell r="C100">
            <v>365.86</v>
          </cell>
        </row>
        <row r="101">
          <cell r="B101" t="str">
            <v>SXK 111 509/1</v>
          </cell>
          <cell r="C101">
            <v>295.57</v>
          </cell>
        </row>
        <row r="102">
          <cell r="B102" t="str">
            <v>SXK 111 511/1</v>
          </cell>
          <cell r="C102">
            <v>31.78</v>
          </cell>
        </row>
        <row r="103">
          <cell r="B103" t="str">
            <v>SXK 111 534/2</v>
          </cell>
          <cell r="C103">
            <v>381.23</v>
          </cell>
        </row>
        <row r="104">
          <cell r="B104" t="str">
            <v>SXK 111 537/2</v>
          </cell>
          <cell r="C104">
            <v>66.180000000000007</v>
          </cell>
        </row>
        <row r="105">
          <cell r="B105" t="str">
            <v>SXK 111 537/3</v>
          </cell>
          <cell r="C105">
            <v>91.98</v>
          </cell>
        </row>
        <row r="106">
          <cell r="B106" t="str">
            <v>SXK 111 537/4</v>
          </cell>
          <cell r="C106">
            <v>89.74</v>
          </cell>
        </row>
        <row r="107">
          <cell r="B107" t="str">
            <v>SXK 111 574/1</v>
          </cell>
          <cell r="C107">
            <v>11.22</v>
          </cell>
        </row>
        <row r="108">
          <cell r="B108" t="str">
            <v>SXK 111 627/1</v>
          </cell>
          <cell r="C108">
            <v>49.35</v>
          </cell>
        </row>
        <row r="109">
          <cell r="B109" t="str">
            <v>TFL 424 02</v>
          </cell>
          <cell r="C109">
            <v>1.18</v>
          </cell>
        </row>
        <row r="110">
          <cell r="B110" t="str">
            <v>TFL 481 54</v>
          </cell>
          <cell r="C110">
            <v>1.1200000000000001</v>
          </cell>
        </row>
        <row r="111">
          <cell r="B111" t="str">
            <v>TZC 500 32</v>
          </cell>
          <cell r="C111">
            <v>1.37</v>
          </cell>
        </row>
        <row r="112">
          <cell r="B112" t="str">
            <v>TZC 500 32/500</v>
          </cell>
          <cell r="C112">
            <v>685.35</v>
          </cell>
        </row>
        <row r="113">
          <cell r="B113" t="str">
            <v>UFE 111 29/1</v>
          </cell>
          <cell r="C113">
            <v>1128.1475623134424</v>
          </cell>
        </row>
        <row r="114">
          <cell r="B114" t="str">
            <v>UKL 401 02/83</v>
          </cell>
          <cell r="C114">
            <v>2785.5</v>
          </cell>
        </row>
        <row r="115">
          <cell r="B115" t="str">
            <v>UKL 401 02/88</v>
          </cell>
          <cell r="C115">
            <v>2785.5</v>
          </cell>
        </row>
        <row r="116">
          <cell r="B116" t="str">
            <v>UKL 401 05/31</v>
          </cell>
          <cell r="C116">
            <v>2796</v>
          </cell>
        </row>
        <row r="117">
          <cell r="B117" t="str">
            <v>UKL 401 05/31HP</v>
          </cell>
          <cell r="C117">
            <v>2871</v>
          </cell>
        </row>
        <row r="118">
          <cell r="B118" t="str">
            <v>UKL 401 05/33</v>
          </cell>
          <cell r="C118">
            <v>2796</v>
          </cell>
        </row>
        <row r="119">
          <cell r="B119" t="str">
            <v>UKL 401 05/33HP</v>
          </cell>
          <cell r="C119">
            <v>2871</v>
          </cell>
        </row>
        <row r="120">
          <cell r="B120" t="str">
            <v>UKL 401 05/35HP</v>
          </cell>
          <cell r="C120">
            <v>2871</v>
          </cell>
        </row>
        <row r="121">
          <cell r="B121" t="str">
            <v>UKL 401 05/37</v>
          </cell>
          <cell r="C121">
            <v>2796</v>
          </cell>
        </row>
        <row r="122">
          <cell r="B122" t="str">
            <v>UKL 401 05/37HP</v>
          </cell>
          <cell r="C122">
            <v>2871</v>
          </cell>
        </row>
        <row r="123">
          <cell r="B123" t="str">
            <v>UKL 401 05/41HP</v>
          </cell>
          <cell r="C123">
            <v>2327.0300000000002</v>
          </cell>
        </row>
        <row r="124">
          <cell r="B124" t="str">
            <v>UKL 401 05/42HP</v>
          </cell>
          <cell r="C124">
            <v>2327.0300000000002</v>
          </cell>
        </row>
        <row r="125">
          <cell r="B125" t="str">
            <v>UKL 401 05/43HP</v>
          </cell>
          <cell r="C125">
            <v>2327.0300000000002</v>
          </cell>
        </row>
        <row r="126">
          <cell r="B126" t="str">
            <v>UKL 401 05/44HP</v>
          </cell>
          <cell r="C126">
            <v>2327.0300000000002</v>
          </cell>
        </row>
        <row r="127">
          <cell r="B127" t="str">
            <v>UKL 401 05/45HP</v>
          </cell>
          <cell r="C127">
            <v>2327.0300000000002</v>
          </cell>
        </row>
        <row r="128">
          <cell r="B128" t="str">
            <v>UKL 401 05/46HP</v>
          </cell>
          <cell r="C128">
            <v>2327.0300000000002</v>
          </cell>
        </row>
        <row r="129">
          <cell r="B129" t="str">
            <v>UKL 401 05/47HP</v>
          </cell>
          <cell r="C129">
            <v>2327.0300000000002</v>
          </cell>
        </row>
        <row r="130">
          <cell r="B130" t="str">
            <v>UKL 401 05/48HP</v>
          </cell>
          <cell r="C130">
            <v>2327.0300000000002</v>
          </cell>
        </row>
        <row r="131">
          <cell r="B131" t="str">
            <v>UKL 401 06/81</v>
          </cell>
          <cell r="C131">
            <v>2890.5</v>
          </cell>
        </row>
        <row r="132">
          <cell r="B132" t="str">
            <v>UKL 401 06/81HP</v>
          </cell>
          <cell r="C132">
            <v>2890.5</v>
          </cell>
        </row>
        <row r="133">
          <cell r="B133" t="str">
            <v>UKL 401 06/82</v>
          </cell>
          <cell r="C133">
            <v>2890.5</v>
          </cell>
        </row>
        <row r="134">
          <cell r="B134" t="str">
            <v>UKL 401 06/83</v>
          </cell>
          <cell r="C134">
            <v>2890.5</v>
          </cell>
        </row>
        <row r="135">
          <cell r="B135" t="str">
            <v>UKL 401 06/83HP</v>
          </cell>
          <cell r="C135">
            <v>2890.5</v>
          </cell>
        </row>
        <row r="136">
          <cell r="B136" t="str">
            <v>UKL 401 06/84</v>
          </cell>
          <cell r="C136">
            <v>2890.5</v>
          </cell>
        </row>
        <row r="137">
          <cell r="B137" t="str">
            <v>UKL 401 06/84HP</v>
          </cell>
          <cell r="C137">
            <v>2890.5</v>
          </cell>
        </row>
        <row r="138">
          <cell r="B138" t="str">
            <v>UKL 401 06/86</v>
          </cell>
          <cell r="C138">
            <v>2890.5</v>
          </cell>
        </row>
        <row r="139">
          <cell r="B139" t="str">
            <v>UKL 401 06/86HP</v>
          </cell>
          <cell r="C139">
            <v>2890.5</v>
          </cell>
        </row>
        <row r="140">
          <cell r="B140" t="str">
            <v>UKL 401 06/87</v>
          </cell>
          <cell r="C140">
            <v>2890.5</v>
          </cell>
        </row>
        <row r="141">
          <cell r="B141" t="str">
            <v>UKL 401 06/88</v>
          </cell>
          <cell r="C141">
            <v>2890.5</v>
          </cell>
        </row>
        <row r="142">
          <cell r="B142" t="str">
            <v>UKL 401 06/88HP</v>
          </cell>
          <cell r="C142">
            <v>2890.5</v>
          </cell>
        </row>
        <row r="143">
          <cell r="B143" t="str">
            <v>UKL 401 06/89</v>
          </cell>
          <cell r="C143">
            <v>2890.5</v>
          </cell>
        </row>
        <row r="144">
          <cell r="B144" t="str">
            <v>UKL 401 06/89HP</v>
          </cell>
          <cell r="C144">
            <v>2890.5</v>
          </cell>
        </row>
        <row r="145">
          <cell r="B145" t="str">
            <v>UKL 401 09/11HP</v>
          </cell>
          <cell r="C145">
            <v>2715</v>
          </cell>
        </row>
        <row r="146">
          <cell r="B146" t="str">
            <v>UKL 401 09/15HP</v>
          </cell>
          <cell r="C146">
            <v>2715</v>
          </cell>
        </row>
        <row r="147">
          <cell r="B147" t="str">
            <v>UKL 401 11/57HP</v>
          </cell>
          <cell r="C147">
            <v>3030</v>
          </cell>
        </row>
        <row r="148">
          <cell r="B148" t="str">
            <v>UKL 401 11/59HP</v>
          </cell>
          <cell r="C148">
            <v>3030</v>
          </cell>
        </row>
        <row r="149">
          <cell r="B149" t="str">
            <v>UKL 401 14/11HP</v>
          </cell>
          <cell r="C149">
            <v>2421.9</v>
          </cell>
        </row>
        <row r="150">
          <cell r="B150" t="str">
            <v>UKL 401 14/13HP</v>
          </cell>
          <cell r="C150">
            <v>2421.9</v>
          </cell>
        </row>
        <row r="151">
          <cell r="B151" t="str">
            <v>UKL 401 14/15HP</v>
          </cell>
          <cell r="C151">
            <v>2421.9</v>
          </cell>
        </row>
        <row r="152">
          <cell r="B152" t="str">
            <v>UKL 401 14/17HP</v>
          </cell>
          <cell r="C152">
            <v>2421.9</v>
          </cell>
        </row>
        <row r="153">
          <cell r="B153" t="str">
            <v>UKL 401 18/21HP</v>
          </cell>
          <cell r="C153">
            <v>2202</v>
          </cell>
        </row>
        <row r="154">
          <cell r="B154" t="str">
            <v>UKL 401 18/25HP</v>
          </cell>
          <cell r="C154">
            <v>2202</v>
          </cell>
        </row>
        <row r="155">
          <cell r="B155" t="str">
            <v>UPA 101 005/1</v>
          </cell>
          <cell r="C155">
            <v>177.79</v>
          </cell>
        </row>
        <row r="156">
          <cell r="B156" t="str">
            <v>UPA 101 010/1</v>
          </cell>
          <cell r="C156">
            <v>177.79</v>
          </cell>
        </row>
        <row r="157">
          <cell r="B157" t="str">
            <v>UPA 101 013/1</v>
          </cell>
          <cell r="C157">
            <v>240.6</v>
          </cell>
        </row>
        <row r="158">
          <cell r="B158" t="str">
            <v>UPA 101 015/1</v>
          </cell>
          <cell r="C158">
            <v>177.79</v>
          </cell>
        </row>
        <row r="159">
          <cell r="B159" t="str">
            <v>UPA 101 07/1</v>
          </cell>
          <cell r="C159">
            <v>139.5</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Work Requirement"/>
      <sheetName val="Resource Costs"/>
      <sheetName val="Quotation Form"/>
      <sheetName val="Service Description"/>
      <sheetName val="Data"/>
      <sheetName val="Constants"/>
      <sheetName val="Price_List"/>
      <sheetName val="install"/>
      <sheetName val="Factors"/>
      <sheetName val="Discount Tables"/>
      <sheetName val="para"/>
      <sheetName val="MNR6"/>
      <sheetName val="Currency &amp; Site Names"/>
      <sheetName val="Calc. Base"/>
      <sheetName val="SMA4"/>
      <sheetName val="Allowance"/>
      <sheetName val="Trainer"/>
      <sheetName val=" "/>
      <sheetName val="Sheet2"/>
      <sheetName val="Parameters"/>
      <sheetName val="tools&amp;equipment"/>
      <sheetName val="sa&amp;cw"/>
      <sheetName val="Classifications"/>
      <sheetName val="FAULTS"/>
      <sheetName val="Asumsi"/>
      <sheetName val="MSC Units"/>
      <sheetName val="COSY"/>
      <sheetName val="Summary"/>
      <sheetName val="SS 3 Yrs Scheme "/>
      <sheetName val="Drop List"/>
      <sheetName val="Micro"/>
      <sheetName val="SPRS breakdown pricing"/>
      <sheetName val="renewal"/>
      <sheetName val="WFMaas_DataSource"/>
      <sheetName val="Implementation"/>
    </sheetNames>
    <sheetDataSet>
      <sheetData sheetId="0">
        <row r="1">
          <cell r="G1" t="str">
            <v>Asia</v>
          </cell>
        </row>
      </sheetData>
      <sheetData sheetId="1"/>
      <sheetData sheetId="2"/>
      <sheetData sheetId="3"/>
      <sheetData sheetId="4" refreshError="1">
        <row r="1">
          <cell r="G1" t="str">
            <v>Asia</v>
          </cell>
          <cell r="J1" t="str">
            <v>Rest of Asia</v>
          </cell>
          <cell r="M1" t="str">
            <v>Indonesia</v>
          </cell>
        </row>
        <row r="4">
          <cell r="G4" t="str">
            <v>Asia</v>
          </cell>
          <cell r="H4">
            <v>2600</v>
          </cell>
          <cell r="J4" t="str">
            <v>Australia</v>
          </cell>
          <cell r="K4">
            <v>160</v>
          </cell>
          <cell r="M4" t="str">
            <v>Australia</v>
          </cell>
          <cell r="N4">
            <v>1</v>
          </cell>
          <cell r="O4" t="str">
            <v>$(AUD)</v>
          </cell>
          <cell r="P4">
            <v>70.8</v>
          </cell>
          <cell r="Q4">
            <v>70.8</v>
          </cell>
          <cell r="R4">
            <v>1</v>
          </cell>
        </row>
        <row r="5">
          <cell r="D5">
            <v>0.48</v>
          </cell>
          <cell r="G5" t="str">
            <v>ACT</v>
          </cell>
          <cell r="H5">
            <v>700</v>
          </cell>
          <cell r="J5" t="str">
            <v>Japan</v>
          </cell>
          <cell r="K5">
            <v>300</v>
          </cell>
          <cell r="M5" t="str">
            <v>Bangladesh</v>
          </cell>
          <cell r="N5">
            <v>3.3046770622365107E-2</v>
          </cell>
          <cell r="O5" t="str">
            <v>Taka (BDT)</v>
          </cell>
          <cell r="P5">
            <v>110</v>
          </cell>
          <cell r="Q5">
            <v>3893</v>
          </cell>
          <cell r="R5">
            <v>2</v>
          </cell>
        </row>
        <row r="6">
          <cell r="G6" t="str">
            <v>NSW</v>
          </cell>
          <cell r="H6">
            <v>700</v>
          </cell>
          <cell r="J6" t="str">
            <v>Rest of Asia</v>
          </cell>
          <cell r="K6">
            <v>250</v>
          </cell>
          <cell r="M6" t="str">
            <v>Cambodia</v>
          </cell>
          <cell r="N6">
            <v>4.6829633792263745E-4</v>
          </cell>
          <cell r="O6" t="str">
            <v>Riel (KHR)</v>
          </cell>
          <cell r="P6">
            <v>116.74627704411351</v>
          </cell>
          <cell r="Q6">
            <v>249300</v>
          </cell>
          <cell r="R6">
            <v>3</v>
          </cell>
        </row>
        <row r="7">
          <cell r="G7" t="str">
            <v>NT</v>
          </cell>
          <cell r="H7">
            <v>700</v>
          </cell>
          <cell r="M7" t="str">
            <v>China</v>
          </cell>
          <cell r="N7">
            <v>0.21696814907571568</v>
          </cell>
          <cell r="O7" t="str">
            <v>Yuan Renminbi (CNY)</v>
          </cell>
          <cell r="P7">
            <v>165</v>
          </cell>
          <cell r="Q7">
            <v>762</v>
          </cell>
          <cell r="R7">
            <v>4</v>
          </cell>
        </row>
        <row r="8">
          <cell r="B8">
            <v>21</v>
          </cell>
          <cell r="G8" t="str">
            <v>QLD</v>
          </cell>
          <cell r="H8">
            <v>700</v>
          </cell>
          <cell r="M8" t="str">
            <v>Hong Kong</v>
          </cell>
          <cell r="N8">
            <v>0.23026770265202601</v>
          </cell>
          <cell r="O8" t="str">
            <v>Hong Kong Dollar (HKD)</v>
          </cell>
          <cell r="P8">
            <v>200</v>
          </cell>
          <cell r="Q8">
            <v>911</v>
          </cell>
          <cell r="R8">
            <v>5</v>
          </cell>
        </row>
        <row r="9">
          <cell r="G9" t="str">
            <v>SA</v>
          </cell>
          <cell r="H9">
            <v>700</v>
          </cell>
          <cell r="M9" t="str">
            <v>India</v>
          </cell>
          <cell r="N9">
            <v>3.8419108566912365E-2</v>
          </cell>
          <cell r="O9" t="str">
            <v>Rupee (INR)</v>
          </cell>
          <cell r="P9">
            <v>78</v>
          </cell>
          <cell r="Q9">
            <v>2309</v>
          </cell>
          <cell r="R9">
            <v>6</v>
          </cell>
        </row>
        <row r="10">
          <cell r="G10" t="str">
            <v>TAS</v>
          </cell>
          <cell r="H10">
            <v>700</v>
          </cell>
          <cell r="M10" t="str">
            <v>Indonesia</v>
          </cell>
          <cell r="N10">
            <v>1.8856590243600209E-4</v>
          </cell>
          <cell r="O10" t="str">
            <v>Rupiah (IDR)</v>
          </cell>
          <cell r="P10">
            <v>90</v>
          </cell>
          <cell r="Q10">
            <v>444107</v>
          </cell>
          <cell r="R10">
            <v>7</v>
          </cell>
        </row>
        <row r="11">
          <cell r="G11" t="str">
            <v>WA</v>
          </cell>
          <cell r="H11">
            <v>1000</v>
          </cell>
          <cell r="M11" t="str">
            <v>Japan</v>
          </cell>
          <cell r="N11">
            <v>1.5487068297971196E-2</v>
          </cell>
          <cell r="O11" t="str">
            <v>Yen (JPY)</v>
          </cell>
          <cell r="P11">
            <v>221</v>
          </cell>
          <cell r="Q11">
            <v>15236</v>
          </cell>
          <cell r="R11">
            <v>8</v>
          </cell>
        </row>
        <row r="12">
          <cell r="M12" t="str">
            <v>Korea</v>
          </cell>
          <cell r="N12">
            <v>1.4125747403384932E-3</v>
          </cell>
          <cell r="O12" t="str">
            <v>Won (KRW)</v>
          </cell>
          <cell r="P12">
            <v>161.82032452895677</v>
          </cell>
          <cell r="Q12">
            <v>114557</v>
          </cell>
          <cell r="R12">
            <v>9</v>
          </cell>
        </row>
        <row r="13">
          <cell r="M13" t="str">
            <v>Laos</v>
          </cell>
          <cell r="N13">
            <v>2.3630369886090441E-4</v>
          </cell>
          <cell r="O13" t="str">
            <v>Kip (LAK)</v>
          </cell>
          <cell r="P13">
            <v>68.312799999999996</v>
          </cell>
          <cell r="Q13">
            <v>289089</v>
          </cell>
          <cell r="R13">
            <v>10</v>
          </cell>
        </row>
        <row r="14">
          <cell r="M14" t="str">
            <v>Malaysia</v>
          </cell>
          <cell r="N14">
            <v>0.47259298266934019</v>
          </cell>
          <cell r="O14" t="str">
            <v>Ringgit (MYR)</v>
          </cell>
          <cell r="P14">
            <v>91.210445655182653</v>
          </cell>
          <cell r="Q14">
            <v>193</v>
          </cell>
          <cell r="R14">
            <v>11</v>
          </cell>
        </row>
        <row r="15">
          <cell r="M15" t="str">
            <v>Nepal</v>
          </cell>
          <cell r="N15">
            <v>2.4060936039157453E-2</v>
          </cell>
          <cell r="O15" t="str">
            <v>Rupee (NPR)</v>
          </cell>
          <cell r="P15">
            <v>85.608810427322211</v>
          </cell>
          <cell r="Q15">
            <v>3558</v>
          </cell>
          <cell r="R15">
            <v>12</v>
          </cell>
        </row>
        <row r="16">
          <cell r="C16">
            <v>2</v>
          </cell>
          <cell r="D16">
            <v>40</v>
          </cell>
          <cell r="M16" t="str">
            <v>New Caledonia</v>
          </cell>
          <cell r="N16">
            <v>1.439209832681577E-2</v>
          </cell>
          <cell r="O16" t="str">
            <v>French Pacific Francs (XPF)</v>
          </cell>
          <cell r="P16">
            <v>151.60636377467731</v>
          </cell>
          <cell r="Q16">
            <v>10534</v>
          </cell>
          <cell r="R16">
            <v>13</v>
          </cell>
        </row>
        <row r="17">
          <cell r="C17">
            <v>2</v>
          </cell>
          <cell r="D17">
            <v>40</v>
          </cell>
          <cell r="M17" t="str">
            <v>New Zealand</v>
          </cell>
          <cell r="N17">
            <v>0.78702001616763972</v>
          </cell>
          <cell r="O17" t="str">
            <v>Dollar (NZD)</v>
          </cell>
          <cell r="P17">
            <v>99.95154205329024</v>
          </cell>
          <cell r="Q17">
            <v>127</v>
          </cell>
          <cell r="R17">
            <v>14</v>
          </cell>
        </row>
        <row r="18">
          <cell r="M18" t="str">
            <v>Pakistan</v>
          </cell>
          <cell r="N18">
            <v>3.0702427684817651E-2</v>
          </cell>
          <cell r="O18" t="str">
            <v>Rupee (PKR)</v>
          </cell>
          <cell r="P18">
            <v>74.361279852628357</v>
          </cell>
          <cell r="Q18">
            <v>2422</v>
          </cell>
          <cell r="R18">
            <v>15</v>
          </cell>
        </row>
        <row r="19">
          <cell r="C19">
            <v>2</v>
          </cell>
          <cell r="M19" t="str">
            <v>Papua New Guinea</v>
          </cell>
          <cell r="N19">
            <v>0.58193184746734949</v>
          </cell>
          <cell r="O19" t="str">
            <v>Kina (PGK)</v>
          </cell>
          <cell r="P19">
            <v>77.978867560624835</v>
          </cell>
          <cell r="Q19">
            <v>134</v>
          </cell>
          <cell r="R19">
            <v>16</v>
          </cell>
        </row>
        <row r="20">
          <cell r="D20">
            <v>4.5</v>
          </cell>
          <cell r="M20" t="str">
            <v>Philippines</v>
          </cell>
          <cell r="N20">
            <v>3.5114120892901932E-2</v>
          </cell>
          <cell r="O20" t="str">
            <v>Peso (PHP)</v>
          </cell>
          <cell r="P20">
            <v>89.54100827689993</v>
          </cell>
          <cell r="Q20">
            <v>2550</v>
          </cell>
          <cell r="R20">
            <v>17</v>
          </cell>
        </row>
        <row r="21">
          <cell r="M21" t="str">
            <v>Singapore</v>
          </cell>
          <cell r="N21">
            <v>1.0379196531569068</v>
          </cell>
          <cell r="O21" t="str">
            <v>Dollar (SGD)</v>
          </cell>
          <cell r="P21">
            <v>135.96747456355479</v>
          </cell>
          <cell r="Q21">
            <v>131</v>
          </cell>
          <cell r="R21">
            <v>18</v>
          </cell>
        </row>
        <row r="22">
          <cell r="M22" t="str">
            <v>Soloman Islands</v>
          </cell>
          <cell r="N22">
            <v>0.34790215003528724</v>
          </cell>
          <cell r="O22" t="str">
            <v>Dollar (SBD)</v>
          </cell>
          <cell r="P22">
            <v>117.59092671192708</v>
          </cell>
          <cell r="Q22">
            <v>338</v>
          </cell>
          <cell r="R22">
            <v>19</v>
          </cell>
        </row>
        <row r="23">
          <cell r="M23" t="str">
            <v>Sri Lanka</v>
          </cell>
          <cell r="N23">
            <v>2.1718154205100041E-2</v>
          </cell>
          <cell r="O23" t="str">
            <v>Rupee (LKR)</v>
          </cell>
          <cell r="P23">
            <v>87.024643899835866</v>
          </cell>
          <cell r="Q23">
            <v>4007</v>
          </cell>
          <cell r="R23">
            <v>20</v>
          </cell>
        </row>
        <row r="24">
          <cell r="M24" t="str">
            <v>Sweden</v>
          </cell>
          <cell r="N24">
            <v>0.185</v>
          </cell>
          <cell r="O24" t="str">
            <v>Kroner (SEK)</v>
          </cell>
          <cell r="P24">
            <v>102</v>
          </cell>
          <cell r="Q24">
            <v>654</v>
          </cell>
          <cell r="R24">
            <v>21</v>
          </cell>
        </row>
        <row r="25">
          <cell r="M25" t="str">
            <v>Taiwan</v>
          </cell>
          <cell r="N25">
            <v>5.4426846430765161E-2</v>
          </cell>
          <cell r="O25" t="str">
            <v>Taiwan Dollor (TWD)</v>
          </cell>
          <cell r="P25">
            <v>154.1912559383577</v>
          </cell>
          <cell r="Q25">
            <v>2833</v>
          </cell>
          <cell r="R25">
            <v>22</v>
          </cell>
        </row>
        <row r="26">
          <cell r="M26" t="str">
            <v>Thailand</v>
          </cell>
          <cell r="N26">
            <v>4.1480252436964835E-2</v>
          </cell>
          <cell r="O26" t="str">
            <v>Baht (THB)</v>
          </cell>
          <cell r="P26">
            <v>85.988563301828108</v>
          </cell>
          <cell r="Q26">
            <v>2073</v>
          </cell>
          <cell r="R26">
            <v>23</v>
          </cell>
        </row>
        <row r="27">
          <cell r="M27" t="str">
            <v>Tonga</v>
          </cell>
          <cell r="N27">
            <v>0.90835478780832157</v>
          </cell>
          <cell r="O27" t="str">
            <v>Pa'anga (TOP)</v>
          </cell>
          <cell r="P27">
            <v>106.27751017357362</v>
          </cell>
          <cell r="Q27">
            <v>117</v>
          </cell>
          <cell r="R27">
            <v>24</v>
          </cell>
        </row>
        <row r="28">
          <cell r="M28" t="str">
            <v>USA_Hawaii</v>
          </cell>
          <cell r="N28">
            <v>0.50860000000000005</v>
          </cell>
          <cell r="O28" t="str">
            <v>Dollar (USD)</v>
          </cell>
          <cell r="P28">
            <v>63.57500000000001</v>
          </cell>
          <cell r="Q28">
            <v>125</v>
          </cell>
          <cell r="R28">
            <v>25</v>
          </cell>
        </row>
        <row r="29">
          <cell r="M29" t="str">
            <v>USA-NYC</v>
          </cell>
          <cell r="N29">
            <v>0.50860000000000005</v>
          </cell>
          <cell r="O29" t="str">
            <v>Dollar (USD)</v>
          </cell>
          <cell r="P29">
            <v>68.1524</v>
          </cell>
          <cell r="Q29">
            <v>134</v>
          </cell>
          <cell r="R29">
            <v>26</v>
          </cell>
        </row>
        <row r="30">
          <cell r="M30" t="str">
            <v>USA-Elsewhere</v>
          </cell>
          <cell r="N30">
            <v>0.50860000000000005</v>
          </cell>
          <cell r="O30" t="str">
            <v>Dollar (USD)</v>
          </cell>
          <cell r="P30">
            <v>52.894400000000005</v>
          </cell>
          <cell r="Q30">
            <v>104</v>
          </cell>
          <cell r="R30">
            <v>27</v>
          </cell>
        </row>
        <row r="31">
          <cell r="M31" t="str">
            <v>United Kingdom</v>
          </cell>
          <cell r="N31">
            <v>2.7786</v>
          </cell>
          <cell r="O31" t="str">
            <v>Pound(GPD)</v>
          </cell>
          <cell r="P31">
            <v>197.28059999999999</v>
          </cell>
          <cell r="Q31">
            <v>71</v>
          </cell>
          <cell r="R31">
            <v>28</v>
          </cell>
        </row>
        <row r="32">
          <cell r="M32" t="str">
            <v>Vanuatu</v>
          </cell>
          <cell r="N32">
            <v>1.2614771897892431E-2</v>
          </cell>
          <cell r="O32" t="str">
            <v>Vatu (VUV)</v>
          </cell>
          <cell r="P32">
            <v>170.22373199016047</v>
          </cell>
          <cell r="Q32">
            <v>13494</v>
          </cell>
          <cell r="R32">
            <v>29</v>
          </cell>
        </row>
        <row r="33">
          <cell r="M33" t="str">
            <v>Vietnam</v>
          </cell>
          <cell r="N33">
            <v>1.2324768206323661E-4</v>
          </cell>
          <cell r="O33" t="str">
            <v>Dong (VND)</v>
          </cell>
          <cell r="P33">
            <v>109.65987161112891</v>
          </cell>
          <cell r="Q33">
            <v>889752</v>
          </cell>
          <cell r="R33">
            <v>30</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sheetData sheetId="32"/>
      <sheetData sheetId="33"/>
      <sheetData sheetId="34"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Assumptions"/>
      <sheetName val="Inputs"/>
      <sheetName val="Cost Summary"/>
      <sheetName val="Design Costs"/>
      <sheetName val="Constants"/>
      <sheetName val="Inspection Record"/>
      <sheetName val="Standard T&amp;C's"/>
      <sheetName val="Client AJE"/>
      <sheetName val="ACC_NUM"/>
      <sheetName val="ANZA%20SBASI%20Network%20Design"/>
      <sheetName val="ANZA SBASI Network Design Costi"/>
    </sheetNames>
    <sheetDataSet>
      <sheetData sheetId="0"/>
      <sheetData sheetId="1"/>
      <sheetData sheetId="2"/>
      <sheetData sheetId="3"/>
      <sheetData sheetId="4"/>
      <sheetData sheetId="5" refreshError="1">
        <row r="10">
          <cell r="B10">
            <v>1</v>
          </cell>
        </row>
        <row r="20">
          <cell r="B20">
            <v>130</v>
          </cell>
        </row>
        <row r="27">
          <cell r="B27">
            <v>5</v>
          </cell>
        </row>
        <row r="28">
          <cell r="B28">
            <v>450</v>
          </cell>
        </row>
        <row r="29">
          <cell r="B29">
            <v>1500</v>
          </cell>
        </row>
        <row r="30">
          <cell r="B30">
            <v>260</v>
          </cell>
        </row>
        <row r="33">
          <cell r="B33">
            <v>38</v>
          </cell>
        </row>
        <row r="34">
          <cell r="B34">
            <v>150</v>
          </cell>
        </row>
        <row r="37">
          <cell r="B37">
            <v>0.75</v>
          </cell>
        </row>
        <row r="38">
          <cell r="B38">
            <v>0.4</v>
          </cell>
        </row>
        <row r="39">
          <cell r="B39">
            <v>2521</v>
          </cell>
        </row>
        <row r="42">
          <cell r="B42">
            <v>0.3</v>
          </cell>
        </row>
        <row r="43">
          <cell r="B43">
            <v>0</v>
          </cell>
        </row>
        <row r="44">
          <cell r="B44">
            <v>0.3</v>
          </cell>
        </row>
        <row r="45">
          <cell r="B45">
            <v>0.3</v>
          </cell>
        </row>
        <row r="46">
          <cell r="B46">
            <v>0.3</v>
          </cell>
        </row>
        <row r="48">
          <cell r="B48">
            <v>0.3</v>
          </cell>
        </row>
        <row r="49">
          <cell r="B49">
            <v>0</v>
          </cell>
        </row>
        <row r="50">
          <cell r="B50">
            <v>0.3</v>
          </cell>
        </row>
        <row r="51">
          <cell r="B51">
            <v>0.3</v>
          </cell>
        </row>
        <row r="56">
          <cell r="B56">
            <v>32</v>
          </cell>
        </row>
        <row r="57">
          <cell r="B57">
            <v>48</v>
          </cell>
        </row>
        <row r="58">
          <cell r="B58">
            <v>24</v>
          </cell>
        </row>
        <row r="59">
          <cell r="B59">
            <v>30</v>
          </cell>
        </row>
      </sheetData>
      <sheetData sheetId="6"/>
      <sheetData sheetId="7"/>
      <sheetData sheetId="8" refreshError="1"/>
      <sheetData sheetId="9" refreshError="1"/>
      <sheetData sheetId="10" refreshError="1"/>
      <sheetData sheetId="11"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OKASI"/>
      <sheetName val="1"/>
      <sheetName val="2"/>
      <sheetName val="3"/>
      <sheetName val="4"/>
      <sheetName val="5"/>
      <sheetName val="6"/>
      <sheetName val="SUMMARY2"/>
      <sheetName val="SUMMARY1"/>
      <sheetName val="NAMECODE"/>
      <sheetName val="AC"/>
      <sheetName val="BP1_23"/>
      <sheetName val="Data"/>
    </sheetNames>
    <sheetDataSet>
      <sheetData sheetId="0" refreshError="1">
        <row r="8">
          <cell r="E8">
            <v>100</v>
          </cell>
          <cell r="F8" t="str">
            <v>OVER HEAD - SITE</v>
          </cell>
        </row>
        <row r="9">
          <cell r="E9">
            <v>101</v>
          </cell>
          <cell r="F9" t="str">
            <v>Direct Labor</v>
          </cell>
        </row>
        <row r="10">
          <cell r="E10">
            <v>102</v>
          </cell>
          <cell r="F10" t="str">
            <v>Material Site</v>
          </cell>
        </row>
        <row r="11">
          <cell r="E11">
            <v>200</v>
          </cell>
          <cell r="F11" t="str">
            <v>PERSIAPAN</v>
          </cell>
        </row>
        <row r="12">
          <cell r="E12">
            <v>201</v>
          </cell>
          <cell r="F12" t="str">
            <v>Direct Labor</v>
          </cell>
        </row>
        <row r="13">
          <cell r="E13">
            <v>202</v>
          </cell>
          <cell r="F13" t="str">
            <v>Material Site</v>
          </cell>
        </row>
        <row r="14">
          <cell r="E14">
            <v>300</v>
          </cell>
          <cell r="F14" t="str">
            <v>TOWER FOUNDATION</v>
          </cell>
        </row>
        <row r="15">
          <cell r="E15">
            <v>301</v>
          </cell>
          <cell r="F15" t="str">
            <v>Direct Labor</v>
          </cell>
        </row>
        <row r="16">
          <cell r="E16">
            <v>302</v>
          </cell>
          <cell r="F16" t="str">
            <v>Material Site</v>
          </cell>
        </row>
        <row r="17">
          <cell r="E17">
            <v>400</v>
          </cell>
          <cell r="F17" t="str">
            <v>TOWER ERECTION (Material &amp; Work)</v>
          </cell>
        </row>
        <row r="18">
          <cell r="E18">
            <v>401</v>
          </cell>
          <cell r="F18" t="str">
            <v>Direct Labor</v>
          </cell>
        </row>
        <row r="19">
          <cell r="E19">
            <v>402</v>
          </cell>
          <cell r="F19" t="str">
            <v>Material Site</v>
          </cell>
        </row>
        <row r="20">
          <cell r="E20">
            <v>500</v>
          </cell>
          <cell r="F20" t="str">
            <v>SHELTER (Material &amp; Work)</v>
          </cell>
        </row>
        <row r="21">
          <cell r="E21">
            <v>501</v>
          </cell>
          <cell r="F21" t="str">
            <v>Direct Labor</v>
          </cell>
        </row>
        <row r="22">
          <cell r="E22">
            <v>502</v>
          </cell>
          <cell r="F22" t="str">
            <v>Material Site</v>
          </cell>
        </row>
        <row r="23">
          <cell r="E23">
            <v>600</v>
          </cell>
          <cell r="F23" t="str">
            <v>M E (Material &amp; Work)</v>
          </cell>
        </row>
        <row r="24">
          <cell r="E24">
            <v>601</v>
          </cell>
          <cell r="F24" t="str">
            <v>Direct Labor</v>
          </cell>
        </row>
        <row r="25">
          <cell r="E25">
            <v>602</v>
          </cell>
          <cell r="F25" t="str">
            <v>Material Site</v>
          </cell>
        </row>
        <row r="26">
          <cell r="E26">
            <v>700</v>
          </cell>
          <cell r="F26" t="str">
            <v>PAGAR &amp; HALAMAN</v>
          </cell>
        </row>
        <row r="27">
          <cell r="E27">
            <v>701</v>
          </cell>
          <cell r="F27" t="str">
            <v>Direct Labor</v>
          </cell>
        </row>
        <row r="28">
          <cell r="E28">
            <v>702</v>
          </cell>
          <cell r="F28" t="str">
            <v>Material Site</v>
          </cell>
        </row>
        <row r="29">
          <cell r="E29">
            <v>800</v>
          </cell>
          <cell r="F29" t="str">
            <v>P L N</v>
          </cell>
        </row>
        <row r="30">
          <cell r="E30">
            <v>801</v>
          </cell>
          <cell r="F30" t="str">
            <v>Direct Labor</v>
          </cell>
        </row>
        <row r="31">
          <cell r="E31">
            <v>802</v>
          </cell>
          <cell r="F31" t="str">
            <v>Material Site</v>
          </cell>
        </row>
        <row r="32">
          <cell r="E32">
            <v>900</v>
          </cell>
          <cell r="F32" t="str">
            <v>OVER HEAD - AREA OFFICE</v>
          </cell>
        </row>
        <row r="33">
          <cell r="E33">
            <v>901</v>
          </cell>
          <cell r="F33" t="str">
            <v>Direct Labor</v>
          </cell>
        </row>
        <row r="34">
          <cell r="E34">
            <v>902</v>
          </cell>
          <cell r="F34" t="str">
            <v>Material Site</v>
          </cell>
        </row>
        <row r="35">
          <cell r="E35">
            <v>1000</v>
          </cell>
          <cell r="F35" t="str">
            <v>OVER HEAD AREA OFFICE</v>
          </cell>
        </row>
        <row r="36">
          <cell r="E36">
            <v>1001</v>
          </cell>
          <cell r="F36" t="str">
            <v>Direct Labor</v>
          </cell>
        </row>
        <row r="37">
          <cell r="E37">
            <v>1002</v>
          </cell>
          <cell r="F37" t="str">
            <v>Material Site</v>
          </cell>
        </row>
      </sheetData>
      <sheetData sheetId="1"/>
      <sheetData sheetId="2"/>
      <sheetData sheetId="3"/>
      <sheetData sheetId="4"/>
      <sheetData sheetId="5"/>
      <sheetData sheetId="6"/>
      <sheetData sheetId="7"/>
      <sheetData sheetId="8"/>
      <sheetData sheetId="9" refreshError="1"/>
      <sheetData sheetId="10" refreshError="1"/>
      <sheetData sheetId="11" refreshError="1"/>
      <sheetData sheetId="12"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eneral"/>
      <sheetName val="Configuration"/>
      <sheetName val="Revisions"/>
      <sheetName val="DATA-BASE"/>
      <sheetName val="COVER (General)"/>
      <sheetName val="Index- General site docs"/>
      <sheetName val="COVER (C)"/>
      <sheetName val="LIST OF HEADINGS (C)"/>
      <sheetName val="DOCUMENT LIST (C)"/>
      <sheetName val="RBS, CONFIGURATION DATA"/>
      <sheetName val="TRM, CONFIGURATION DATA"/>
      <sheetName val="SITUATION PLAN"/>
      <sheetName val="TRM, PLANT SPECIFICATION"/>
      <sheetName val="PLANT SPECIFICATION"/>
      <sheetName val="ALARM ALLOCATION TABLE"/>
      <sheetName val="RBS, PRODUCT LIST C"/>
      <sheetName val="TRM, PRODUCT LIST"/>
      <sheetName val="DF and DDF labels"/>
      <sheetName val="TEST CHECK LIST (Inst.)"/>
      <sheetName val="COVER (Inst)"/>
      <sheetName val="LIST OF HEADINGS (Inst.)"/>
      <sheetName val="DOCUMENT LIST (Inst.)"/>
      <sheetName val="CHECK LIST (Inst.) Internal"/>
      <sheetName val="CHECK LIST (Inst.) External"/>
      <sheetName val="Front"/>
      <sheetName val="Back"/>
      <sheetName val="macro's"/>
      <sheetName val="LIST OF HEADINGS (Invt.)"/>
      <sheetName val="DOCUMENT LIST (Invt.)"/>
      <sheetName val="GENERAL INFORMATION"/>
      <sheetName val="General Information."/>
      <sheetName val="INSTALLATION INSTR."/>
      <sheetName val="Index original"/>
      <sheetName val="CONTENTS LIST (Inst.)"/>
      <sheetName val="DATA_BASE"/>
      <sheetName val="1.1 Deal characteristics"/>
      <sheetName val="Calculations"/>
      <sheetName val="4.1 Applications"/>
      <sheetName val="Calculations 1"/>
      <sheetName val="3.2 Contr, lic and assets scen"/>
      <sheetName val="2.2 Staff scen &amp; central costs"/>
      <sheetName val="Table of contents"/>
      <sheetName val="3.1 Costs and key ratios"/>
      <sheetName val="2.1 Day 1 top down"/>
      <sheetName val="4.5 Voice"/>
      <sheetName val="4.3 Workplace and infra"/>
      <sheetName val="Support sheet"/>
      <sheetName val="Introduction"/>
      <sheetName val="4.2 MSDP"/>
      <sheetName val="4.4 WAN"/>
      <sheetName val="2.3 To Be 2 top down"/>
      <sheetName val="Status"/>
      <sheetName val="LOKASI"/>
      <sheetName val="PBR 056, Bangkinang (UpGrade An"/>
      <sheetName val="ALL"/>
      <sheetName val="analisa"/>
      <sheetName val="harga"/>
      <sheetName val="bobot"/>
      <sheetName val="NMS Configuration"/>
      <sheetName val="Constants"/>
      <sheetName val="Site List"/>
      <sheetName val="Link List"/>
      <sheetName val="SDH Hub Site List - All"/>
      <sheetName val="AAL2 Site List - All"/>
      <sheetName val="Products"/>
      <sheetName val="Sheet1"/>
      <sheetName val="Baseline"/>
      <sheetName val="Summary SITAC"/>
      <sheetName val=" "/>
      <sheetName val="Contractual Terms(1)"/>
      <sheetName val="dropdown"/>
      <sheetName val="Standard"/>
      <sheetName val="list"/>
      <sheetName val="install"/>
      <sheetName val="Factors"/>
      <sheetName val="para"/>
      <sheetName val="MNR6"/>
      <sheetName val="Currency &amp; Site Names"/>
      <sheetName val="Calc. Base"/>
    </sheetNames>
    <sheetDataSet>
      <sheetData sheetId="0" refreshError="1">
        <row r="10">
          <cell r="B10" t="str">
            <v>PBR056</v>
          </cell>
        </row>
        <row r="13">
          <cell r="B13" t="str">
            <v>BANGKINANG</v>
          </cell>
        </row>
        <row r="14">
          <cell r="B14" t="str">
            <v>(UPGRADE ANTENNA)</v>
          </cell>
        </row>
        <row r="17">
          <cell r="B17" t="str">
            <v>Kabupaten Kampar, Riau</v>
          </cell>
        </row>
        <row r="31">
          <cell r="B31" t="str">
            <v>GSM 900 PROJECT</v>
          </cell>
        </row>
        <row r="37">
          <cell r="B37" t="str">
            <v>GSM 900</v>
          </cell>
        </row>
        <row r="38">
          <cell r="B38" t="str">
            <v>RBS 2202</v>
          </cell>
        </row>
      </sheetData>
      <sheetData sheetId="1">
        <row r="26">
          <cell r="B26" t="str">
            <v>PEKANBARU</v>
          </cell>
        </row>
      </sheetData>
      <sheetData sheetId="2">
        <row r="26">
          <cell r="B26" t="str">
            <v>PEKANBARU</v>
          </cell>
        </row>
      </sheetData>
      <sheetData sheetId="3" refreshError="1">
        <row r="26">
          <cell r="B26" t="str">
            <v>PEKANBARU</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RAINING - MINILINK"/>
      <sheetName val="Parameter"/>
      <sheetName val="Sheet1"/>
      <sheetName val="RumusTB 1 bln"/>
      <sheetName val="NOPAT_VDF"/>
      <sheetName val="WACC_VDF"/>
      <sheetName val="Summary Page_VDF"/>
      <sheetName val="Invested capital_VDF"/>
    </sheetNames>
    <sheetDataSet>
      <sheetData sheetId="0">
        <row r="3">
          <cell r="C3">
            <v>37</v>
          </cell>
        </row>
      </sheetData>
      <sheetData sheetId="1" refreshError="1">
        <row r="3">
          <cell r="C3">
            <v>37</v>
          </cell>
        </row>
        <row r="23">
          <cell r="C23">
            <v>300</v>
          </cell>
        </row>
        <row r="26">
          <cell r="C26">
            <v>100</v>
          </cell>
        </row>
        <row r="28">
          <cell r="C28">
            <v>70</v>
          </cell>
        </row>
      </sheetData>
      <sheetData sheetId="2" refreshError="1"/>
      <sheetData sheetId="3" refreshError="1"/>
      <sheetData sheetId="4" refreshError="1"/>
      <sheetData sheetId="5" refreshError="1"/>
      <sheetData sheetId="6" refreshError="1"/>
      <sheetData sheetId="7"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view"/>
      <sheetName val="MVV Costs - Single Interface"/>
      <sheetName val="MVV Costs - Packet"/>
      <sheetName val="Data"/>
      <sheetName val="Parameter"/>
      <sheetName val="Bank Loan _stage 3_"/>
      <sheetName val="Bank Loan _Stage 2_"/>
      <sheetName val="Prices"/>
      <sheetName val="Control"/>
      <sheetName val="Antenna"/>
      <sheetName val="GSDC"/>
      <sheetName val="Inputs"/>
      <sheetName val="MVV Costs - Overview"/>
      <sheetName val="key data"/>
      <sheetName val="SPRS breakdown pricing"/>
      <sheetName val="ALL KD"/>
      <sheetName val="Sheet1"/>
      <sheetName val="Hotel Rates"/>
      <sheetName val="USD"/>
      <sheetName val="Erlang_table"/>
      <sheetName val="VR-Rev"/>
      <sheetName val="Sheet6"/>
      <sheetName val="DATA-BASE"/>
      <sheetName val="Price_List"/>
      <sheetName val="Input"/>
      <sheetName val="SP Input"/>
      <sheetName val="Financial Input"/>
      <sheetName val="Site List"/>
      <sheetName val="Link List"/>
      <sheetName val="SDH Hub Site List - All"/>
      <sheetName val="AAL2 Site List - All"/>
      <sheetName val="Project Summary"/>
      <sheetName val="Project Summary TE Only"/>
      <sheetName val="Help"/>
      <sheetName val="Expenses"/>
      <sheetName val="Calc. Overview"/>
    </sheetNames>
    <sheetDataSet>
      <sheetData sheetId="0" refreshError="1">
        <row r="26">
          <cell r="D26">
            <v>36</v>
          </cell>
        </row>
        <row r="28">
          <cell r="D28">
            <v>1000</v>
          </cell>
        </row>
        <row r="30">
          <cell r="D30">
            <v>38</v>
          </cell>
        </row>
      </sheetData>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sheetData sheetId="32"/>
      <sheetData sheetId="33"/>
      <sheetData sheetId="34" refreshError="1"/>
      <sheetData sheetId="35"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view"/>
      <sheetName val="MVV Costs - Single Interface"/>
      <sheetName val="MVV ELS"/>
      <sheetName val="MVV ELS-2"/>
      <sheetName val="SI MMS MIEP"/>
      <sheetName val="SI PIPS Cost"/>
      <sheetName val="PIPS Data"/>
      <sheetName val="Parameters"/>
      <sheetName val="Data"/>
      <sheetName val="Input Log. Set-up"/>
      <sheetName val="Paths 233 &amp; 28 IBC from NTS"/>
      <sheetName val="tools&amp;equipment"/>
      <sheetName val="sa&amp;cw"/>
      <sheetName val="Discount Tables"/>
      <sheetName val="Curr, Site Names, Flex conf"/>
      <sheetName val="Sheet1"/>
      <sheetName val="DB"/>
      <sheetName val="Baseline"/>
      <sheetName val="Details"/>
      <sheetName val="Sheet2"/>
      <sheetName val="Summary SITAC"/>
      <sheetName val="Erlang_table"/>
      <sheetName val="BSC-East 2006 (1)"/>
      <sheetName val="BSC-East 2006 (2)"/>
      <sheetName val="BSC-East 2007 (1)"/>
      <sheetName val="BSC-East 2007 (2)"/>
      <sheetName val="BSC-East 2008 (1)"/>
      <sheetName val="BSC-East 2008 (2)"/>
      <sheetName val="BSC-East 2009 (1)"/>
      <sheetName val="BSC-East 2009 (2)"/>
      <sheetName val="East-2009 (1)"/>
      <sheetName val="East-2009 (2)"/>
      <sheetName val="BSC-West 2006"/>
      <sheetName val="BSC-West 2007"/>
      <sheetName val="BSC-West 2008"/>
      <sheetName val="BSC-West 2009"/>
      <sheetName val="West-2009"/>
      <sheetName val="Advanced"/>
      <sheetName val="VR-Rev"/>
      <sheetName val="nms configuration"/>
      <sheetName val="Calc. Overview"/>
    </sheetNames>
    <sheetDataSet>
      <sheetData sheetId="0">
        <row r="2">
          <cell r="B2" t="str">
            <v>Afghanistan</v>
          </cell>
        </row>
      </sheetData>
      <sheetData sheetId="1"/>
      <sheetData sheetId="2"/>
      <sheetData sheetId="3"/>
      <sheetData sheetId="4"/>
      <sheetData sheetId="5"/>
      <sheetData sheetId="6">
        <row r="2">
          <cell r="B2" t="str">
            <v>Afghanistan</v>
          </cell>
        </row>
      </sheetData>
      <sheetData sheetId="7">
        <row r="2">
          <cell r="B2" t="str">
            <v>Afghanistan</v>
          </cell>
        </row>
      </sheetData>
      <sheetData sheetId="8" refreshError="1">
        <row r="2">
          <cell r="B2" t="str">
            <v>Afghanistan</v>
          </cell>
          <cell r="C2">
            <v>41</v>
          </cell>
          <cell r="D2">
            <v>100</v>
          </cell>
        </row>
        <row r="3">
          <cell r="B3" t="str">
            <v>Albania</v>
          </cell>
          <cell r="C3">
            <v>26</v>
          </cell>
          <cell r="D3">
            <v>80</v>
          </cell>
        </row>
        <row r="4">
          <cell r="B4" t="str">
            <v>Algeria</v>
          </cell>
          <cell r="C4">
            <v>38</v>
          </cell>
          <cell r="D4">
            <v>70</v>
          </cell>
        </row>
        <row r="5">
          <cell r="B5" t="str">
            <v>Andorra</v>
          </cell>
          <cell r="C5">
            <v>32</v>
          </cell>
          <cell r="D5">
            <v>110</v>
          </cell>
        </row>
        <row r="6">
          <cell r="B6" t="str">
            <v>Angola</v>
          </cell>
          <cell r="C6">
            <v>41</v>
          </cell>
          <cell r="D6">
            <v>110</v>
          </cell>
        </row>
        <row r="7">
          <cell r="B7" t="str">
            <v>Argentina</v>
          </cell>
          <cell r="C7">
            <v>63</v>
          </cell>
          <cell r="D7">
            <v>150</v>
          </cell>
        </row>
        <row r="8">
          <cell r="B8" t="str">
            <v>Armenia</v>
          </cell>
          <cell r="C8">
            <v>22</v>
          </cell>
          <cell r="D8">
            <v>80</v>
          </cell>
        </row>
        <row r="9">
          <cell r="B9" t="str">
            <v>Australia</v>
          </cell>
          <cell r="C9">
            <v>41</v>
          </cell>
          <cell r="D9">
            <v>110</v>
          </cell>
        </row>
        <row r="10">
          <cell r="B10" t="str">
            <v>Austria</v>
          </cell>
          <cell r="C10">
            <v>35</v>
          </cell>
          <cell r="D10">
            <v>90</v>
          </cell>
        </row>
        <row r="11">
          <cell r="B11" t="str">
            <v>Austria - Vienna</v>
          </cell>
          <cell r="C11">
            <v>38</v>
          </cell>
          <cell r="D11">
            <v>110</v>
          </cell>
        </row>
        <row r="12">
          <cell r="B12" t="str">
            <v>Azerbaijan</v>
          </cell>
          <cell r="C12">
            <v>32</v>
          </cell>
          <cell r="D12">
            <v>150</v>
          </cell>
        </row>
        <row r="13">
          <cell r="B13" t="str">
            <v>Bahamas</v>
          </cell>
          <cell r="C13">
            <v>41</v>
          </cell>
          <cell r="D13">
            <v>100</v>
          </cell>
        </row>
        <row r="14">
          <cell r="B14" t="str">
            <v>Bahrain</v>
          </cell>
          <cell r="C14">
            <v>53</v>
          </cell>
          <cell r="D14">
            <v>130</v>
          </cell>
        </row>
        <row r="15">
          <cell r="B15" t="str">
            <v>Bangladesh</v>
          </cell>
          <cell r="C15">
            <v>29</v>
          </cell>
          <cell r="D15">
            <v>140</v>
          </cell>
        </row>
        <row r="16">
          <cell r="B16" t="str">
            <v>Barbados</v>
          </cell>
          <cell r="C16">
            <v>41</v>
          </cell>
          <cell r="D16">
            <v>100</v>
          </cell>
        </row>
        <row r="17">
          <cell r="B17" t="str">
            <v>Belarus</v>
          </cell>
          <cell r="C17">
            <v>22</v>
          </cell>
          <cell r="D17">
            <v>90</v>
          </cell>
        </row>
        <row r="18">
          <cell r="B18" t="str">
            <v>Belgium</v>
          </cell>
          <cell r="C18">
            <v>41</v>
          </cell>
          <cell r="D18">
            <v>110</v>
          </cell>
        </row>
        <row r="19">
          <cell r="B19" t="str">
            <v>Benin</v>
          </cell>
          <cell r="C19">
            <v>29</v>
          </cell>
          <cell r="D19">
            <v>90</v>
          </cell>
        </row>
        <row r="20">
          <cell r="B20" t="str">
            <v>Bolivia</v>
          </cell>
          <cell r="C20">
            <v>29</v>
          </cell>
          <cell r="D20">
            <v>80</v>
          </cell>
        </row>
        <row r="21">
          <cell r="B21" t="str">
            <v>Bosnia And Herzegovina</v>
          </cell>
          <cell r="C21">
            <v>32</v>
          </cell>
          <cell r="D21">
            <v>110</v>
          </cell>
        </row>
        <row r="22">
          <cell r="B22" t="str">
            <v>Botswana</v>
          </cell>
          <cell r="C22">
            <v>29</v>
          </cell>
          <cell r="D22">
            <v>100</v>
          </cell>
        </row>
        <row r="23">
          <cell r="B23" t="str">
            <v>Brazil</v>
          </cell>
          <cell r="C23">
            <v>38</v>
          </cell>
          <cell r="D23">
            <v>90</v>
          </cell>
        </row>
        <row r="24">
          <cell r="B24" t="str">
            <v>Brazil - Rio De Janeiro</v>
          </cell>
          <cell r="C24">
            <v>47</v>
          </cell>
          <cell r="D24">
            <v>180</v>
          </cell>
        </row>
        <row r="25">
          <cell r="B25" t="str">
            <v>Brazil - Sao Paulo</v>
          </cell>
          <cell r="C25">
            <v>47</v>
          </cell>
          <cell r="D25">
            <v>110</v>
          </cell>
        </row>
        <row r="26">
          <cell r="B26" t="str">
            <v>Brunei Darussalam</v>
          </cell>
          <cell r="C26">
            <v>44</v>
          </cell>
          <cell r="D26">
            <v>110</v>
          </cell>
        </row>
        <row r="27">
          <cell r="B27" t="str">
            <v>Bulgaria</v>
          </cell>
          <cell r="C27">
            <v>22</v>
          </cell>
          <cell r="D27">
            <v>100</v>
          </cell>
        </row>
        <row r="28">
          <cell r="B28" t="str">
            <v>Burkina Faso</v>
          </cell>
          <cell r="C28">
            <v>29</v>
          </cell>
          <cell r="D28">
            <v>80</v>
          </cell>
        </row>
        <row r="29">
          <cell r="B29" t="str">
            <v>Burundi</v>
          </cell>
          <cell r="C29">
            <v>41</v>
          </cell>
          <cell r="D29">
            <v>130</v>
          </cell>
        </row>
        <row r="30">
          <cell r="B30" t="str">
            <v>Cambodia</v>
          </cell>
          <cell r="C30">
            <v>35</v>
          </cell>
          <cell r="D30">
            <v>70</v>
          </cell>
        </row>
        <row r="31">
          <cell r="B31" t="str">
            <v>Cameroon</v>
          </cell>
          <cell r="C31">
            <v>29</v>
          </cell>
          <cell r="D31">
            <v>80</v>
          </cell>
        </row>
        <row r="32">
          <cell r="B32" t="str">
            <v>Canada</v>
          </cell>
          <cell r="C32">
            <v>41</v>
          </cell>
          <cell r="D32">
            <v>110</v>
          </cell>
        </row>
        <row r="33">
          <cell r="B33" t="str">
            <v>Cape Verde</v>
          </cell>
          <cell r="C33">
            <v>41</v>
          </cell>
          <cell r="D33">
            <v>100</v>
          </cell>
        </row>
        <row r="34">
          <cell r="B34" t="str">
            <v>Central African Republic</v>
          </cell>
          <cell r="C34">
            <v>29</v>
          </cell>
          <cell r="D34">
            <v>70</v>
          </cell>
        </row>
        <row r="35">
          <cell r="B35" t="str">
            <v>Chad</v>
          </cell>
          <cell r="C35">
            <v>38</v>
          </cell>
          <cell r="D35">
            <v>120</v>
          </cell>
        </row>
        <row r="36">
          <cell r="B36" t="str">
            <v>Chile</v>
          </cell>
          <cell r="C36">
            <v>35</v>
          </cell>
          <cell r="D36">
            <v>90</v>
          </cell>
        </row>
        <row r="37">
          <cell r="B37" t="str">
            <v>China</v>
          </cell>
          <cell r="C37">
            <v>47</v>
          </cell>
          <cell r="D37">
            <v>130</v>
          </cell>
        </row>
        <row r="38">
          <cell r="B38" t="str">
            <v>China - Beijing</v>
          </cell>
          <cell r="C38">
            <v>50</v>
          </cell>
          <cell r="D38">
            <v>110</v>
          </cell>
        </row>
        <row r="39">
          <cell r="B39" t="str">
            <v>China - Hong Kong</v>
          </cell>
          <cell r="C39">
            <v>72</v>
          </cell>
          <cell r="D39">
            <v>200</v>
          </cell>
        </row>
        <row r="40">
          <cell r="B40" t="str">
            <v>China - Shanghai</v>
          </cell>
          <cell r="C40">
            <v>57</v>
          </cell>
          <cell r="D40">
            <v>150</v>
          </cell>
        </row>
        <row r="41">
          <cell r="B41" t="str">
            <v>Colombia</v>
          </cell>
          <cell r="C41">
            <v>26</v>
          </cell>
          <cell r="D41">
            <v>80</v>
          </cell>
        </row>
        <row r="42">
          <cell r="B42" t="str">
            <v>Comoros</v>
          </cell>
          <cell r="C42">
            <v>41</v>
          </cell>
          <cell r="D42">
            <v>100</v>
          </cell>
        </row>
        <row r="43">
          <cell r="B43" t="str">
            <v>Congo</v>
          </cell>
          <cell r="C43">
            <v>57</v>
          </cell>
          <cell r="D43">
            <v>150</v>
          </cell>
        </row>
        <row r="44">
          <cell r="B44" t="str">
            <v>Congo, The Democratic Republic Of The</v>
          </cell>
          <cell r="C44">
            <v>81</v>
          </cell>
          <cell r="D44">
            <v>160</v>
          </cell>
        </row>
        <row r="45">
          <cell r="B45" t="str">
            <v>Costa Rica</v>
          </cell>
          <cell r="C45">
            <v>35</v>
          </cell>
          <cell r="D45">
            <v>110</v>
          </cell>
        </row>
        <row r="46">
          <cell r="B46" t="str">
            <v>Cote D'ivoire</v>
          </cell>
          <cell r="C46">
            <v>35</v>
          </cell>
          <cell r="D46">
            <v>100</v>
          </cell>
        </row>
        <row r="47">
          <cell r="B47" t="str">
            <v>Croatia</v>
          </cell>
          <cell r="C47">
            <v>29</v>
          </cell>
          <cell r="D47">
            <v>80</v>
          </cell>
        </row>
        <row r="48">
          <cell r="B48" t="str">
            <v>Cuba</v>
          </cell>
          <cell r="C48">
            <v>41</v>
          </cell>
          <cell r="D48">
            <v>110</v>
          </cell>
        </row>
        <row r="49">
          <cell r="B49" t="str">
            <v>Cyprus</v>
          </cell>
          <cell r="C49">
            <v>32</v>
          </cell>
          <cell r="D49">
            <v>90</v>
          </cell>
        </row>
        <row r="50">
          <cell r="B50" t="str">
            <v>Czech Republic</v>
          </cell>
          <cell r="C50">
            <v>26</v>
          </cell>
          <cell r="D50">
            <v>110</v>
          </cell>
        </row>
        <row r="51">
          <cell r="B51" t="str">
            <v>Denmark</v>
          </cell>
          <cell r="C51">
            <v>47</v>
          </cell>
          <cell r="D51">
            <v>80</v>
          </cell>
        </row>
        <row r="52">
          <cell r="B52" t="str">
            <v>Denmark - Copenhagen</v>
          </cell>
          <cell r="C52">
            <v>50</v>
          </cell>
          <cell r="D52">
            <v>130</v>
          </cell>
        </row>
        <row r="53">
          <cell r="B53" t="str">
            <v>Djibouti</v>
          </cell>
          <cell r="C53">
            <v>50</v>
          </cell>
          <cell r="D53">
            <v>130</v>
          </cell>
        </row>
        <row r="54">
          <cell r="B54" t="str">
            <v>Dominican Republic</v>
          </cell>
          <cell r="C54">
            <v>38</v>
          </cell>
          <cell r="D54">
            <v>120</v>
          </cell>
        </row>
        <row r="55">
          <cell r="B55" t="str">
            <v>Ecuador</v>
          </cell>
          <cell r="C55">
            <v>26</v>
          </cell>
          <cell r="D55">
            <v>100</v>
          </cell>
        </row>
        <row r="56">
          <cell r="B56" t="str">
            <v>Egypt</v>
          </cell>
          <cell r="C56">
            <v>32</v>
          </cell>
          <cell r="D56">
            <v>110</v>
          </cell>
        </row>
        <row r="57">
          <cell r="B57" t="str">
            <v>El Salvador</v>
          </cell>
          <cell r="C57">
            <v>32</v>
          </cell>
          <cell r="D57">
            <v>130</v>
          </cell>
        </row>
        <row r="58">
          <cell r="B58" t="str">
            <v>Equatorial Guinea</v>
          </cell>
          <cell r="C58">
            <v>41</v>
          </cell>
          <cell r="D58">
            <v>100</v>
          </cell>
        </row>
        <row r="59">
          <cell r="B59" t="str">
            <v>Eritrea</v>
          </cell>
          <cell r="C59">
            <v>29</v>
          </cell>
          <cell r="D59">
            <v>100</v>
          </cell>
        </row>
        <row r="60">
          <cell r="B60" t="str">
            <v>Estonia</v>
          </cell>
          <cell r="C60">
            <v>35</v>
          </cell>
          <cell r="D60">
            <v>110</v>
          </cell>
        </row>
        <row r="61">
          <cell r="B61" t="str">
            <v>Ethiopia</v>
          </cell>
          <cell r="C61">
            <v>35</v>
          </cell>
          <cell r="D61">
            <v>160</v>
          </cell>
        </row>
        <row r="62">
          <cell r="B62" t="str">
            <v>Fiji</v>
          </cell>
          <cell r="C62">
            <v>32</v>
          </cell>
          <cell r="D62">
            <v>80</v>
          </cell>
        </row>
        <row r="63">
          <cell r="B63" t="str">
            <v>Finland</v>
          </cell>
          <cell r="C63">
            <v>41</v>
          </cell>
          <cell r="D63">
            <v>110</v>
          </cell>
        </row>
        <row r="64">
          <cell r="B64" t="str">
            <v>France</v>
          </cell>
          <cell r="C64">
            <v>41</v>
          </cell>
          <cell r="D64">
            <v>70</v>
          </cell>
        </row>
        <row r="65">
          <cell r="B65" t="str">
            <v>France - Bordeaux, Straßburg</v>
          </cell>
          <cell r="C65">
            <v>41</v>
          </cell>
          <cell r="D65">
            <v>90</v>
          </cell>
        </row>
        <row r="66">
          <cell r="B66" t="str">
            <v>France - Lyon</v>
          </cell>
          <cell r="C66">
            <v>41</v>
          </cell>
          <cell r="D66">
            <v>110</v>
          </cell>
        </row>
        <row r="67">
          <cell r="B67" t="str">
            <v>France - Paris</v>
          </cell>
          <cell r="C67">
            <v>50</v>
          </cell>
          <cell r="D67">
            <v>110</v>
          </cell>
        </row>
        <row r="68">
          <cell r="B68" t="str">
            <v>Gabon</v>
          </cell>
          <cell r="C68">
            <v>44</v>
          </cell>
          <cell r="D68">
            <v>110</v>
          </cell>
        </row>
        <row r="69">
          <cell r="B69" t="str">
            <v>Gambia</v>
          </cell>
          <cell r="C69">
            <v>41</v>
          </cell>
          <cell r="D69">
            <v>100</v>
          </cell>
        </row>
        <row r="70">
          <cell r="B70" t="str">
            <v>Georgia</v>
          </cell>
          <cell r="C70">
            <v>44</v>
          </cell>
          <cell r="D70">
            <v>180</v>
          </cell>
        </row>
        <row r="71">
          <cell r="B71" t="str">
            <v>Ghana</v>
          </cell>
          <cell r="C71">
            <v>32</v>
          </cell>
          <cell r="D71">
            <v>90</v>
          </cell>
        </row>
        <row r="72">
          <cell r="B72" t="str">
            <v>Greece</v>
          </cell>
          <cell r="C72">
            <v>32</v>
          </cell>
          <cell r="D72">
            <v>90</v>
          </cell>
        </row>
        <row r="73">
          <cell r="B73" t="str">
            <v>Guatemala</v>
          </cell>
          <cell r="C73">
            <v>35</v>
          </cell>
          <cell r="D73">
            <v>110</v>
          </cell>
        </row>
        <row r="74">
          <cell r="B74" t="str">
            <v>Guinea</v>
          </cell>
          <cell r="C74">
            <v>38</v>
          </cell>
          <cell r="D74">
            <v>110</v>
          </cell>
        </row>
        <row r="75">
          <cell r="B75" t="str">
            <v>Guinea-Bissau</v>
          </cell>
          <cell r="C75">
            <v>29</v>
          </cell>
          <cell r="D75">
            <v>90</v>
          </cell>
        </row>
        <row r="76">
          <cell r="B76" t="str">
            <v>Guyana</v>
          </cell>
          <cell r="C76">
            <v>41</v>
          </cell>
          <cell r="D76">
            <v>100</v>
          </cell>
        </row>
        <row r="77">
          <cell r="B77" t="str">
            <v>Haiti</v>
          </cell>
          <cell r="C77">
            <v>38</v>
          </cell>
          <cell r="D77">
            <v>110</v>
          </cell>
        </row>
        <row r="78">
          <cell r="B78" t="str">
            <v>Honduras</v>
          </cell>
          <cell r="C78">
            <v>32</v>
          </cell>
          <cell r="D78">
            <v>110</v>
          </cell>
        </row>
        <row r="79">
          <cell r="B79" t="str">
            <v>Hungary</v>
          </cell>
          <cell r="C79">
            <v>29</v>
          </cell>
          <cell r="D79">
            <v>110</v>
          </cell>
        </row>
        <row r="80">
          <cell r="B80" t="str">
            <v>Iceland</v>
          </cell>
          <cell r="C80">
            <v>53</v>
          </cell>
          <cell r="D80">
            <v>150</v>
          </cell>
        </row>
        <row r="81">
          <cell r="B81" t="str">
            <v>India</v>
          </cell>
          <cell r="C81">
            <v>29</v>
          </cell>
          <cell r="D81">
            <v>150</v>
          </cell>
        </row>
        <row r="82">
          <cell r="B82" t="str">
            <v>India - Bombay</v>
          </cell>
          <cell r="C82">
            <v>35</v>
          </cell>
          <cell r="D82">
            <v>200</v>
          </cell>
        </row>
        <row r="83">
          <cell r="B83" t="str">
            <v>India - New Delhi</v>
          </cell>
          <cell r="C83">
            <v>29</v>
          </cell>
          <cell r="D83">
            <v>180</v>
          </cell>
        </row>
        <row r="84">
          <cell r="B84" t="str">
            <v>Indonesia</v>
          </cell>
          <cell r="C84">
            <v>38</v>
          </cell>
          <cell r="D84">
            <v>140</v>
          </cell>
        </row>
        <row r="85">
          <cell r="B85" t="str">
            <v>Iran</v>
          </cell>
          <cell r="C85">
            <v>20</v>
          </cell>
          <cell r="D85">
            <v>130</v>
          </cell>
        </row>
        <row r="86">
          <cell r="B86" t="str">
            <v>Iraq</v>
          </cell>
          <cell r="C86">
            <v>41</v>
          </cell>
          <cell r="D86">
            <v>100</v>
          </cell>
        </row>
        <row r="87">
          <cell r="B87" t="str">
            <v>Ireland</v>
          </cell>
          <cell r="C87">
            <v>44</v>
          </cell>
          <cell r="D87">
            <v>110</v>
          </cell>
        </row>
        <row r="88">
          <cell r="B88" t="str">
            <v>Israel</v>
          </cell>
          <cell r="C88">
            <v>50</v>
          </cell>
          <cell r="D88">
            <v>160</v>
          </cell>
        </row>
        <row r="89">
          <cell r="B89" t="str">
            <v>Italia - Milan</v>
          </cell>
          <cell r="C89">
            <v>41</v>
          </cell>
          <cell r="D89">
            <v>140</v>
          </cell>
        </row>
        <row r="90">
          <cell r="B90" t="str">
            <v>Italy</v>
          </cell>
          <cell r="C90">
            <v>38</v>
          </cell>
          <cell r="D90">
            <v>110</v>
          </cell>
        </row>
        <row r="91">
          <cell r="B91" t="str">
            <v>Jamaica</v>
          </cell>
          <cell r="C91">
            <v>41</v>
          </cell>
          <cell r="D91">
            <v>130</v>
          </cell>
        </row>
        <row r="92">
          <cell r="B92" t="str">
            <v>Japan</v>
          </cell>
          <cell r="C92">
            <v>81</v>
          </cell>
          <cell r="D92">
            <v>150</v>
          </cell>
        </row>
        <row r="93">
          <cell r="B93" t="str">
            <v>Japan - Tokio</v>
          </cell>
          <cell r="C93">
            <v>81</v>
          </cell>
          <cell r="D93">
            <v>180</v>
          </cell>
        </row>
        <row r="94">
          <cell r="B94" t="str">
            <v>Jordan</v>
          </cell>
          <cell r="C94">
            <v>44</v>
          </cell>
          <cell r="D94">
            <v>110</v>
          </cell>
        </row>
        <row r="95">
          <cell r="B95" t="str">
            <v>Kazakhstan</v>
          </cell>
          <cell r="C95">
            <v>32</v>
          </cell>
          <cell r="D95">
            <v>100</v>
          </cell>
        </row>
        <row r="96">
          <cell r="B96" t="str">
            <v>Kenya</v>
          </cell>
          <cell r="C96">
            <v>38</v>
          </cell>
          <cell r="D96">
            <v>140</v>
          </cell>
        </row>
        <row r="97">
          <cell r="B97" t="str">
            <v>Korea, Democratic People's Republic Of</v>
          </cell>
          <cell r="C97">
            <v>59</v>
          </cell>
          <cell r="D97">
            <v>110</v>
          </cell>
        </row>
        <row r="98">
          <cell r="B98" t="str">
            <v>Korea, Republic Of</v>
          </cell>
          <cell r="C98">
            <v>57</v>
          </cell>
          <cell r="D98">
            <v>150</v>
          </cell>
        </row>
        <row r="99">
          <cell r="B99" t="str">
            <v>Kuwait</v>
          </cell>
          <cell r="C99">
            <v>38</v>
          </cell>
          <cell r="D99">
            <v>120</v>
          </cell>
        </row>
        <row r="100">
          <cell r="B100" t="str">
            <v>Kyrgyzstan</v>
          </cell>
          <cell r="C100">
            <v>20</v>
          </cell>
          <cell r="D100">
            <v>90</v>
          </cell>
        </row>
        <row r="101">
          <cell r="B101" t="str">
            <v>Lao</v>
          </cell>
          <cell r="C101">
            <v>32</v>
          </cell>
          <cell r="D101">
            <v>90</v>
          </cell>
        </row>
        <row r="102">
          <cell r="B102" t="str">
            <v>Latvia</v>
          </cell>
          <cell r="C102">
            <v>29</v>
          </cell>
          <cell r="D102">
            <v>90</v>
          </cell>
        </row>
        <row r="103">
          <cell r="B103" t="str">
            <v>Lebanon</v>
          </cell>
          <cell r="C103">
            <v>41</v>
          </cell>
          <cell r="D103">
            <v>130</v>
          </cell>
        </row>
        <row r="104">
          <cell r="B104" t="str">
            <v>Lesotho</v>
          </cell>
          <cell r="C104">
            <v>26</v>
          </cell>
          <cell r="D104">
            <v>80</v>
          </cell>
        </row>
        <row r="105">
          <cell r="B105" t="str">
            <v>Liberia</v>
          </cell>
          <cell r="C105">
            <v>41</v>
          </cell>
          <cell r="D105">
            <v>100</v>
          </cell>
        </row>
        <row r="106">
          <cell r="B106" t="str">
            <v>Libyan Arab Jamahiriya</v>
          </cell>
          <cell r="C106">
            <v>42</v>
          </cell>
          <cell r="D106">
            <v>80</v>
          </cell>
        </row>
        <row r="107">
          <cell r="B107" t="str">
            <v>Liechtenstein</v>
          </cell>
          <cell r="C107">
            <v>47</v>
          </cell>
          <cell r="D107">
            <v>110</v>
          </cell>
        </row>
        <row r="108">
          <cell r="B108" t="str">
            <v>Lithuania</v>
          </cell>
          <cell r="C108">
            <v>29</v>
          </cell>
          <cell r="D108">
            <v>110</v>
          </cell>
        </row>
        <row r="109">
          <cell r="B109" t="str">
            <v>Luxembourg</v>
          </cell>
          <cell r="C109">
            <v>41</v>
          </cell>
          <cell r="D109">
            <v>100</v>
          </cell>
        </row>
        <row r="110">
          <cell r="B110" t="str">
            <v>Macedonia</v>
          </cell>
          <cell r="C110">
            <v>26</v>
          </cell>
          <cell r="D110">
            <v>90</v>
          </cell>
        </row>
        <row r="111">
          <cell r="B111" t="str">
            <v>Madagascar</v>
          </cell>
          <cell r="C111">
            <v>26</v>
          </cell>
          <cell r="D111">
            <v>110</v>
          </cell>
        </row>
        <row r="112">
          <cell r="B112" t="str">
            <v>Malawi</v>
          </cell>
          <cell r="C112">
            <v>32</v>
          </cell>
          <cell r="D112">
            <v>130</v>
          </cell>
        </row>
        <row r="113">
          <cell r="B113" t="str">
            <v>Malaysia</v>
          </cell>
          <cell r="C113">
            <v>38</v>
          </cell>
          <cell r="D113">
            <v>70</v>
          </cell>
        </row>
        <row r="114">
          <cell r="B114" t="str">
            <v>Maldives</v>
          </cell>
          <cell r="C114">
            <v>38</v>
          </cell>
          <cell r="D114">
            <v>130</v>
          </cell>
        </row>
        <row r="115">
          <cell r="B115" t="str">
            <v>Mali</v>
          </cell>
          <cell r="C115">
            <v>35</v>
          </cell>
          <cell r="D115">
            <v>90</v>
          </cell>
        </row>
        <row r="116">
          <cell r="B116" t="str">
            <v>Malta</v>
          </cell>
          <cell r="C116">
            <v>32</v>
          </cell>
          <cell r="D116">
            <v>80</v>
          </cell>
        </row>
        <row r="117">
          <cell r="B117" t="str">
            <v>Mauritania</v>
          </cell>
          <cell r="C117">
            <v>32</v>
          </cell>
          <cell r="D117">
            <v>80</v>
          </cell>
        </row>
        <row r="118">
          <cell r="B118" t="str">
            <v>Mauritius</v>
          </cell>
          <cell r="C118">
            <v>44</v>
          </cell>
          <cell r="D118">
            <v>150</v>
          </cell>
        </row>
        <row r="119">
          <cell r="B119" t="str">
            <v>Mexico</v>
          </cell>
          <cell r="C119">
            <v>35</v>
          </cell>
          <cell r="D119">
            <v>70</v>
          </cell>
        </row>
        <row r="120">
          <cell r="B120" t="str">
            <v>Moldova</v>
          </cell>
          <cell r="C120">
            <v>20</v>
          </cell>
          <cell r="D120">
            <v>110</v>
          </cell>
        </row>
        <row r="121">
          <cell r="B121" t="str">
            <v>Monaco</v>
          </cell>
          <cell r="C121">
            <v>41</v>
          </cell>
          <cell r="D121">
            <v>70</v>
          </cell>
        </row>
        <row r="122">
          <cell r="B122" t="str">
            <v>Mongolia</v>
          </cell>
          <cell r="C122">
            <v>32</v>
          </cell>
          <cell r="D122">
            <v>100</v>
          </cell>
        </row>
        <row r="123">
          <cell r="B123" t="str">
            <v>Morocco</v>
          </cell>
          <cell r="C123">
            <v>38</v>
          </cell>
          <cell r="D123">
            <v>70</v>
          </cell>
        </row>
        <row r="124">
          <cell r="B124" t="str">
            <v>Mozambique</v>
          </cell>
          <cell r="C124">
            <v>32</v>
          </cell>
          <cell r="D124">
            <v>110</v>
          </cell>
        </row>
        <row r="125">
          <cell r="B125" t="str">
            <v>Myanmar</v>
          </cell>
          <cell r="C125">
            <v>35</v>
          </cell>
          <cell r="D125">
            <v>80</v>
          </cell>
        </row>
        <row r="126">
          <cell r="B126" t="str">
            <v>Namibia</v>
          </cell>
          <cell r="C126">
            <v>26</v>
          </cell>
          <cell r="D126">
            <v>70</v>
          </cell>
        </row>
        <row r="127">
          <cell r="B127" t="str">
            <v>Nepal</v>
          </cell>
          <cell r="C127">
            <v>32</v>
          </cell>
          <cell r="D127">
            <v>100</v>
          </cell>
        </row>
        <row r="128">
          <cell r="B128" t="str">
            <v>Netherlands</v>
          </cell>
          <cell r="C128">
            <v>41</v>
          </cell>
          <cell r="D128">
            <v>100</v>
          </cell>
        </row>
        <row r="129">
          <cell r="B129" t="str">
            <v>New Zealand</v>
          </cell>
          <cell r="C129">
            <v>44</v>
          </cell>
          <cell r="D129">
            <v>110</v>
          </cell>
        </row>
        <row r="130">
          <cell r="B130" t="str">
            <v>Nicaragua</v>
          </cell>
          <cell r="C130">
            <v>32</v>
          </cell>
          <cell r="D130">
            <v>90</v>
          </cell>
        </row>
        <row r="131">
          <cell r="B131" t="str">
            <v>Niger</v>
          </cell>
          <cell r="C131">
            <v>32</v>
          </cell>
          <cell r="D131">
            <v>100</v>
          </cell>
        </row>
        <row r="132">
          <cell r="B132" t="str">
            <v>Nigeria</v>
          </cell>
          <cell r="C132">
            <v>44</v>
          </cell>
          <cell r="D132">
            <v>160</v>
          </cell>
        </row>
        <row r="133">
          <cell r="B133" t="str">
            <v>Norway</v>
          </cell>
          <cell r="C133">
            <v>57</v>
          </cell>
          <cell r="D133">
            <v>150</v>
          </cell>
        </row>
        <row r="134">
          <cell r="B134" t="str">
            <v>Oman</v>
          </cell>
          <cell r="C134">
            <v>50</v>
          </cell>
          <cell r="D134">
            <v>110</v>
          </cell>
        </row>
        <row r="135">
          <cell r="B135" t="str">
            <v>Pakistan</v>
          </cell>
          <cell r="C135">
            <v>22</v>
          </cell>
          <cell r="D135">
            <v>110</v>
          </cell>
        </row>
        <row r="136">
          <cell r="B136" t="str">
            <v>Panama</v>
          </cell>
          <cell r="C136">
            <v>44</v>
          </cell>
          <cell r="D136">
            <v>110</v>
          </cell>
        </row>
        <row r="137">
          <cell r="B137" t="str">
            <v>Papua New Guinea</v>
          </cell>
          <cell r="C137">
            <v>38</v>
          </cell>
          <cell r="D137">
            <v>120</v>
          </cell>
        </row>
        <row r="138">
          <cell r="B138" t="str">
            <v>Paraguay</v>
          </cell>
          <cell r="C138">
            <v>26</v>
          </cell>
          <cell r="D138">
            <v>100</v>
          </cell>
        </row>
        <row r="139">
          <cell r="B139" t="str">
            <v>Peru</v>
          </cell>
          <cell r="C139">
            <v>35</v>
          </cell>
          <cell r="D139">
            <v>120</v>
          </cell>
        </row>
        <row r="140">
          <cell r="B140" t="str">
            <v>Philippines</v>
          </cell>
          <cell r="C140">
            <v>38</v>
          </cell>
          <cell r="D140">
            <v>140</v>
          </cell>
        </row>
        <row r="141">
          <cell r="B141" t="str">
            <v>Poland</v>
          </cell>
          <cell r="C141">
            <v>29</v>
          </cell>
          <cell r="D141">
            <v>90</v>
          </cell>
        </row>
        <row r="142">
          <cell r="B142" t="str">
            <v>Poland - Breslau</v>
          </cell>
          <cell r="C142">
            <v>32</v>
          </cell>
          <cell r="D142">
            <v>110</v>
          </cell>
        </row>
        <row r="143">
          <cell r="B143" t="str">
            <v>Poland - Warsaw</v>
          </cell>
          <cell r="C143">
            <v>38</v>
          </cell>
          <cell r="D143">
            <v>140</v>
          </cell>
        </row>
        <row r="144">
          <cell r="B144" t="str">
            <v>Portugal</v>
          </cell>
          <cell r="C144">
            <v>32</v>
          </cell>
          <cell r="D144">
            <v>100</v>
          </cell>
        </row>
        <row r="145">
          <cell r="B145" t="str">
            <v>Portugal - Lissabon</v>
          </cell>
          <cell r="C145">
            <v>35</v>
          </cell>
          <cell r="D145">
            <v>100</v>
          </cell>
        </row>
        <row r="146">
          <cell r="B146" t="str">
            <v>Qatar</v>
          </cell>
          <cell r="C146">
            <v>44</v>
          </cell>
          <cell r="D146">
            <v>140</v>
          </cell>
        </row>
        <row r="147">
          <cell r="B147" t="str">
            <v>Roamnia - Bukarest</v>
          </cell>
          <cell r="C147">
            <v>26</v>
          </cell>
          <cell r="D147">
            <v>140</v>
          </cell>
        </row>
        <row r="148">
          <cell r="B148" t="str">
            <v>Romania</v>
          </cell>
          <cell r="C148">
            <v>16</v>
          </cell>
          <cell r="D148">
            <v>50</v>
          </cell>
        </row>
        <row r="149">
          <cell r="B149" t="str">
            <v>Russian Federation</v>
          </cell>
          <cell r="C149">
            <v>26</v>
          </cell>
          <cell r="D149">
            <v>60</v>
          </cell>
        </row>
        <row r="150">
          <cell r="B150" t="str">
            <v>Russian Federation - Moscow</v>
          </cell>
          <cell r="C150">
            <v>57</v>
          </cell>
          <cell r="D150">
            <v>170</v>
          </cell>
        </row>
        <row r="151">
          <cell r="B151" t="str">
            <v>Russian Federation - St. Petersburg</v>
          </cell>
          <cell r="C151">
            <v>47</v>
          </cell>
          <cell r="D151">
            <v>140</v>
          </cell>
        </row>
        <row r="152">
          <cell r="B152" t="str">
            <v>Rwanda</v>
          </cell>
          <cell r="C152">
            <v>29</v>
          </cell>
          <cell r="D152">
            <v>90</v>
          </cell>
        </row>
        <row r="153">
          <cell r="B153" t="str">
            <v>Samoa</v>
          </cell>
          <cell r="C153">
            <v>29</v>
          </cell>
          <cell r="D153">
            <v>80</v>
          </cell>
        </row>
        <row r="154">
          <cell r="B154" t="str">
            <v>San Marino</v>
          </cell>
          <cell r="C154">
            <v>41</v>
          </cell>
          <cell r="D154">
            <v>110</v>
          </cell>
        </row>
        <row r="155">
          <cell r="B155" t="str">
            <v>Sao Tome And Principe</v>
          </cell>
          <cell r="C155">
            <v>41</v>
          </cell>
          <cell r="D155">
            <v>100</v>
          </cell>
        </row>
        <row r="156">
          <cell r="B156" t="str">
            <v>Saudi Arabia</v>
          </cell>
          <cell r="C156">
            <v>57</v>
          </cell>
          <cell r="D156">
            <v>110</v>
          </cell>
        </row>
        <row r="157">
          <cell r="B157" t="str">
            <v>Saudi Arabia - Riad</v>
          </cell>
          <cell r="C157">
            <v>57</v>
          </cell>
          <cell r="D157">
            <v>150</v>
          </cell>
        </row>
        <row r="158">
          <cell r="B158" t="str">
            <v>Senegal</v>
          </cell>
          <cell r="C158">
            <v>35</v>
          </cell>
          <cell r="D158">
            <v>90</v>
          </cell>
        </row>
        <row r="159">
          <cell r="B159" t="str">
            <v>Sierra Leone</v>
          </cell>
          <cell r="C159">
            <v>32</v>
          </cell>
          <cell r="D159">
            <v>170</v>
          </cell>
        </row>
        <row r="160">
          <cell r="B160" t="str">
            <v>Singapore</v>
          </cell>
          <cell r="C160">
            <v>38</v>
          </cell>
          <cell r="D160">
            <v>100</v>
          </cell>
        </row>
        <row r="161">
          <cell r="B161" t="str">
            <v>Slovakia</v>
          </cell>
          <cell r="C161">
            <v>22</v>
          </cell>
          <cell r="D161">
            <v>100</v>
          </cell>
        </row>
        <row r="162">
          <cell r="B162" t="str">
            <v>Slovenia</v>
          </cell>
          <cell r="C162">
            <v>26</v>
          </cell>
          <cell r="D162">
            <v>90</v>
          </cell>
        </row>
        <row r="163">
          <cell r="B163" t="str">
            <v>Somalia</v>
          </cell>
          <cell r="C163">
            <v>41</v>
          </cell>
          <cell r="D163">
            <v>100</v>
          </cell>
        </row>
        <row r="164">
          <cell r="B164" t="str">
            <v>South Africa</v>
          </cell>
          <cell r="C164">
            <v>29</v>
          </cell>
          <cell r="D164">
            <v>70</v>
          </cell>
        </row>
        <row r="165">
          <cell r="B165" t="str">
            <v>Spain</v>
          </cell>
          <cell r="C165">
            <v>32</v>
          </cell>
          <cell r="D165">
            <v>110</v>
          </cell>
        </row>
        <row r="166">
          <cell r="B166" t="str">
            <v>Spain - Barcelona</v>
          </cell>
          <cell r="C166">
            <v>32</v>
          </cell>
          <cell r="D166">
            <v>130</v>
          </cell>
        </row>
        <row r="167">
          <cell r="B167" t="str">
            <v>Spain - Canarian Island</v>
          </cell>
          <cell r="C167">
            <v>32</v>
          </cell>
          <cell r="D167">
            <v>70</v>
          </cell>
        </row>
        <row r="168">
          <cell r="B168" t="str">
            <v>Sri Lanka</v>
          </cell>
          <cell r="C168">
            <v>32</v>
          </cell>
          <cell r="D168">
            <v>120</v>
          </cell>
        </row>
        <row r="169">
          <cell r="B169" t="str">
            <v>Sudan</v>
          </cell>
          <cell r="C169">
            <v>41</v>
          </cell>
          <cell r="D169">
            <v>160</v>
          </cell>
        </row>
        <row r="170">
          <cell r="B170" t="str">
            <v>Swaziland</v>
          </cell>
          <cell r="C170">
            <v>41</v>
          </cell>
          <cell r="D170">
            <v>100</v>
          </cell>
        </row>
        <row r="171">
          <cell r="B171" t="str">
            <v>Sweden</v>
          </cell>
          <cell r="C171">
            <v>50</v>
          </cell>
          <cell r="D171">
            <v>140</v>
          </cell>
        </row>
        <row r="172">
          <cell r="B172" t="str">
            <v>Switzerland</v>
          </cell>
          <cell r="C172">
            <v>44</v>
          </cell>
          <cell r="D172">
            <v>110</v>
          </cell>
        </row>
        <row r="173">
          <cell r="B173" t="str">
            <v>Syrian Arab Republic</v>
          </cell>
          <cell r="C173">
            <v>44</v>
          </cell>
          <cell r="D173">
            <v>160</v>
          </cell>
        </row>
        <row r="174">
          <cell r="B174" t="str">
            <v>Taiwan</v>
          </cell>
          <cell r="C174">
            <v>41</v>
          </cell>
          <cell r="D174">
            <v>160</v>
          </cell>
        </row>
        <row r="175">
          <cell r="B175" t="str">
            <v>Tajikistan</v>
          </cell>
          <cell r="C175">
            <v>29</v>
          </cell>
          <cell r="D175">
            <v>70</v>
          </cell>
        </row>
        <row r="176">
          <cell r="B176" t="str">
            <v>Tanzania</v>
          </cell>
          <cell r="C176">
            <v>35</v>
          </cell>
          <cell r="D176">
            <v>150</v>
          </cell>
        </row>
        <row r="177">
          <cell r="B177" t="str">
            <v>Thailand</v>
          </cell>
          <cell r="C177">
            <v>32</v>
          </cell>
          <cell r="D177">
            <v>110</v>
          </cell>
        </row>
        <row r="178">
          <cell r="B178" t="str">
            <v>Togo</v>
          </cell>
          <cell r="C178">
            <v>26</v>
          </cell>
          <cell r="D178">
            <v>80</v>
          </cell>
        </row>
        <row r="179">
          <cell r="B179" t="str">
            <v>Tonga</v>
          </cell>
          <cell r="C179">
            <v>32</v>
          </cell>
          <cell r="D179">
            <v>50</v>
          </cell>
        </row>
        <row r="180">
          <cell r="B180" t="str">
            <v>Trinidad And Tobago</v>
          </cell>
          <cell r="C180">
            <v>44</v>
          </cell>
          <cell r="D180">
            <v>130</v>
          </cell>
        </row>
        <row r="181">
          <cell r="B181" t="str">
            <v>Tunisia</v>
          </cell>
          <cell r="C181">
            <v>32</v>
          </cell>
          <cell r="D181">
            <v>90</v>
          </cell>
        </row>
        <row r="182">
          <cell r="B182" t="str">
            <v>Turkey</v>
          </cell>
          <cell r="C182">
            <v>26</v>
          </cell>
          <cell r="D182">
            <v>90</v>
          </cell>
        </row>
        <row r="183">
          <cell r="B183" t="str">
            <v>Turkey - Ankara, Izmir</v>
          </cell>
          <cell r="C183">
            <v>29</v>
          </cell>
          <cell r="D183">
            <v>90</v>
          </cell>
        </row>
        <row r="184">
          <cell r="B184" t="str">
            <v>Turkmenistan</v>
          </cell>
          <cell r="C184">
            <v>38</v>
          </cell>
          <cell r="D184">
            <v>70</v>
          </cell>
        </row>
        <row r="185">
          <cell r="B185" t="str">
            <v>Uganda</v>
          </cell>
          <cell r="C185">
            <v>26</v>
          </cell>
          <cell r="D185">
            <v>90</v>
          </cell>
        </row>
        <row r="186">
          <cell r="B186" t="str">
            <v>Ukraine</v>
          </cell>
          <cell r="C186">
            <v>38</v>
          </cell>
          <cell r="D186">
            <v>110</v>
          </cell>
        </row>
        <row r="187">
          <cell r="B187" t="str">
            <v>United Arab Emirates</v>
          </cell>
          <cell r="C187">
            <v>50</v>
          </cell>
          <cell r="D187">
            <v>90</v>
          </cell>
        </row>
        <row r="188">
          <cell r="B188" t="str">
            <v>United Arab Emirates Dubai</v>
          </cell>
          <cell r="C188">
            <v>50</v>
          </cell>
          <cell r="D188">
            <v>130</v>
          </cell>
        </row>
        <row r="189">
          <cell r="B189" t="str">
            <v>United Kingdom</v>
          </cell>
          <cell r="C189">
            <v>44</v>
          </cell>
          <cell r="D189">
            <v>80</v>
          </cell>
        </row>
        <row r="190">
          <cell r="B190" t="str">
            <v>United Kingdom - London</v>
          </cell>
          <cell r="C190">
            <v>57</v>
          </cell>
          <cell r="D190">
            <v>150</v>
          </cell>
        </row>
        <row r="191">
          <cell r="B191" t="str">
            <v>United Kingdom - Manchaster</v>
          </cell>
          <cell r="C191">
            <v>44</v>
          </cell>
          <cell r="D191">
            <v>130</v>
          </cell>
        </row>
        <row r="192">
          <cell r="B192" t="str">
            <v>Uruguay</v>
          </cell>
          <cell r="C192">
            <v>44</v>
          </cell>
          <cell r="D192">
            <v>120</v>
          </cell>
        </row>
        <row r="193">
          <cell r="B193" t="str">
            <v>USA</v>
          </cell>
          <cell r="C193">
            <v>50</v>
          </cell>
          <cell r="D193">
            <v>150</v>
          </cell>
        </row>
        <row r="194">
          <cell r="B194" t="str">
            <v>USA - Atlanta, Los Angeles,  San Francisco, Seattle</v>
          </cell>
          <cell r="C194">
            <v>57</v>
          </cell>
          <cell r="D194">
            <v>170</v>
          </cell>
        </row>
        <row r="195">
          <cell r="B195" t="str">
            <v>USA - New York incl. Metropolitan Area</v>
          </cell>
          <cell r="C195">
            <v>63</v>
          </cell>
          <cell r="D195">
            <v>200</v>
          </cell>
        </row>
        <row r="196">
          <cell r="B196" t="str">
            <v>Uzbekistan</v>
          </cell>
          <cell r="C196">
            <v>50</v>
          </cell>
          <cell r="D196">
            <v>130</v>
          </cell>
        </row>
        <row r="197">
          <cell r="B197" t="str">
            <v>Vanuatu</v>
          </cell>
          <cell r="C197">
            <v>38</v>
          </cell>
          <cell r="D197">
            <v>110</v>
          </cell>
        </row>
        <row r="198">
          <cell r="B198" t="str">
            <v>Venezuela</v>
          </cell>
          <cell r="C198">
            <v>38</v>
          </cell>
          <cell r="D198">
            <v>160</v>
          </cell>
        </row>
        <row r="199">
          <cell r="B199" t="str">
            <v>Vietnam</v>
          </cell>
          <cell r="C199">
            <v>22</v>
          </cell>
          <cell r="D199">
            <v>70</v>
          </cell>
        </row>
        <row r="200">
          <cell r="B200" t="str">
            <v>Vietnam - Ho-Chi-Min-City</v>
          </cell>
          <cell r="C200">
            <v>32</v>
          </cell>
          <cell r="D200">
            <v>90</v>
          </cell>
        </row>
        <row r="201">
          <cell r="B201" t="str">
            <v>Yemen</v>
          </cell>
          <cell r="C201">
            <v>38</v>
          </cell>
          <cell r="D201">
            <v>130</v>
          </cell>
        </row>
        <row r="202">
          <cell r="B202" t="str">
            <v>Yugoslavia (Serbjia/Montenegro)</v>
          </cell>
          <cell r="C202">
            <v>38</v>
          </cell>
          <cell r="D202">
            <v>90</v>
          </cell>
        </row>
        <row r="203">
          <cell r="B203" t="str">
            <v>Zambia</v>
          </cell>
          <cell r="C203">
            <v>29</v>
          </cell>
          <cell r="D203">
            <v>100</v>
          </cell>
        </row>
        <row r="204">
          <cell r="B204" t="str">
            <v>Zimbabwe</v>
          </cell>
          <cell r="C204">
            <v>29</v>
          </cell>
          <cell r="D204">
            <v>100</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nk Loan _Stage 2_"/>
      <sheetName val="Bank Loan _stage 3_"/>
      <sheetName val="SOW"/>
      <sheetName val="Price Equip Main"/>
      <sheetName val="Consol P&amp;L"/>
      <sheetName val="Div Discount Model"/>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eneral"/>
      <sheetName val="Revisions"/>
      <sheetName val="Configuration"/>
      <sheetName val="RBS, PLANT SPECIFICATION"/>
      <sheetName val="ALARM ALLOCATION TABLE"/>
      <sheetName val="TRM, CONFIGURATION DATA"/>
      <sheetName val="TRM, PLANT SPECIFICATION"/>
      <sheetName val="DF and DDF labels"/>
      <sheetName val="TRM, PRODUCT LIST"/>
      <sheetName val="LIST OF HEADINGS (Invt.)"/>
      <sheetName val="DOCUMENT LIST (Invt.)"/>
      <sheetName val="GENERAL INFORMATION"/>
      <sheetName val="RESPONSIBILITY"/>
      <sheetName val="INSTALLATION INSTR."/>
      <sheetName val="CONTENTS LIST (Inst.)"/>
      <sheetName val="COVER (Inst.)"/>
      <sheetName val="LIST OF HEADINGS (Inst.)"/>
      <sheetName val="DOCUMENT LIST (Inst.)"/>
      <sheetName val="RBS, CONFIGURATION DATA"/>
      <sheetName val="RBS, PRODUCT LIST"/>
      <sheetName val="CHECK LIST (Inst.)"/>
      <sheetName val="CONTENTS LIST"/>
      <sheetName val="COVER (C)"/>
      <sheetName val="LIST OF HEADINGS (C)"/>
      <sheetName val="DOCUMENT LIST (C)"/>
      <sheetName val="Index- General site docs"/>
      <sheetName val="SITUATION PLAN"/>
      <sheetName val="Index original"/>
      <sheetName val="Front"/>
      <sheetName val="Back"/>
      <sheetName val="DATA-BASE"/>
      <sheetName val="macro's"/>
      <sheetName val="DATA_BASE"/>
      <sheetName val="Antennas"/>
      <sheetName val="SPMS Price Cal"/>
      <sheetName val="Ph13C Coverage"/>
      <sheetName val="Event"/>
      <sheetName val="NQI ph2"/>
      <sheetName val="RBS,_PLANT_SPECIFICATION"/>
      <sheetName val="ALARM_ALLOCATION_TABLE"/>
      <sheetName val="TRM,_CONFIGURATION_DATA"/>
      <sheetName val="TRM,_PLANT_SPECIFICATION"/>
      <sheetName val="DF_and_DDF_labels"/>
      <sheetName val="TRM,_PRODUCT_LIST"/>
      <sheetName val="LIST_OF_HEADINGS_(Invt_)"/>
      <sheetName val="DOCUMENT_LIST_(Invt_)"/>
      <sheetName val="GENERAL_INFORMATION"/>
      <sheetName val="INSTALLATION_INSTR_"/>
      <sheetName val="CONTENTS_LIST_(Inst_)"/>
      <sheetName val="COVER_(Inst_)"/>
      <sheetName val="LIST_OF_HEADINGS_(Inst_)"/>
      <sheetName val="DOCUMENT_LIST_(Inst_)"/>
      <sheetName val="RBS,_CONFIGURATION_DATA"/>
      <sheetName val="RBS,_PRODUCT_LIST"/>
      <sheetName val="CHECK_LIST_(Inst_)"/>
      <sheetName val="CONTENTS_LIST"/>
      <sheetName val="COVER_(C)"/>
      <sheetName val="LIST_OF_HEADINGS_(C)"/>
      <sheetName val="DOCUMENT_LIST_(C)"/>
      <sheetName val="Index-_General_site_docs"/>
      <sheetName val="SITUATION_PLAN"/>
      <sheetName val="Index_original"/>
      <sheetName val="SPMS_Price_Cal"/>
      <sheetName val="2x2 1+0"/>
      <sheetName val="RBS,_PLANT_SPECIFICATION1"/>
      <sheetName val="ALARM_ALLOCATION_TABLE1"/>
      <sheetName val="TRM,_CONFIGURATION_DATA1"/>
      <sheetName val="TRM,_PLANT_SPECIFICATION1"/>
      <sheetName val="DF_and_DDF_labels1"/>
      <sheetName val="TRM,_PRODUCT_LIST1"/>
      <sheetName val="LIST_OF_HEADINGS_(Invt_)1"/>
      <sheetName val="DOCUMENT_LIST_(Invt_)1"/>
      <sheetName val="GENERAL_INFORMATION1"/>
      <sheetName val="INSTALLATION_INSTR_1"/>
      <sheetName val="CONTENTS_LIST_(Inst_)1"/>
      <sheetName val="COVER_(Inst_)1"/>
      <sheetName val="LIST_OF_HEADINGS_(Inst_)1"/>
      <sheetName val="DOCUMENT_LIST_(Inst_)1"/>
      <sheetName val="RBS,_CONFIGURATION_DATA1"/>
      <sheetName val="RBS,_PRODUCT_LIST1"/>
      <sheetName val="CHECK_LIST_(Inst_)1"/>
      <sheetName val="CONTENTS_LIST1"/>
      <sheetName val="COVER_(C)1"/>
      <sheetName val="LIST_OF_HEADINGS_(C)1"/>
      <sheetName val="DOCUMENT_LIST_(C)1"/>
      <sheetName val="Index-_General_site_docs1"/>
      <sheetName val="SITUATION_PLAN1"/>
      <sheetName val="Index_original1"/>
      <sheetName val="Ph13C_Coverage"/>
      <sheetName val="NQI_ph2"/>
      <sheetName val="SPMS_Price_Cal1"/>
      <sheetName val="VR-Rev"/>
      <sheetName val="NMS Configuration"/>
      <sheetName val="SALES ITEMS"/>
      <sheetName val="63_Swap"/>
      <sheetName val="AMMARGIN"/>
      <sheetName val="Prices-table"/>
      <sheetName val="Hrg Dsr Equipm"/>
      <sheetName val="install"/>
      <sheetName val="para"/>
      <sheetName val="18723"/>
      <sheetName val="RBS,_PLANT_SPECIFICATION2"/>
      <sheetName val="ALARM_ALLOCATION_TABLE2"/>
      <sheetName val="TRM,_CONFIGURATION_DATA2"/>
      <sheetName val="TRM,_PLANT_SPECIFICATION2"/>
      <sheetName val="DF_and_DDF_labels2"/>
      <sheetName val="TRM,_PRODUCT_LIST2"/>
      <sheetName val="LIST_OF_HEADINGS_(Invt_)2"/>
      <sheetName val="DOCUMENT_LIST_(Invt_)2"/>
      <sheetName val="GENERAL_INFORMATION2"/>
      <sheetName val="INSTALLATION_INSTR_2"/>
      <sheetName val="CONTENTS_LIST_(Inst_)2"/>
      <sheetName val="COVER_(Inst_)2"/>
      <sheetName val="LIST_OF_HEADINGS_(Inst_)2"/>
      <sheetName val="DOCUMENT_LIST_(Inst_)2"/>
      <sheetName val="RBS,_CONFIGURATION_DATA2"/>
      <sheetName val="RBS,_PRODUCT_LIST2"/>
      <sheetName val="CHECK_LIST_(Inst_)2"/>
      <sheetName val="CONTENTS_LIST2"/>
      <sheetName val="COVER_(C)2"/>
      <sheetName val="LIST_OF_HEADINGS_(C)2"/>
      <sheetName val="DOCUMENT_LIST_(C)2"/>
      <sheetName val="Index-_General_site_docs2"/>
      <sheetName val="SITUATION_PLAN2"/>
      <sheetName val="Index_original2"/>
      <sheetName val="SPMS_Price_Cal2"/>
      <sheetName val="Ph13C_Coverage1"/>
      <sheetName val="NQI_ph21"/>
      <sheetName val="NMS_Configuration"/>
      <sheetName val="SALES_ITEMS"/>
      <sheetName val="Breakdown"/>
      <sheetName val="Factors"/>
      <sheetName val="ONU"/>
      <sheetName val="Discount Tables"/>
      <sheetName val="Curr_ Site Names_ Flex conf"/>
      <sheetName val="Batam"/>
      <sheetName val="TypeSite_AXD155_3"/>
      <sheetName val="Resume PO"/>
      <sheetName val="Variables"/>
      <sheetName val="BoQ (Only for INTI)"/>
      <sheetName val="Raw Cost Data"/>
      <sheetName val="Localization Worksheet"/>
      <sheetName val="Item Cost Outlook Table (P4)"/>
      <sheetName val="Equipment Cost Worksheet (P5)"/>
      <sheetName val="HFC (submitted)"/>
      <sheetName val="L3-Phases-Normal-H"/>
      <sheetName val="Item Breakdown"/>
      <sheetName val="coef"/>
      <sheetName val="1630A"/>
      <sheetName val="1.1 Deal characteristics"/>
      <sheetName val="Support sheet"/>
      <sheetName val="3.1 Costs and key ratios"/>
      <sheetName val="Discount_Tables"/>
      <sheetName val="Curr__Site_Names__Flex_conf"/>
      <sheetName val="Resume_PO"/>
      <sheetName val="RBS,_PLANT_SPECIFICATION4"/>
      <sheetName val="ALARM_ALLOCATION_TABLE4"/>
      <sheetName val="TRM,_CONFIGURATION_DATA4"/>
      <sheetName val="TRM,_PLANT_SPECIFICATION4"/>
      <sheetName val="DF_and_DDF_labels4"/>
      <sheetName val="TRM,_PRODUCT_LIST4"/>
      <sheetName val="LIST_OF_HEADINGS_(Invt_)4"/>
      <sheetName val="DOCUMENT_LIST_(Invt_)4"/>
      <sheetName val="GENERAL_INFORMATION4"/>
      <sheetName val="INSTALLATION_INSTR_4"/>
      <sheetName val="CONTENTS_LIST_(Inst_)4"/>
      <sheetName val="COVER_(Inst_)4"/>
      <sheetName val="LIST_OF_HEADINGS_(Inst_)4"/>
      <sheetName val="DOCUMENT_LIST_(Inst_)4"/>
      <sheetName val="RBS,_CONFIGURATION_DATA4"/>
      <sheetName val="RBS,_PRODUCT_LIST4"/>
      <sheetName val="CHECK_LIST_(Inst_)4"/>
      <sheetName val="CONTENTS_LIST4"/>
      <sheetName val="COVER_(C)4"/>
      <sheetName val="LIST_OF_HEADINGS_(C)4"/>
      <sheetName val="DOCUMENT_LIST_(C)4"/>
      <sheetName val="Index-_General_site_docs4"/>
      <sheetName val="SITUATION_PLAN4"/>
      <sheetName val="Index_original4"/>
      <sheetName val="SPMS_Price_Cal4"/>
      <sheetName val="Ph13C_Coverage3"/>
      <sheetName val="NQI_ph23"/>
      <sheetName val="Discount_Tables2"/>
      <sheetName val="Curr__Site_Names__Flex_conf2"/>
      <sheetName val="NMS_Configuration2"/>
      <sheetName val="Resume_PO2"/>
      <sheetName val="RBS,_PLANT_SPECIFICATION3"/>
      <sheetName val="ALARM_ALLOCATION_TABLE3"/>
      <sheetName val="TRM,_CONFIGURATION_DATA3"/>
      <sheetName val="TRM,_PLANT_SPECIFICATION3"/>
      <sheetName val="DF_and_DDF_labels3"/>
      <sheetName val="TRM,_PRODUCT_LIST3"/>
      <sheetName val="LIST_OF_HEADINGS_(Invt_)3"/>
      <sheetName val="DOCUMENT_LIST_(Invt_)3"/>
      <sheetName val="GENERAL_INFORMATION3"/>
      <sheetName val="INSTALLATION_INSTR_3"/>
      <sheetName val="CONTENTS_LIST_(Inst_)3"/>
      <sheetName val="COVER_(Inst_)3"/>
      <sheetName val="LIST_OF_HEADINGS_(Inst_)3"/>
      <sheetName val="DOCUMENT_LIST_(Inst_)3"/>
      <sheetName val="RBS,_CONFIGURATION_DATA3"/>
      <sheetName val="RBS,_PRODUCT_LIST3"/>
      <sheetName val="CHECK_LIST_(Inst_)3"/>
      <sheetName val="CONTENTS_LIST3"/>
      <sheetName val="COVER_(C)3"/>
      <sheetName val="LIST_OF_HEADINGS_(C)3"/>
      <sheetName val="DOCUMENT_LIST_(C)3"/>
      <sheetName val="Index-_General_site_docs3"/>
      <sheetName val="SITUATION_PLAN3"/>
      <sheetName val="Index_original3"/>
      <sheetName val="SPMS_Price_Cal3"/>
      <sheetName val="Ph13C_Coverage2"/>
      <sheetName val="NQI_ph22"/>
      <sheetName val="Discount_Tables1"/>
      <sheetName val="Curr__Site_Names__Flex_conf1"/>
      <sheetName val="NMS_Configuration1"/>
      <sheetName val="Resume_PO1"/>
      <sheetName val="RBS,_PLANT_SPECIFICATION5"/>
      <sheetName val="ALARM_ALLOCATION_TABLE5"/>
      <sheetName val="TRM,_CONFIGURATION_DATA5"/>
      <sheetName val="TRM,_PLANT_SPECIFICATION5"/>
      <sheetName val="DF_and_DDF_labels5"/>
      <sheetName val="TRM,_PRODUCT_LIST5"/>
      <sheetName val="LIST_OF_HEADINGS_(Invt_)5"/>
      <sheetName val="DOCUMENT_LIST_(Invt_)5"/>
      <sheetName val="GENERAL_INFORMATION5"/>
      <sheetName val="INSTALLATION_INSTR_5"/>
      <sheetName val="CONTENTS_LIST_(Inst_)5"/>
      <sheetName val="COVER_(Inst_)5"/>
      <sheetName val="LIST_OF_HEADINGS_(Inst_)5"/>
      <sheetName val="DOCUMENT_LIST_(Inst_)5"/>
      <sheetName val="RBS,_CONFIGURATION_DATA5"/>
      <sheetName val="RBS,_PRODUCT_LIST5"/>
      <sheetName val="CHECK_LIST_(Inst_)5"/>
      <sheetName val="CONTENTS_LIST5"/>
      <sheetName val="COVER_(C)5"/>
      <sheetName val="LIST_OF_HEADINGS_(C)5"/>
      <sheetName val="DOCUMENT_LIST_(C)5"/>
      <sheetName val="Index-_General_site_docs5"/>
      <sheetName val="SITUATION_PLAN5"/>
      <sheetName val="Index_original5"/>
      <sheetName val="SPMS_Price_Cal5"/>
      <sheetName val="Ph13C_Coverage4"/>
      <sheetName val="NQI_ph24"/>
      <sheetName val="Discount_Tables3"/>
      <sheetName val="Curr__Site_Names__Flex_conf3"/>
      <sheetName val="NMS_Configuration3"/>
      <sheetName val="Resume_PO3"/>
      <sheetName val="RBS,_PLANT_SPECIFICATION6"/>
      <sheetName val="ALARM_ALLOCATION_TABLE6"/>
      <sheetName val="TRM,_CONFIGURATION_DATA6"/>
      <sheetName val="TRM,_PLANT_SPECIFICATION6"/>
      <sheetName val="DF_and_DDF_labels6"/>
      <sheetName val="TRM,_PRODUCT_LIST6"/>
      <sheetName val="LIST_OF_HEADINGS_(Invt_)6"/>
      <sheetName val="DOCUMENT_LIST_(Invt_)6"/>
      <sheetName val="GENERAL_INFORMATION6"/>
      <sheetName val="INSTALLATION_INSTR_6"/>
      <sheetName val="CONTENTS_LIST_(Inst_)6"/>
      <sheetName val="COVER_(Inst_)6"/>
      <sheetName val="LIST_OF_HEADINGS_(Inst_)6"/>
      <sheetName val="DOCUMENT_LIST_(Inst_)6"/>
      <sheetName val="RBS,_CONFIGURATION_DATA6"/>
      <sheetName val="RBS,_PRODUCT_LIST6"/>
      <sheetName val="CHECK_LIST_(Inst_)6"/>
      <sheetName val="CONTENTS_LIST6"/>
      <sheetName val="COVER_(C)6"/>
      <sheetName val="LIST_OF_HEADINGS_(C)6"/>
      <sheetName val="DOCUMENT_LIST_(C)6"/>
      <sheetName val="Index-_General_site_docs6"/>
      <sheetName val="SITUATION_PLAN6"/>
      <sheetName val="Index_original6"/>
      <sheetName val="SPMS_Price_Cal6"/>
      <sheetName val="Ph13C_Coverage5"/>
      <sheetName val="NQI_ph25"/>
      <sheetName val="Discount_Tables4"/>
      <sheetName val="Curr__Site_Names__Flex_conf4"/>
      <sheetName val="NMS_Configuration4"/>
      <sheetName val="Resume_PO4"/>
      <sheetName val="Raw_Cost_Data"/>
      <sheetName val="Localization_Worksheet"/>
      <sheetName val="Item_Cost_Outlook_Table_(P4)"/>
      <sheetName val="Equipment_Cost_Worksheet_(P5)"/>
      <sheetName val="HFC_(submitted)"/>
      <sheetName val="BoQ_(Only_for_INTI)"/>
      <sheetName val="Pelolosan Kabel"/>
      <sheetName val="CALC"/>
      <sheetName val="SuMM"/>
      <sheetName val="GLP's and PSPC's"/>
      <sheetName val="Data"/>
      <sheetName val="Bank Loan _Stage 2_"/>
      <sheetName val="Bank Loan _stage 3_"/>
      <sheetName val="AM"/>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row r="63">
          <cell r="C63" t="str">
            <v>KRE 101 1407/1</v>
          </cell>
        </row>
      </sheetData>
      <sheetData sheetId="29">
        <row r="63">
          <cell r="C63" t="str">
            <v>KRE 101 1407/1</v>
          </cell>
        </row>
      </sheetData>
      <sheetData sheetId="30" refreshError="1">
        <row r="63">
          <cell r="C63" t="str">
            <v>KRE 101 1407/1</v>
          </cell>
          <cell r="I63" t="str">
            <v>Panel 900, 65 deg., 18.5 dBi gain</v>
          </cell>
        </row>
      </sheetData>
      <sheetData sheetId="31">
        <row r="63">
          <cell r="C63" t="str">
            <v>KRE 101 1407/1</v>
          </cell>
        </row>
      </sheetData>
      <sheetData sheetId="32">
        <row r="63">
          <cell r="C63" t="str">
            <v>KRE 101 1407/1</v>
          </cell>
        </row>
      </sheetData>
      <sheetData sheetId="33" refreshError="1"/>
      <sheetData sheetId="34" refreshError="1"/>
      <sheetData sheetId="35" refreshError="1"/>
      <sheetData sheetId="36" refreshError="1"/>
      <sheetData sheetId="37" refreshError="1"/>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odel"/>
      <sheetName val="Revenue Driver"/>
      <sheetName val="VAS Driver"/>
      <sheetName val="ARPU-override"/>
      <sheetName val="Opex Driver"/>
      <sheetName val="B-S Driver"/>
      <sheetName val="Capex"/>
      <sheetName val="Debt"/>
      <sheetName val="BHP"/>
      <sheetName val="CAC Estimates"/>
      <sheetName val="DCF"/>
      <sheetName val="Return"/>
      <sheetName val="Graphic"/>
      <sheetName val="Summary"/>
      <sheetName val="Sensitivity"/>
      <sheetName val="Technical Input"/>
      <sheetName val="ARPU_override"/>
      <sheetName val="Assumpt_Cons"/>
      <sheetName val="Antennas"/>
      <sheetName val="Help"/>
      <sheetName val="Antenna"/>
      <sheetName val="Demographics"/>
      <sheetName val="Input"/>
      <sheetName val="General Info"/>
      <sheetName val="Listings"/>
      <sheetName val="Parameter Input Sales"/>
      <sheetName val="DATA-BASE"/>
      <sheetName val="General"/>
      <sheetName val="SE-C"/>
      <sheetName val="LOKASI"/>
      <sheetName val="S e p"/>
      <sheetName val="M a r"/>
      <sheetName val="M a y"/>
      <sheetName val="J u l"/>
      <sheetName val="A p r"/>
      <sheetName val="A u g"/>
      <sheetName val="O c t"/>
      <sheetName val="J u n"/>
      <sheetName val="N o v"/>
      <sheetName val="F e b"/>
      <sheetName val="J a n"/>
      <sheetName val="00 received in 01"/>
      <sheetName val="Factors"/>
      <sheetName val="Parameter"/>
      <sheetName val="Overview"/>
      <sheetName val="SALES"/>
      <sheetName val="Traffic and Subr"/>
      <sheetName val="Sheet4"/>
      <sheetName val="nms configuration"/>
      <sheetName val="Contractual Terms(1)"/>
      <sheetName val="install"/>
      <sheetName val="para"/>
    </sheetNames>
    <sheetDataSet>
      <sheetData sheetId="0" refreshError="1"/>
      <sheetData sheetId="1" refreshError="1"/>
      <sheetData sheetId="2"/>
      <sheetData sheetId="3" refreshError="1">
        <row r="6">
          <cell r="B6">
            <v>1</v>
          </cell>
        </row>
      </sheetData>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refreshError="1"/>
      <sheetData sheetId="16"/>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ons for Use"/>
      <sheetName val="Instructions for Removing Costs"/>
      <sheetName val="MU Instructions "/>
      <sheetName val="Summary"/>
      <sheetName val="Curr, Site Names, Flex conf"/>
      <sheetName val="Discount Tables"/>
      <sheetName val="MNR7"/>
      <sheetName val="MNR8"/>
      <sheetName val="MNR9"/>
      <sheetName val="MNR10"/>
      <sheetName val="ERION WDM"/>
      <sheetName val="Mechanics"/>
      <sheetName val="DCN"/>
      <sheetName val="SYNC"/>
      <sheetName val="NEM&amp;EM-OS MNR7"/>
      <sheetName val="NEM&amp;EM-OS MNR8"/>
      <sheetName val="NEM&amp;EM-OS MNR9"/>
      <sheetName val="NEM MNR10"/>
      <sheetName val="IMA 2.2.1"/>
      <sheetName val="IMA 4.1"/>
      <sheetName val="IMA 5.1"/>
      <sheetName val="IMA 6.1"/>
      <sheetName val="Curr_ Site Names_ Flex conf"/>
      <sheetName val="Assumpt_Cons"/>
      <sheetName val="DATA-BASE"/>
      <sheetName val="General"/>
      <sheetName val="Mapping"/>
      <sheetName val="Instructions_for_Use"/>
      <sheetName val="Instructions_for_Removing_Costs"/>
      <sheetName val="MU_Instructions_"/>
      <sheetName val="Curr,_Site_Names,_Flex_conf"/>
      <sheetName val="Discount_Tables"/>
      <sheetName val="ERION_WDM"/>
      <sheetName val="NEM&amp;EM-OS_MNR7"/>
      <sheetName val="NEM&amp;EM-OS_MNR8"/>
      <sheetName val="NEM&amp;EM-OS_MNR9"/>
      <sheetName val="NEM_MNR10"/>
      <sheetName val="IMA_2_2_1"/>
      <sheetName val="IMA_4_1"/>
      <sheetName val="IMA_5_1"/>
      <sheetName val="IMA_6_1"/>
      <sheetName val="Curr__Site_Names__Flex_conf"/>
      <sheetName val="MNR6"/>
      <sheetName val="SPMS Price Cal"/>
      <sheetName val="PSPC_LE_Pnext_Current"/>
      <sheetName val="VR-Rev"/>
      <sheetName val="Prices-table"/>
      <sheetName val="Project Summary"/>
      <sheetName val="Antennas"/>
      <sheetName val="Bank Loan _Stage 2_"/>
      <sheetName val="Bank Loan _stage 3_"/>
      <sheetName val="ARPU-override"/>
      <sheetName val="STOCK_AWAL"/>
      <sheetName val="BELI JULI"/>
      <sheetName val="HPP_JUNI"/>
      <sheetName val="Customize"/>
      <sheetName val=" "/>
      <sheetName val="list"/>
      <sheetName val="Price_List"/>
      <sheetName val="Drop Down List"/>
      <sheetName val="GL"/>
      <sheetName val="SPRS breakdown pricing"/>
      <sheetName val="Instructions_for_Use1"/>
      <sheetName val="Instructions_for_Removing_Cost1"/>
      <sheetName val="MU_Instructions_1"/>
      <sheetName val="Curr,_Site_Names,_Flex_conf1"/>
      <sheetName val="Discount_Tables1"/>
      <sheetName val="ERION_WDM1"/>
      <sheetName val="NEM&amp;EM-OS_MNR71"/>
      <sheetName val="NEM&amp;EM-OS_MNR81"/>
      <sheetName val="NEM&amp;EM-OS_MNR91"/>
      <sheetName val="NEM_MNR101"/>
      <sheetName val="IMA_2_2_11"/>
      <sheetName val="IMA_4_11"/>
      <sheetName val="IMA_5_11"/>
      <sheetName val="IMA_6_11"/>
      <sheetName val="Curr__Site_Names__Flex_conf1"/>
      <sheetName val="SPMS_Price_Cal"/>
      <sheetName val="Project_Summary"/>
      <sheetName val="BSS Services 1"/>
      <sheetName val="AMMARGIN"/>
      <sheetName val="SUPPEXT"/>
      <sheetName val="Data"/>
      <sheetName val="Contractual Terms(1)"/>
      <sheetName val="1.2 List Site"/>
      <sheetName val="Overview"/>
      <sheetName val="Demographics"/>
      <sheetName val="Parameter"/>
    </sheetNames>
    <sheetDataSet>
      <sheetData sheetId="0" refreshError="1"/>
      <sheetData sheetId="1" refreshError="1"/>
      <sheetData sheetId="2" refreshError="1"/>
      <sheetData sheetId="3" refreshError="1"/>
      <sheetData sheetId="4" refreshError="1">
        <row r="14">
          <cell r="C14" t="str">
            <v>SMA 1/4UC, 1xSTM-1e+ 63E1</v>
          </cell>
        </row>
        <row r="15">
          <cell r="C15" t="str">
            <v>SMA 1/4UC, 1xSTM-1e+32E1</v>
          </cell>
        </row>
        <row r="16">
          <cell r="C16" t="str">
            <v>SMA, 2xSTM-16, 16xSTM1, 63e1</v>
          </cell>
        </row>
        <row r="17">
          <cell r="C17" t="str">
            <v>SMA,2xSTM-16, 4XSTM-1+32e1 REMOTE</v>
          </cell>
        </row>
        <row r="18">
          <cell r="C18" t="str">
            <v>SMA 1/4UC, 2xSTM-1e +  1xSTM-1e</v>
          </cell>
        </row>
        <row r="19">
          <cell r="C19" t="str">
            <v>SITE 6</v>
          </cell>
        </row>
        <row r="20">
          <cell r="C20" t="str">
            <v>ETNA</v>
          </cell>
        </row>
        <row r="22">
          <cell r="C22" t="str">
            <v>SITE 9</v>
          </cell>
        </row>
        <row r="23">
          <cell r="C23" t="str">
            <v>SITE 10</v>
          </cell>
        </row>
        <row r="24">
          <cell r="C24" t="str">
            <v>SITE 11</v>
          </cell>
        </row>
        <row r="25">
          <cell r="C25" t="str">
            <v>SITE 12</v>
          </cell>
        </row>
        <row r="26">
          <cell r="C26" t="str">
            <v>SITE 13</v>
          </cell>
        </row>
        <row r="27">
          <cell r="C27" t="str">
            <v>SITE 14</v>
          </cell>
        </row>
        <row r="28">
          <cell r="C28" t="str">
            <v>SITE 15</v>
          </cell>
        </row>
        <row r="29">
          <cell r="C29" t="str">
            <v>SITE 16</v>
          </cell>
        </row>
        <row r="30">
          <cell r="C30" t="str">
            <v>SITE 17</v>
          </cell>
        </row>
        <row r="31">
          <cell r="C31" t="str">
            <v>SITE 18</v>
          </cell>
        </row>
        <row r="32">
          <cell r="C32" t="str">
            <v>SITE 19</v>
          </cell>
        </row>
        <row r="33">
          <cell r="C33" t="str">
            <v>SITE 20</v>
          </cell>
        </row>
        <row r="34">
          <cell r="C34" t="str">
            <v>SITE 21</v>
          </cell>
        </row>
        <row r="35">
          <cell r="C35" t="str">
            <v>SITE 22</v>
          </cell>
        </row>
        <row r="36">
          <cell r="C36" t="str">
            <v>SITE 23</v>
          </cell>
        </row>
        <row r="37">
          <cell r="C37" t="str">
            <v>SITE 24</v>
          </cell>
        </row>
        <row r="38">
          <cell r="C38" t="str">
            <v>SITE 25</v>
          </cell>
        </row>
        <row r="39">
          <cell r="C39" t="str">
            <v>SITE 26</v>
          </cell>
        </row>
        <row r="40">
          <cell r="C40" t="str">
            <v>SITE 27</v>
          </cell>
        </row>
        <row r="41">
          <cell r="C41" t="str">
            <v>SITE 28</v>
          </cell>
        </row>
        <row r="42">
          <cell r="C42" t="str">
            <v>SITE 29</v>
          </cell>
        </row>
        <row r="43">
          <cell r="C43" t="str">
            <v>SITE 30</v>
          </cell>
        </row>
      </sheetData>
      <sheetData sheetId="5" refreshError="1">
        <row r="6">
          <cell r="C6">
            <v>0</v>
          </cell>
          <cell r="D6">
            <v>0</v>
          </cell>
        </row>
        <row r="7">
          <cell r="C7">
            <v>0</v>
          </cell>
          <cell r="D7">
            <v>0</v>
          </cell>
        </row>
        <row r="8">
          <cell r="C8">
            <v>0</v>
          </cell>
          <cell r="D8">
            <v>0</v>
          </cell>
        </row>
        <row r="9">
          <cell r="C9">
            <v>0</v>
          </cell>
          <cell r="D9">
            <v>0</v>
          </cell>
        </row>
        <row r="10">
          <cell r="C10">
            <v>0</v>
          </cell>
          <cell r="D10">
            <v>0</v>
          </cell>
        </row>
        <row r="11">
          <cell r="C11">
            <v>0</v>
          </cell>
          <cell r="D11">
            <v>0</v>
          </cell>
        </row>
        <row r="12">
          <cell r="C12">
            <v>0</v>
          </cell>
          <cell r="D12">
            <v>0</v>
          </cell>
        </row>
        <row r="13">
          <cell r="C13">
            <v>0</v>
          </cell>
          <cell r="D13">
            <v>0</v>
          </cell>
        </row>
        <row r="14">
          <cell r="C14">
            <v>0</v>
          </cell>
          <cell r="D14">
            <v>0</v>
          </cell>
        </row>
        <row r="15">
          <cell r="C15">
            <v>0</v>
          </cell>
        </row>
        <row r="16">
          <cell r="C16">
            <v>0</v>
          </cell>
          <cell r="D16">
            <v>0</v>
          </cell>
        </row>
        <row r="17">
          <cell r="C17">
            <v>0</v>
          </cell>
          <cell r="D17">
            <v>0</v>
          </cell>
        </row>
        <row r="18">
          <cell r="C18">
            <v>0</v>
          </cell>
          <cell r="D18">
            <v>0</v>
          </cell>
        </row>
        <row r="19">
          <cell r="C19">
            <v>0</v>
          </cell>
          <cell r="D19">
            <v>0</v>
          </cell>
        </row>
        <row r="20">
          <cell r="C20">
            <v>0</v>
          </cell>
          <cell r="D20">
            <v>0</v>
          </cell>
        </row>
        <row r="21">
          <cell r="C21">
            <v>0</v>
          </cell>
          <cell r="D21">
            <v>0</v>
          </cell>
        </row>
        <row r="63">
          <cell r="C63">
            <v>0</v>
          </cell>
          <cell r="D63">
            <v>0</v>
          </cell>
        </row>
        <row r="72">
          <cell r="C72">
            <v>0</v>
          </cell>
          <cell r="D72">
            <v>0</v>
          </cell>
        </row>
        <row r="74">
          <cell r="C74">
            <v>0</v>
          </cell>
          <cell r="D74">
            <v>0</v>
          </cell>
        </row>
        <row r="77">
          <cell r="C77">
            <v>0</v>
          </cell>
          <cell r="D77">
            <v>0</v>
          </cell>
        </row>
        <row r="78">
          <cell r="C78">
            <v>0</v>
          </cell>
          <cell r="D78">
            <v>0</v>
          </cell>
        </row>
        <row r="79">
          <cell r="C79">
            <v>0</v>
          </cell>
          <cell r="D79">
            <v>0</v>
          </cell>
        </row>
        <row r="80">
          <cell r="C80">
            <v>0</v>
          </cell>
          <cell r="D80">
            <v>0</v>
          </cell>
        </row>
        <row r="81">
          <cell r="C81">
            <v>0</v>
          </cell>
          <cell r="D81">
            <v>0</v>
          </cell>
        </row>
      </sheetData>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Summary (3)"/>
      <sheetName val="Cost Breakdown (3)"/>
      <sheetName val="Summary (2)"/>
      <sheetName val="Cost Breakdown (2)"/>
      <sheetName val="Summary (1)"/>
      <sheetName val="Cost Breakdown (1)"/>
      <sheetName val="OriginalSummary"/>
      <sheetName val="OriginalCost Breakdown"/>
      <sheetName val="Summary A-C"/>
      <sheetName val="A-OSS RC 1.1"/>
      <sheetName val="B-BSS UpgradeGSM R10"/>
      <sheetName val="C-EDGETrial"/>
      <sheetName val="D-Instl&amp;CommTRUImpl."/>
      <sheetName val="E-Insl&amp;CommEDGE Impl."/>
      <sheetName val="F-Project Management"/>
      <sheetName val="TPR-Management Summary(1)"/>
      <sheetName val="TPR-Consolidated(1)"/>
      <sheetName val="Contractual Terms(1)"/>
      <sheetName val="TPR-Management Summary(2)"/>
      <sheetName val="TPR-Consolidated(2)"/>
      <sheetName val="Contractual Terms(2)"/>
      <sheetName val="TPR-Management Summary(3)"/>
      <sheetName val="TPR-Consolidated(3)"/>
      <sheetName val="Contractual Terms(3)"/>
      <sheetName val="Contractual Terms_1_"/>
      <sheetName val="Input"/>
      <sheetName val="Report"/>
      <sheetName val="Internal Summary"/>
      <sheetName val="Discount Tables"/>
      <sheetName val="Curr, Site Names, Flex conf"/>
      <sheetName val="NMS98"/>
      <sheetName val="DATA-BASE"/>
      <sheetName val="HW_config"/>
      <sheetName val="SW_config"/>
      <sheetName val="OTHER"/>
      <sheetName val="Param BC"/>
      <sheetName val="Sizer 2002 (IN)"/>
      <sheetName val="DIMENSION"/>
      <sheetName val="SWOPT"/>
      <sheetName val="AM-MARGIN"/>
      <sheetName val="Macro2"/>
      <sheetName val="AMC-99"/>
      <sheetName val="Macro3"/>
      <sheetName val="Macro1"/>
      <sheetName val="TBM"/>
      <sheetName val="Calc. Overview"/>
      <sheetName val="Parameter"/>
      <sheetName val="Tabel"/>
      <sheetName val="K2-FA"/>
      <sheetName val="Check List CME"/>
      <sheetName val="Defect Photo"/>
      <sheetName val="Score PM SIte Audit"/>
      <sheetName val="TPR-Consolidated"/>
      <sheetName val="Link List"/>
      <sheetName val=" "/>
      <sheetName val="GLP-DISCOUNT"/>
      <sheetName val="BSC_UPGRADES"/>
      <sheetName val="Parameters"/>
      <sheetName val="Sheet1"/>
      <sheetName val="Drop Down List"/>
      <sheetName val="install"/>
      <sheetName val="para"/>
      <sheetName val="Site List"/>
      <sheetName val="SDH Hub Site List - All"/>
      <sheetName val="AAL2 Site List - All"/>
      <sheetName val="DELETE"/>
      <sheetName val="Services"/>
      <sheetName val="Bank Loan _Stage 2_"/>
      <sheetName val="Bank Loan _stage 3_"/>
      <sheetName val="Legend"/>
      <sheetName val="EJ Master Report"/>
      <sheetName val="Customize"/>
      <sheetName val="Data"/>
      <sheetName val="MSC Product Characteristic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row r="55">
          <cell r="B55">
            <v>9000</v>
          </cell>
        </row>
      </sheetData>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sheetData sheetId="74"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sheetName val="Paths - 261 Sites Scenario"/>
      <sheetName val="Paths _ 261 Sites Scenario"/>
      <sheetName val="Price"/>
      <sheetName val="Resume"/>
      <sheetName val="BUT-1"/>
      <sheetName val="HEX-A"/>
      <sheetName val="HEX-E"/>
      <sheetName val="I-BUT"/>
      <sheetName val="RD I-BUT"/>
      <sheetName val="FE-1770-I"/>
      <sheetName val="FE-1770.P1"/>
      <sheetName val="FE-1770-II"/>
      <sheetName val="RumusTB 1 bln"/>
      <sheetName val="CODE"/>
      <sheetName val="GSDC"/>
    </sheetNames>
    <sheetDataSet>
      <sheetData sheetId="0" refreshError="1"/>
      <sheetData sheetId="1" refreshError="1">
        <row r="2">
          <cell r="A2">
            <v>1</v>
          </cell>
        </row>
        <row r="46">
          <cell r="A46">
            <v>45</v>
          </cell>
          <cell r="B46" t="str">
            <v>2;52-CBD_2</v>
          </cell>
          <cell r="C46">
            <v>37</v>
          </cell>
          <cell r="D46" t="str">
            <v>CBD 2</v>
          </cell>
          <cell r="E46" t="str">
            <v>A: 23EHP-2x2-0.6HP NP TN; Upgradable to 4x2</v>
          </cell>
          <cell r="F46" t="str">
            <v>H Atlet Century Park (non-261)</v>
          </cell>
          <cell r="G46" t="str">
            <v>S06°13'23.3</v>
          </cell>
          <cell r="H46" t="str">
            <v>106°48'09.8</v>
          </cell>
          <cell r="I46" t="str">
            <v>Site-00131</v>
          </cell>
          <cell r="J46" t="str">
            <v>S06°13'25.5</v>
          </cell>
          <cell r="K46" t="str">
            <v>106°48'18.6</v>
          </cell>
          <cell r="L46" t="str">
            <v>0.3 km]</v>
          </cell>
          <cell r="M46" t="str">
            <v>Untitled</v>
          </cell>
          <cell r="N46" t="str">
            <v>&lt;None&gt;</v>
          </cell>
          <cell r="P46" t="str">
            <v>From 204 &amp; 28 Links</v>
          </cell>
        </row>
        <row r="47">
          <cell r="A47">
            <v>46</v>
          </cell>
          <cell r="B47" t="str">
            <v>2;50-CBD_2</v>
          </cell>
          <cell r="C47">
            <v>38</v>
          </cell>
          <cell r="D47" t="str">
            <v>CBD 2</v>
          </cell>
          <cell r="E47" t="str">
            <v>A: 23EHP-2x2-0.6HP NP TN; Upgradable to 4x2</v>
          </cell>
          <cell r="F47" t="str">
            <v>Hotal Crown Plaza (non-261)</v>
          </cell>
          <cell r="G47" t="str">
            <v>S06°13'21.3</v>
          </cell>
          <cell r="H47" t="str">
            <v>106°48'54.6</v>
          </cell>
          <cell r="I47" t="str">
            <v>Site-00547</v>
          </cell>
          <cell r="J47" t="str">
            <v>S06°13'08.4</v>
          </cell>
          <cell r="K47" t="str">
            <v>106°48'50.6</v>
          </cell>
          <cell r="L47" t="str">
            <v>0.4 km]</v>
          </cell>
          <cell r="M47" t="str">
            <v>Untitled</v>
          </cell>
          <cell r="N47" t="str">
            <v>&lt;None&gt;</v>
          </cell>
          <cell r="P47" t="str">
            <v>From 204 &amp; 28 Links</v>
          </cell>
        </row>
        <row r="48">
          <cell r="A48">
            <v>47</v>
          </cell>
          <cell r="B48" t="str">
            <v>2;49-CBD_2</v>
          </cell>
          <cell r="C48">
            <v>39</v>
          </cell>
          <cell r="D48" t="str">
            <v>CBD 2</v>
          </cell>
          <cell r="E48" t="str">
            <v>A: 23EHP-2x2-0.6HP NP TN; Upgradable to 4x2</v>
          </cell>
          <cell r="F48" t="str">
            <v>Hotal Crown Plaza (non-261)</v>
          </cell>
          <cell r="G48" t="str">
            <v>S06°13'21.3</v>
          </cell>
          <cell r="H48" t="str">
            <v>106°48'54.6</v>
          </cell>
          <cell r="I48" t="str">
            <v>Plaza Semanggi</v>
          </cell>
          <cell r="J48" t="str">
            <v>S06°13'15.3</v>
          </cell>
          <cell r="K48" t="str">
            <v>106°48'49.9</v>
          </cell>
          <cell r="L48" t="str">
            <v>0.2 km]</v>
          </cell>
          <cell r="M48" t="str">
            <v>Untitled</v>
          </cell>
          <cell r="N48" t="str">
            <v>&lt;None&gt;</v>
          </cell>
          <cell r="P48" t="str">
            <v>From 204 &amp; 28 Links</v>
          </cell>
        </row>
        <row r="49">
          <cell r="A49">
            <v>48</v>
          </cell>
          <cell r="B49" t="str">
            <v>2;102-CBD_2</v>
          </cell>
          <cell r="C49">
            <v>40</v>
          </cell>
          <cell r="D49" t="str">
            <v>CBD 2</v>
          </cell>
          <cell r="E49" t="str">
            <v>A: 23EHP-2x2-0.6HP NP TN; Upgradable to 4x2</v>
          </cell>
          <cell r="F49" t="str">
            <v>Hotel Grand Hyatt (Plaza Indones</v>
          </cell>
          <cell r="G49" t="str">
            <v>S06°11'39.0</v>
          </cell>
          <cell r="H49" t="str">
            <v>106°49'21.1</v>
          </cell>
          <cell r="I49" t="str">
            <v>Plaza Indonesia</v>
          </cell>
          <cell r="J49" t="str">
            <v>S06°11'38.7</v>
          </cell>
          <cell r="K49" t="str">
            <v>106°49'17.8</v>
          </cell>
          <cell r="L49" t="str">
            <v>0.1 km]</v>
          </cell>
          <cell r="M49" t="str">
            <v>Untitled</v>
          </cell>
          <cell r="N49" t="str">
            <v>&lt;None&gt;</v>
          </cell>
          <cell r="P49" t="str">
            <v>From 204 &amp; 28 Links</v>
          </cell>
        </row>
        <row r="50">
          <cell r="A50">
            <v>49</v>
          </cell>
          <cell r="B50" t="str">
            <v>2;200-CBD_2</v>
          </cell>
          <cell r="C50">
            <v>41</v>
          </cell>
          <cell r="D50" t="str">
            <v>CBD 2</v>
          </cell>
          <cell r="E50" t="str">
            <v>A: 23EHP-2x2-0.6HP NP TN; Upgradable to 4x2</v>
          </cell>
          <cell r="F50" t="str">
            <v>JSX (Jakarta Stock Exchange) 2</v>
          </cell>
          <cell r="G50" t="str">
            <v>S06°13'21.3</v>
          </cell>
          <cell r="H50" t="str">
            <v>106°48'33.8</v>
          </cell>
          <cell r="I50" t="str">
            <v>Site-00514</v>
          </cell>
          <cell r="J50" t="str">
            <v>S06°13'20.4</v>
          </cell>
          <cell r="K50" t="str">
            <v>106°48'34.1</v>
          </cell>
          <cell r="L50" t="str">
            <v>0.0 km]</v>
          </cell>
          <cell r="M50" t="str">
            <v>Untitled</v>
          </cell>
          <cell r="N50" t="str">
            <v>&lt;None&gt;</v>
          </cell>
          <cell r="P50" t="str">
            <v>From 204 &amp; 28 Links</v>
          </cell>
        </row>
        <row r="51">
          <cell r="A51">
            <v>50</v>
          </cell>
          <cell r="B51" t="str">
            <v>2;93-CBD_2</v>
          </cell>
          <cell r="C51">
            <v>42</v>
          </cell>
          <cell r="D51" t="str">
            <v>CBD 2</v>
          </cell>
          <cell r="E51" t="str">
            <v>A: 23EHP-2x2-0.6HP NP TN; Upgradable to 4x2</v>
          </cell>
          <cell r="F51" t="str">
            <v>Landmark (1 &amp; 2) (non-261)</v>
          </cell>
          <cell r="G51" t="str">
            <v>S06°12'14.9</v>
          </cell>
          <cell r="H51" t="str">
            <v>106°49'26.5</v>
          </cell>
          <cell r="I51" t="str">
            <v>Site-00117</v>
          </cell>
          <cell r="J51" t="str">
            <v>S06°12'16.3</v>
          </cell>
          <cell r="K51" t="str">
            <v>106°49'22.2</v>
          </cell>
          <cell r="L51" t="str">
            <v>0.1 km]</v>
          </cell>
          <cell r="M51" t="str">
            <v>Untitled</v>
          </cell>
          <cell r="N51" t="str">
            <v>&lt;None&gt;</v>
          </cell>
          <cell r="P51" t="str">
            <v>From 204 &amp; 28 Links</v>
          </cell>
        </row>
        <row r="52">
          <cell r="A52">
            <v>51</v>
          </cell>
          <cell r="B52" t="str">
            <v>2;78-CBD_2</v>
          </cell>
          <cell r="C52">
            <v>43</v>
          </cell>
          <cell r="D52" t="str">
            <v>CBD 2</v>
          </cell>
          <cell r="E52" t="str">
            <v>A: 23EHP-2x2-0.6HP NP TN; Upgradable to 4x2</v>
          </cell>
          <cell r="F52" t="str">
            <v>Menara Batavia (non-261)</v>
          </cell>
          <cell r="G52" t="str">
            <v>S06°12'36.7</v>
          </cell>
          <cell r="H52" t="str">
            <v>106°49'00.1</v>
          </cell>
          <cell r="I52" t="str">
            <v>Site-00123</v>
          </cell>
          <cell r="J52" t="str">
            <v>S06°12'41.5</v>
          </cell>
          <cell r="K52" t="str">
            <v>106°49'12.9</v>
          </cell>
          <cell r="L52" t="str">
            <v>0.4 km]</v>
          </cell>
          <cell r="M52" t="str">
            <v>Untitled</v>
          </cell>
          <cell r="N52" t="str">
            <v>&lt;None&gt;</v>
          </cell>
          <cell r="P52" t="str">
            <v>From 204 &amp; 28 Links</v>
          </cell>
        </row>
        <row r="53">
          <cell r="A53">
            <v>52</v>
          </cell>
          <cell r="B53" t="str">
            <v>2;55-CBD_2</v>
          </cell>
          <cell r="C53">
            <v>44</v>
          </cell>
          <cell r="D53" t="str">
            <v>CBD 2</v>
          </cell>
          <cell r="E53" t="str">
            <v>A: 23EHP-2x2-0.6HP NP TN; Upgradable to 4x2</v>
          </cell>
          <cell r="F53" t="str">
            <v>Ratu Plaza (non-261)</v>
          </cell>
          <cell r="G53" t="str">
            <v>S06°13'34.3</v>
          </cell>
          <cell r="H53" t="str">
            <v>106°48'05.5</v>
          </cell>
          <cell r="I53" t="str">
            <v>Site-00132</v>
          </cell>
          <cell r="J53" t="str">
            <v>S06°13'40.6</v>
          </cell>
          <cell r="K53" t="str">
            <v>106°48'06.5</v>
          </cell>
          <cell r="L53" t="str">
            <v>0.2 km]</v>
          </cell>
          <cell r="M53" t="str">
            <v>Untitled</v>
          </cell>
          <cell r="N53" t="str">
            <v>&lt;None&gt;</v>
          </cell>
          <cell r="P53" t="str">
            <v>From 204 &amp; 28 Links</v>
          </cell>
        </row>
        <row r="54">
          <cell r="A54">
            <v>53</v>
          </cell>
          <cell r="B54" t="str">
            <v>2;81-CBD_2</v>
          </cell>
          <cell r="C54">
            <v>45</v>
          </cell>
          <cell r="D54" t="str">
            <v>CBD 2</v>
          </cell>
          <cell r="E54" t="str">
            <v>A: 23EHP-2x2-0.6HP NP TN; Upgradable to 4x2</v>
          </cell>
          <cell r="F54" t="str">
            <v>Shangri-La</v>
          </cell>
          <cell r="G54" t="str">
            <v>S06°12'10.4</v>
          </cell>
          <cell r="H54" t="str">
            <v>106°49'06.7</v>
          </cell>
          <cell r="I54" t="str">
            <v>Site-00111</v>
          </cell>
          <cell r="J54" t="str">
            <v>S06°12'00.0</v>
          </cell>
          <cell r="K54" t="str">
            <v>106°48'52.6</v>
          </cell>
          <cell r="L54" t="str">
            <v>0.5 km]</v>
          </cell>
          <cell r="M54" t="str">
            <v>Untitled</v>
          </cell>
          <cell r="N54" t="str">
            <v>&lt;None&gt;</v>
          </cell>
          <cell r="P54" t="str">
            <v>From 204 &amp; 28 Links</v>
          </cell>
        </row>
        <row r="55">
          <cell r="A55">
            <v>54</v>
          </cell>
          <cell r="B55" t="str">
            <v>2;92-CBD_2</v>
          </cell>
          <cell r="C55">
            <v>46</v>
          </cell>
          <cell r="D55" t="str">
            <v>CBD 2</v>
          </cell>
          <cell r="E55" t="str">
            <v>A: 23EHP-2x2-0.6HP NP TN; Upgradable to 4x2</v>
          </cell>
          <cell r="F55" t="str">
            <v>Site-00116</v>
          </cell>
          <cell r="G55" t="str">
            <v>S06°11'59.6</v>
          </cell>
          <cell r="H55" t="str">
            <v>106°49'23.0</v>
          </cell>
          <cell r="I55" t="str">
            <v>Site-00546</v>
          </cell>
          <cell r="J55" t="str">
            <v>S06°11'58.3</v>
          </cell>
          <cell r="K55" t="str">
            <v>106°49'40.7</v>
          </cell>
          <cell r="L55" t="str">
            <v>0.5 km]</v>
          </cell>
          <cell r="M55" t="str">
            <v>Untitled</v>
          </cell>
          <cell r="N55" t="str">
            <v>&lt;None&gt;</v>
          </cell>
          <cell r="P55" t="str">
            <v>From 204 &amp; 28 Links</v>
          </cell>
        </row>
        <row r="56">
          <cell r="A56">
            <v>55</v>
          </cell>
          <cell r="B56" t="str">
            <v>2;104;2-CBD_2</v>
          </cell>
          <cell r="C56">
            <v>47</v>
          </cell>
          <cell r="D56" t="str">
            <v>CBD 2</v>
          </cell>
          <cell r="E56" t="str">
            <v>A: 23EHP-2x2-0.6HP NP TN; Upgradable to 4x2</v>
          </cell>
          <cell r="F56" t="str">
            <v>Site-00560</v>
          </cell>
          <cell r="G56" t="str">
            <v>S06°11'09.1</v>
          </cell>
          <cell r="H56" t="str">
            <v>106°49'34.6</v>
          </cell>
          <cell r="I56" t="str">
            <v>Site-00101</v>
          </cell>
          <cell r="J56" t="str">
            <v>S06°10'57.8</v>
          </cell>
          <cell r="K56" t="str">
            <v>106°49'37.2</v>
          </cell>
          <cell r="L56" t="str">
            <v>0.4 km]</v>
          </cell>
          <cell r="M56" t="str">
            <v>Untitled</v>
          </cell>
          <cell r="N56" t="str">
            <v>&lt;None&gt;</v>
          </cell>
          <cell r="P56" t="str">
            <v>From 204 &amp; 28 Links</v>
          </cell>
        </row>
        <row r="57">
          <cell r="A57">
            <v>56</v>
          </cell>
          <cell r="B57" t="str">
            <v>2;50-CBD_2;2</v>
          </cell>
          <cell r="C57">
            <v>48</v>
          </cell>
          <cell r="D57" t="str">
            <v>CBD 2</v>
          </cell>
          <cell r="E57" t="str">
            <v>A: 23EHP-2x2-0.6HP NP TN; Upgradable to 4x2</v>
          </cell>
          <cell r="F57" t="str">
            <v>Site-00860</v>
          </cell>
          <cell r="G57" t="str">
            <v>S06°10'48.2</v>
          </cell>
          <cell r="H57" t="str">
            <v>106°49'55.4</v>
          </cell>
          <cell r="I57" t="str">
            <v>Balaikota Jakarta (Gubernur)</v>
          </cell>
          <cell r="J57" t="str">
            <v>S06°10'52.3</v>
          </cell>
          <cell r="K57" t="str">
            <v>106°49'45.4</v>
          </cell>
          <cell r="L57" t="str">
            <v>0.3 km]</v>
          </cell>
          <cell r="M57" t="str">
            <v>Untitled</v>
          </cell>
          <cell r="N57" t="str">
            <v>&lt;None&gt;</v>
          </cell>
          <cell r="P57" t="str">
            <v>From 204 &amp; 28 Links</v>
          </cell>
        </row>
        <row r="58">
          <cell r="A58">
            <v>57</v>
          </cell>
          <cell r="B58" t="str">
            <v>2;192-CBD_2</v>
          </cell>
          <cell r="C58">
            <v>49</v>
          </cell>
          <cell r="D58" t="str">
            <v>CBD 2</v>
          </cell>
          <cell r="E58" t="str">
            <v>A: 23EHP-2x2-0.6HP NP TN; Upgradable to 4x2</v>
          </cell>
          <cell r="F58" t="str">
            <v>Universitas Atma Jaya (non-261)</v>
          </cell>
          <cell r="G58" t="str">
            <v>S06°13'06.6</v>
          </cell>
          <cell r="H58" t="str">
            <v>106°48'55.2</v>
          </cell>
          <cell r="I58" t="str">
            <v>BRI II</v>
          </cell>
          <cell r="J58" t="str">
            <v>S06°13'01.8</v>
          </cell>
          <cell r="K58" t="str">
            <v>106°48'51.1</v>
          </cell>
          <cell r="L58" t="str">
            <v>0.2 km]</v>
          </cell>
          <cell r="M58" t="str">
            <v>Untitled</v>
          </cell>
          <cell r="N58" t="str">
            <v>&lt;None&gt;</v>
          </cell>
          <cell r="P58" t="str">
            <v>From 204 &amp; 28 Links</v>
          </cell>
        </row>
        <row r="59">
          <cell r="A59">
            <v>58</v>
          </cell>
          <cell r="B59" t="str">
            <v>2;193-CBD_2</v>
          </cell>
          <cell r="C59">
            <v>50</v>
          </cell>
          <cell r="D59" t="str">
            <v>CBD 2</v>
          </cell>
          <cell r="E59" t="str">
            <v>A: 23EHP-2x2-0.6HP NP TN; Upgradable to 4x2</v>
          </cell>
          <cell r="F59" t="str">
            <v>Wisma Danamon (non-261)</v>
          </cell>
          <cell r="G59" t="str">
            <v>S06°12'56.9</v>
          </cell>
          <cell r="H59" t="str">
            <v>106°49'04.8</v>
          </cell>
          <cell r="I59" t="str">
            <v>Site-00124</v>
          </cell>
          <cell r="J59" t="str">
            <v>S06°12'57.6</v>
          </cell>
          <cell r="K59" t="str">
            <v>106°48'58.0</v>
          </cell>
          <cell r="L59" t="str">
            <v>0.2 km]</v>
          </cell>
          <cell r="M59" t="str">
            <v>Untitled</v>
          </cell>
          <cell r="N59" t="str">
            <v>&lt;None&gt;</v>
          </cell>
          <cell r="P59" t="str">
            <v>From 204 &amp; 28 Links</v>
          </cell>
        </row>
        <row r="60">
          <cell r="A60">
            <v>59</v>
          </cell>
          <cell r="B60" t="str">
            <v>2;61-CBD_2</v>
          </cell>
          <cell r="C60">
            <v>51</v>
          </cell>
          <cell r="D60" t="str">
            <v>CBD 2</v>
          </cell>
          <cell r="E60" t="str">
            <v>A: 23EHP-2x2-0.6HP NP TN; Upgradable to 4x2</v>
          </cell>
          <cell r="F60" t="str">
            <v>Wisma Gkbi</v>
          </cell>
          <cell r="G60" t="str">
            <v>S06°13'03.0</v>
          </cell>
          <cell r="H60" t="str">
            <v>106°48'46.9</v>
          </cell>
          <cell r="I60" t="str">
            <v>Hotel Hilton</v>
          </cell>
          <cell r="J60" t="str">
            <v>S06°13'08.2</v>
          </cell>
          <cell r="K60" t="str">
            <v>106°48'33.3</v>
          </cell>
          <cell r="L60" t="str">
            <v>0.4 km]</v>
          </cell>
          <cell r="M60" t="str">
            <v>Untitled</v>
          </cell>
          <cell r="N60" t="str">
            <v>&lt;None&gt;</v>
          </cell>
          <cell r="P60" t="str">
            <v>From 204 &amp; 28 Links</v>
          </cell>
        </row>
        <row r="61">
          <cell r="A61">
            <v>60</v>
          </cell>
          <cell r="B61" t="str">
            <v>4-CBD_2</v>
          </cell>
          <cell r="C61">
            <v>52</v>
          </cell>
          <cell r="D61" t="str">
            <v>CBD 2</v>
          </cell>
          <cell r="E61" t="str">
            <v>G: 23EHP-4x2-0.6HP NP TN; Upgradable to 8x2</v>
          </cell>
          <cell r="F61" t="str">
            <v>JSX (Jakarta Stock Exchange) 1</v>
          </cell>
          <cell r="G61" t="str">
            <v>S06°13'22.2</v>
          </cell>
          <cell r="H61" t="str">
            <v>106°48'35.4</v>
          </cell>
          <cell r="I61" t="str">
            <v>JSX (Jakarta Stock Exchange) 2</v>
          </cell>
          <cell r="J61" t="str">
            <v>S06°13'21.3</v>
          </cell>
          <cell r="K61" t="str">
            <v>106°48'33.8</v>
          </cell>
          <cell r="L61" t="str">
            <v>0.1 km]</v>
          </cell>
          <cell r="M61" t="str">
            <v>Untitled</v>
          </cell>
          <cell r="N61" t="str">
            <v>&lt;None&gt;</v>
          </cell>
          <cell r="P61" t="str">
            <v>From 204 &amp; 28 Links</v>
          </cell>
        </row>
        <row r="62">
          <cell r="A62">
            <v>61</v>
          </cell>
          <cell r="B62" t="str">
            <v>4;41-CBD_2</v>
          </cell>
          <cell r="C62">
            <v>53</v>
          </cell>
          <cell r="D62" t="str">
            <v>CBD 2</v>
          </cell>
          <cell r="E62" t="str">
            <v>G: 23EHP-4x2-0.6HP NP TN; Upgradable to 8x2</v>
          </cell>
          <cell r="F62" t="str">
            <v>JSX (Jakarta Stock Exchange) 2</v>
          </cell>
          <cell r="G62" t="str">
            <v>S06°13'21.3</v>
          </cell>
          <cell r="H62" t="str">
            <v>106°48'33.8</v>
          </cell>
          <cell r="I62" t="str">
            <v>Bapindo Plaza</v>
          </cell>
          <cell r="J62" t="str">
            <v>S06°13'23.4</v>
          </cell>
          <cell r="K62" t="str">
            <v>106°48'30.6</v>
          </cell>
          <cell r="L62" t="str">
            <v>0.1 km]</v>
          </cell>
          <cell r="M62" t="str">
            <v>Untitled</v>
          </cell>
          <cell r="N62" t="str">
            <v>&lt;None&gt;</v>
          </cell>
          <cell r="P62" t="str">
            <v>From 204 &amp; 28 Links</v>
          </cell>
        </row>
        <row r="63">
          <cell r="A63">
            <v>62</v>
          </cell>
          <cell r="B63" t="str">
            <v>4;37-CBD_2</v>
          </cell>
          <cell r="C63">
            <v>54</v>
          </cell>
          <cell r="D63" t="str">
            <v>CBD 2</v>
          </cell>
          <cell r="E63" t="str">
            <v>G: 23EHP-4x2-0.6HP NP TN; Upgradable to 8x2</v>
          </cell>
          <cell r="F63" t="str">
            <v>Landmark (1 &amp; 2) (non-261)</v>
          </cell>
          <cell r="G63" t="str">
            <v>S06°12'14.9</v>
          </cell>
          <cell r="H63" t="str">
            <v>106°49'26.5</v>
          </cell>
          <cell r="I63" t="str">
            <v>Site-00546</v>
          </cell>
          <cell r="J63" t="str">
            <v>S06°11'58.3</v>
          </cell>
          <cell r="K63" t="str">
            <v>106°49'40.7</v>
          </cell>
          <cell r="L63" t="str">
            <v>0.7 km]</v>
          </cell>
          <cell r="M63" t="str">
            <v>Untitled</v>
          </cell>
          <cell r="N63" t="str">
            <v>&lt;None&gt;</v>
          </cell>
          <cell r="P63" t="str">
            <v>From 204 &amp; 28 Links</v>
          </cell>
        </row>
        <row r="64">
          <cell r="A64">
            <v>63</v>
          </cell>
          <cell r="B64" t="str">
            <v>4;40-CBD_2</v>
          </cell>
          <cell r="C64">
            <v>55</v>
          </cell>
          <cell r="D64" t="str">
            <v>CBD 2</v>
          </cell>
          <cell r="E64" t="str">
            <v>G: 23EHP-4x2-0.6HP NP TN; Upgradable to 8x2</v>
          </cell>
          <cell r="F64" t="str">
            <v>Plaza Indonesia</v>
          </cell>
          <cell r="G64" t="str">
            <v>S06°11'38.7</v>
          </cell>
          <cell r="H64" t="str">
            <v>106°49'17.8</v>
          </cell>
          <cell r="I64" t="str">
            <v>Plaza EX</v>
          </cell>
          <cell r="J64" t="str">
            <v>S06°11'35.5</v>
          </cell>
          <cell r="K64" t="str">
            <v>106°49'18.9</v>
          </cell>
          <cell r="L64" t="str">
            <v>0.1 km]</v>
          </cell>
          <cell r="M64" t="str">
            <v>Untitled</v>
          </cell>
          <cell r="N64" t="str">
            <v>&lt;None&gt;</v>
          </cell>
          <cell r="P64" t="str">
            <v>From 204 &amp; 28 Links</v>
          </cell>
        </row>
        <row r="65">
          <cell r="A65">
            <v>64</v>
          </cell>
          <cell r="B65" t="str">
            <v>4;22-CBD_2</v>
          </cell>
          <cell r="C65">
            <v>56</v>
          </cell>
          <cell r="D65" t="str">
            <v>CBD 2</v>
          </cell>
          <cell r="E65" t="str">
            <v>G: 23EHP-4x2-0.6HP NP TN; Upgradable to 8x2</v>
          </cell>
          <cell r="F65" t="str">
            <v>Ratu Plaza (non-261)</v>
          </cell>
          <cell r="G65" t="str">
            <v>S06°13'34.3</v>
          </cell>
          <cell r="H65" t="str">
            <v>106°48'05.5</v>
          </cell>
          <cell r="I65" t="str">
            <v>Summitmas 1 &amp; 2 (non-261)</v>
          </cell>
          <cell r="J65" t="str">
            <v>S06°13'37.0</v>
          </cell>
          <cell r="K65" t="str">
            <v>106°48'10.6</v>
          </cell>
          <cell r="L65" t="str">
            <v>0.2 km]</v>
          </cell>
          <cell r="M65" t="str">
            <v>Untitled</v>
          </cell>
          <cell r="N65" t="str">
            <v>&lt;None&gt;</v>
          </cell>
          <cell r="P65" t="str">
            <v>From 204 &amp; 28 Links</v>
          </cell>
        </row>
        <row r="66">
          <cell r="A66">
            <v>65</v>
          </cell>
          <cell r="B66" t="str">
            <v>4;43;2-CBD_2</v>
          </cell>
          <cell r="C66">
            <v>57</v>
          </cell>
          <cell r="D66" t="str">
            <v>CBD 2</v>
          </cell>
          <cell r="E66" t="str">
            <v>G: 23EHP-4x2-0.6HP NP TN; Upgradable to 8x2</v>
          </cell>
          <cell r="F66" t="str">
            <v>Site-00101</v>
          </cell>
          <cell r="G66" t="str">
            <v>S06°10'57.8</v>
          </cell>
          <cell r="H66" t="str">
            <v>106°49'37.2</v>
          </cell>
          <cell r="I66" t="str">
            <v>Site-00095</v>
          </cell>
          <cell r="J66" t="str">
            <v>S06°10'58.9</v>
          </cell>
          <cell r="K66" t="str">
            <v>106°49'23.1</v>
          </cell>
          <cell r="L66" t="str">
            <v>0.4 km]</v>
          </cell>
          <cell r="M66" t="str">
            <v>Untitled</v>
          </cell>
          <cell r="N66" t="str">
            <v>&lt;None&gt;</v>
          </cell>
          <cell r="P66" t="str">
            <v>From 204 &amp; 28 Links</v>
          </cell>
        </row>
        <row r="67">
          <cell r="A67">
            <v>66</v>
          </cell>
          <cell r="B67" t="str">
            <v>4;27-CBD_2</v>
          </cell>
          <cell r="C67">
            <v>58</v>
          </cell>
          <cell r="D67" t="str">
            <v>CBD 2</v>
          </cell>
          <cell r="E67" t="str">
            <v>G: 23EHP-4x2-0.6HP NP TN; Upgradable to 8x2</v>
          </cell>
          <cell r="F67" t="str">
            <v>Site-00109</v>
          </cell>
          <cell r="G67" t="str">
            <v>S06°11'32.3</v>
          </cell>
          <cell r="H67" t="str">
            <v>106°49'25.3</v>
          </cell>
          <cell r="I67" t="str">
            <v>Plaza Bank Niaga (non-261)</v>
          </cell>
          <cell r="J67" t="str">
            <v>S06°11'28.1</v>
          </cell>
          <cell r="K67" t="str">
            <v>106°49'23.4</v>
          </cell>
          <cell r="L67" t="str">
            <v>0.1 km]</v>
          </cell>
          <cell r="M67" t="str">
            <v>Untitled</v>
          </cell>
          <cell r="N67" t="str">
            <v>&lt;None&gt;</v>
          </cell>
          <cell r="P67" t="str">
            <v>From 204 &amp; 28 Links</v>
          </cell>
        </row>
        <row r="68">
          <cell r="A68">
            <v>67</v>
          </cell>
          <cell r="B68" t="str">
            <v>4;32-CBD_2</v>
          </cell>
          <cell r="C68">
            <v>59</v>
          </cell>
          <cell r="D68" t="str">
            <v>CBD 2</v>
          </cell>
          <cell r="E68" t="str">
            <v>G: 23EHP-4x2-0.6HP NP TN; Upgradable to 8x2</v>
          </cell>
          <cell r="F68" t="str">
            <v>Site-00304</v>
          </cell>
          <cell r="G68" t="str">
            <v>S06°12'23.1</v>
          </cell>
          <cell r="H68" t="str">
            <v>106°49'01.7</v>
          </cell>
          <cell r="I68" t="str">
            <v>Site-00111</v>
          </cell>
          <cell r="J68" t="str">
            <v>S06°12'00.0</v>
          </cell>
          <cell r="K68" t="str">
            <v>106°48'52.6</v>
          </cell>
          <cell r="L68" t="str">
            <v>0.8 km]</v>
          </cell>
          <cell r="M68" t="str">
            <v>Untitled</v>
          </cell>
          <cell r="N68" t="str">
            <v>&lt;None&gt;</v>
          </cell>
          <cell r="P68" t="str">
            <v>From 204 &amp; 28 Links</v>
          </cell>
        </row>
        <row r="69">
          <cell r="A69">
            <v>68</v>
          </cell>
          <cell r="B69" t="str">
            <v>4;17-CBD_2</v>
          </cell>
          <cell r="C69">
            <v>60</v>
          </cell>
          <cell r="D69" t="str">
            <v>CBD 2</v>
          </cell>
          <cell r="E69" t="str">
            <v>G: 23EHP-4x2-0.6HP NP TN; Upgradable to 8x2</v>
          </cell>
          <cell r="F69" t="str">
            <v>Site-00529</v>
          </cell>
          <cell r="G69" t="str">
            <v>S06°10'58.1</v>
          </cell>
          <cell r="H69" t="str">
            <v>106°49'51.7</v>
          </cell>
          <cell r="I69" t="str">
            <v>Site-00108</v>
          </cell>
          <cell r="J69" t="str">
            <v>S06°11'12.8</v>
          </cell>
          <cell r="K69" t="str">
            <v>106°49'48.2</v>
          </cell>
          <cell r="L69" t="str">
            <v>0.5 km]</v>
          </cell>
          <cell r="M69" t="str">
            <v>Untitled</v>
          </cell>
          <cell r="N69" t="str">
            <v>&lt;None&gt;</v>
          </cell>
          <cell r="P69" t="str">
            <v>From 204 &amp; 28 Links</v>
          </cell>
        </row>
        <row r="70">
          <cell r="A70">
            <v>69</v>
          </cell>
          <cell r="B70" t="str">
            <v>4;36-CBD_2</v>
          </cell>
          <cell r="C70">
            <v>61</v>
          </cell>
          <cell r="D70" t="str">
            <v>CBD 2</v>
          </cell>
          <cell r="E70" t="str">
            <v>G: 23EHP-4x2-0.6HP NP TN; Upgradable to 8x2</v>
          </cell>
          <cell r="F70" t="str">
            <v>Site-00546</v>
          </cell>
          <cell r="G70" t="str">
            <v>S06°11'58.3</v>
          </cell>
          <cell r="H70" t="str">
            <v>106°49'40.7</v>
          </cell>
          <cell r="I70" t="str">
            <v>Site-00549</v>
          </cell>
          <cell r="J70" t="str">
            <v>S06°11'46.4</v>
          </cell>
          <cell r="K70" t="str">
            <v>106°49'25.1</v>
          </cell>
          <cell r="L70" t="str">
            <v>0.6 km]</v>
          </cell>
          <cell r="M70" t="str">
            <v>Untitled</v>
          </cell>
          <cell r="N70" t="str">
            <v>&lt;None&gt;</v>
          </cell>
          <cell r="P70" t="str">
            <v>From 204 &amp; 28 Links</v>
          </cell>
        </row>
        <row r="71">
          <cell r="A71">
            <v>70</v>
          </cell>
          <cell r="B71" t="str">
            <v>4;78-CBD_2</v>
          </cell>
          <cell r="C71">
            <v>62</v>
          </cell>
          <cell r="D71" t="str">
            <v>CBD 2</v>
          </cell>
          <cell r="E71" t="str">
            <v>G: 23EHP-4x2-0.6HP NP TN; Upgradable to 8x2</v>
          </cell>
          <cell r="F71" t="str">
            <v>Wisma Danamon (non-261)</v>
          </cell>
          <cell r="G71" t="str">
            <v>S06°12'56.9</v>
          </cell>
          <cell r="H71" t="str">
            <v>106°49'04.8</v>
          </cell>
          <cell r="I71" t="str">
            <v>Site-00513</v>
          </cell>
          <cell r="J71" t="str">
            <v>S06°12'52.9</v>
          </cell>
          <cell r="K71" t="str">
            <v>106°49'08.8</v>
          </cell>
          <cell r="L71" t="str">
            <v>0.2 km]</v>
          </cell>
          <cell r="M71" t="str">
            <v>Untitled</v>
          </cell>
          <cell r="N71" t="str">
            <v>&lt;None&gt;</v>
          </cell>
          <cell r="P71" t="str">
            <v>From 204 &amp; 28 Links</v>
          </cell>
        </row>
        <row r="72">
          <cell r="A72">
            <v>71</v>
          </cell>
          <cell r="B72" t="str">
            <v>6;13-CBD_2</v>
          </cell>
          <cell r="C72">
            <v>63</v>
          </cell>
          <cell r="D72" t="str">
            <v>CBD 2</v>
          </cell>
          <cell r="E72" t="str">
            <v>L: 15EHP-8x2-0.6HP HS TN; Upgradable to 16x2</v>
          </cell>
          <cell r="F72" t="str">
            <v>Hotel Hilton</v>
          </cell>
          <cell r="G72" t="str">
            <v>S06°13'08.2</v>
          </cell>
          <cell r="H72" t="str">
            <v>106°48'33.3</v>
          </cell>
          <cell r="I72" t="str">
            <v>Site-00185</v>
          </cell>
          <cell r="J72" t="str">
            <v>S06°13'04.7</v>
          </cell>
          <cell r="K72" t="str">
            <v>106°48'37.5</v>
          </cell>
          <cell r="L72" t="str">
            <v>0.2 km]</v>
          </cell>
          <cell r="M72" t="str">
            <v>Untitled</v>
          </cell>
          <cell r="N72" t="str">
            <v>&lt;None&gt;</v>
          </cell>
          <cell r="P72" t="str">
            <v>From 204 &amp; 28 Links</v>
          </cell>
        </row>
        <row r="73">
          <cell r="A73">
            <v>72</v>
          </cell>
          <cell r="B73" t="str">
            <v>6;10-CBD_2</v>
          </cell>
          <cell r="C73">
            <v>64</v>
          </cell>
          <cell r="D73" t="str">
            <v>CBD 2</v>
          </cell>
          <cell r="E73" t="str">
            <v>L: 15EHP-8x2-0.6HP HS TN; Upgradable to 16x2</v>
          </cell>
          <cell r="F73" t="str">
            <v>Site-00860</v>
          </cell>
          <cell r="G73" t="str">
            <v>S06°10'48.2</v>
          </cell>
          <cell r="H73" t="str">
            <v>106°49'55.4</v>
          </cell>
          <cell r="I73" t="str">
            <v>Site-01110</v>
          </cell>
          <cell r="J73" t="str">
            <v>S06°10'27.0</v>
          </cell>
          <cell r="K73" t="str">
            <v>106°49'48.3</v>
          </cell>
          <cell r="L73" t="str">
            <v>0.7 km]</v>
          </cell>
          <cell r="M73" t="str">
            <v>Untitled</v>
          </cell>
          <cell r="N73" t="str">
            <v>&lt;None&gt;</v>
          </cell>
          <cell r="P73" t="str">
            <v>From 204 &amp; 28 Links</v>
          </cell>
        </row>
        <row r="74">
          <cell r="A74">
            <v>73</v>
          </cell>
          <cell r="B74" t="str">
            <v>6;39-CBD_2</v>
          </cell>
          <cell r="C74">
            <v>65</v>
          </cell>
          <cell r="D74" t="str">
            <v>CBD 2</v>
          </cell>
          <cell r="E74" t="str">
            <v>L: 15EHP-8x2-0.6HP HS TN; Upgradable to 16x2</v>
          </cell>
          <cell r="F74" t="str">
            <v>Site-00882</v>
          </cell>
          <cell r="G74" t="str">
            <v>S06°13'08.2</v>
          </cell>
          <cell r="H74" t="str">
            <v>106°49'08.4</v>
          </cell>
          <cell r="I74" t="str">
            <v>Universitas Atma Jaya (non-261)</v>
          </cell>
          <cell r="J74" t="str">
            <v>S06°13'06.6</v>
          </cell>
          <cell r="K74" t="str">
            <v>106°48'55.2</v>
          </cell>
          <cell r="L74" t="str">
            <v>0.4 km]</v>
          </cell>
          <cell r="M74" t="str">
            <v>Untitled</v>
          </cell>
          <cell r="N74" t="str">
            <v>&lt;None&gt;</v>
          </cell>
          <cell r="P74" t="str">
            <v>From 204 &amp; 28 Links</v>
          </cell>
        </row>
        <row r="75">
          <cell r="A75">
            <v>74</v>
          </cell>
          <cell r="B75" t="str">
            <v>10;40-CBD_2</v>
          </cell>
          <cell r="C75">
            <v>66</v>
          </cell>
          <cell r="D75" t="str">
            <v>CBD 2</v>
          </cell>
          <cell r="E75" t="str">
            <v>O: 23EHP-16x2-0.6HP HS TN</v>
          </cell>
          <cell r="F75" t="str">
            <v>JSX (Jakarta Stock Exchange) 2</v>
          </cell>
          <cell r="G75" t="str">
            <v>S06°13'21.3</v>
          </cell>
          <cell r="H75" t="str">
            <v>106°48'33.8</v>
          </cell>
          <cell r="I75" t="str">
            <v>Site-00185</v>
          </cell>
          <cell r="J75" t="str">
            <v>S06°13'04.7</v>
          </cell>
          <cell r="K75" t="str">
            <v>106°48'37.5</v>
          </cell>
          <cell r="L75" t="str">
            <v>0.5 km]</v>
          </cell>
          <cell r="M75" t="str">
            <v>Untitled</v>
          </cell>
          <cell r="N75" t="str">
            <v>&lt;None&gt;</v>
          </cell>
          <cell r="P75" t="str">
            <v>From 204 &amp; 28 Links</v>
          </cell>
        </row>
        <row r="76">
          <cell r="A76">
            <v>75</v>
          </cell>
          <cell r="B76" t="str">
            <v>10;39-CBD_2</v>
          </cell>
          <cell r="C76">
            <v>67</v>
          </cell>
          <cell r="D76" t="str">
            <v>CBD 2</v>
          </cell>
          <cell r="E76" t="str">
            <v>O: 23EHP-16x2-0.6HP HS TN</v>
          </cell>
          <cell r="F76" t="str">
            <v>Plaza EX</v>
          </cell>
          <cell r="G76" t="str">
            <v>S06°11'35.5</v>
          </cell>
          <cell r="H76" t="str">
            <v>106°49'18.9</v>
          </cell>
          <cell r="I76" t="str">
            <v>Site-00109</v>
          </cell>
          <cell r="J76" t="str">
            <v>S06°11'32.3</v>
          </cell>
          <cell r="K76" t="str">
            <v>106°49'25.3</v>
          </cell>
          <cell r="L76" t="str">
            <v>0.2 km]</v>
          </cell>
          <cell r="M76" t="str">
            <v>Untitled</v>
          </cell>
          <cell r="N76" t="str">
            <v>&lt;None&gt;</v>
          </cell>
          <cell r="P76" t="str">
            <v>From 204 &amp; 28 Links</v>
          </cell>
        </row>
        <row r="77">
          <cell r="A77">
            <v>76</v>
          </cell>
          <cell r="B77" t="str">
            <v>10;11-CBD_2</v>
          </cell>
          <cell r="C77">
            <v>68</v>
          </cell>
          <cell r="D77" t="str">
            <v>CBD 2</v>
          </cell>
          <cell r="E77" t="str">
            <v>O: 23EHP-16x2-0.6HP HS TN</v>
          </cell>
          <cell r="F77" t="str">
            <v>Ratu Plaza (non-261)</v>
          </cell>
          <cell r="G77" t="str">
            <v>S06°13'34.3</v>
          </cell>
          <cell r="H77" t="str">
            <v>106°48'05.5</v>
          </cell>
          <cell r="I77" t="str">
            <v>Site-00552 (non-261)</v>
          </cell>
          <cell r="J77" t="str">
            <v>S06°13'23.6</v>
          </cell>
          <cell r="K77" t="str">
            <v>106°47'55.1</v>
          </cell>
          <cell r="L77" t="str">
            <v>0.5 km]</v>
          </cell>
          <cell r="M77" t="str">
            <v>Untitled</v>
          </cell>
          <cell r="N77" t="str">
            <v>&lt;None&gt;</v>
          </cell>
          <cell r="P77" t="str">
            <v>From 204 &amp; 28 Links</v>
          </cell>
        </row>
        <row r="78">
          <cell r="A78">
            <v>77</v>
          </cell>
          <cell r="B78" t="str">
            <v>10-CBD_2</v>
          </cell>
          <cell r="C78">
            <v>69</v>
          </cell>
          <cell r="D78" t="str">
            <v>CBD 2</v>
          </cell>
          <cell r="E78" t="str">
            <v>O: 23EHP-16x2-0.6HP HS TN</v>
          </cell>
          <cell r="F78" t="str">
            <v>Site-00095</v>
          </cell>
          <cell r="G78" t="str">
            <v>S06°10'58.9</v>
          </cell>
          <cell r="H78" t="str">
            <v>106°49'23.1</v>
          </cell>
          <cell r="I78" t="str">
            <v>Site-00422</v>
          </cell>
          <cell r="J78" t="str">
            <v>S06°10'42.8</v>
          </cell>
          <cell r="K78" t="str">
            <v>106°49'07.6</v>
          </cell>
          <cell r="L78" t="str">
            <v>0.7 km]</v>
          </cell>
          <cell r="M78" t="str">
            <v>Untitled</v>
          </cell>
          <cell r="N78" t="str">
            <v>&lt;None&gt;</v>
          </cell>
          <cell r="P78" t="str">
            <v>From 204 &amp; 28 Links</v>
          </cell>
        </row>
        <row r="79">
          <cell r="A79">
            <v>78</v>
          </cell>
          <cell r="B79" t="str">
            <v>10;32-CBD_2</v>
          </cell>
          <cell r="C79">
            <v>70</v>
          </cell>
          <cell r="D79" t="str">
            <v>CBD 2</v>
          </cell>
          <cell r="E79" t="str">
            <v>O: 23EHP-16x2-0.6HP HS TN</v>
          </cell>
          <cell r="F79" t="str">
            <v>Site-00102</v>
          </cell>
          <cell r="G79" t="str">
            <v>S06°11'15.1</v>
          </cell>
          <cell r="H79" t="str">
            <v>106°49'23.9</v>
          </cell>
          <cell r="I79" t="str">
            <v>Site-00530</v>
          </cell>
          <cell r="J79" t="str">
            <v>S06°11'10.9</v>
          </cell>
          <cell r="K79" t="str">
            <v>106°49'10.2</v>
          </cell>
          <cell r="L79" t="str">
            <v>0.4 km]</v>
          </cell>
          <cell r="M79" t="str">
            <v>Untitled</v>
          </cell>
          <cell r="N79" t="str">
            <v>&lt;None&gt;</v>
          </cell>
          <cell r="P79" t="str">
            <v>From 204 &amp; 28 Links</v>
          </cell>
        </row>
        <row r="80">
          <cell r="A80">
            <v>79</v>
          </cell>
          <cell r="B80" t="str">
            <v>10;2-CBD_2</v>
          </cell>
          <cell r="C80">
            <v>71</v>
          </cell>
          <cell r="D80" t="str">
            <v>CBD 2</v>
          </cell>
          <cell r="E80" t="str">
            <v>O: 23EHP-16x2-0.6HP HS TN</v>
          </cell>
          <cell r="F80" t="str">
            <v>Site-00108</v>
          </cell>
          <cell r="G80" t="str">
            <v>S06°11'12.8</v>
          </cell>
          <cell r="H80" t="str">
            <v>106°49'48.2</v>
          </cell>
          <cell r="I80" t="str">
            <v>Site-00100</v>
          </cell>
          <cell r="J80" t="str">
            <v>S06°11'01.2</v>
          </cell>
          <cell r="K80" t="str">
            <v>106°50'03.0</v>
          </cell>
          <cell r="L80" t="str">
            <v>0.6 km]</v>
          </cell>
          <cell r="M80" t="str">
            <v>Untitled</v>
          </cell>
          <cell r="N80" t="str">
            <v>&lt;None&gt;</v>
          </cell>
          <cell r="P80" t="str">
            <v>From 204 &amp; 28 Links</v>
          </cell>
        </row>
        <row r="81">
          <cell r="A81">
            <v>80</v>
          </cell>
          <cell r="B81" t="str">
            <v>10;38-CBD_2</v>
          </cell>
          <cell r="C81">
            <v>72</v>
          </cell>
          <cell r="D81" t="str">
            <v>CBD 2</v>
          </cell>
          <cell r="E81" t="str">
            <v>O: 23EHP-16x2-0.6HP HS TN</v>
          </cell>
          <cell r="F81" t="str">
            <v>Site-00882</v>
          </cell>
          <cell r="G81" t="str">
            <v>S06°13'08.2</v>
          </cell>
          <cell r="H81" t="str">
            <v>106°49'08.4</v>
          </cell>
          <cell r="I81" t="str">
            <v>Wisma Danamon (non-261)</v>
          </cell>
          <cell r="J81" t="str">
            <v>S06°12'56.9</v>
          </cell>
          <cell r="K81" t="str">
            <v>106°49'04.8</v>
          </cell>
          <cell r="L81" t="str">
            <v>0.4 km]</v>
          </cell>
          <cell r="M81" t="str">
            <v>Untitled</v>
          </cell>
          <cell r="N81" t="str">
            <v>&lt;None&gt;</v>
          </cell>
          <cell r="P81" t="str">
            <v>From 204 &amp; 28 Links</v>
          </cell>
        </row>
        <row r="82">
          <cell r="A82">
            <v>81</v>
          </cell>
          <cell r="B82" t="str">
            <v>63;27-CBD_2</v>
          </cell>
          <cell r="C82">
            <v>73</v>
          </cell>
          <cell r="D82" t="str">
            <v>CBD 2</v>
          </cell>
          <cell r="E82" t="str">
            <v xml:space="preserve">R: 13EHC-63x2-0.6HP NP; Ant Dual Polarized </v>
          </cell>
          <cell r="F82" t="str">
            <v>Ind-Menara Imperium B-3</v>
          </cell>
          <cell r="G82" t="str">
            <v>S06°12'37.1</v>
          </cell>
          <cell r="H82" t="str">
            <v>106°49'54.0</v>
          </cell>
          <cell r="I82" t="str">
            <v>Site-00556</v>
          </cell>
          <cell r="J82" t="str">
            <v>S06°12'17.2</v>
          </cell>
          <cell r="K82" t="str">
            <v>106°50'01.3</v>
          </cell>
          <cell r="L82" t="str">
            <v>0.7 km]</v>
          </cell>
          <cell r="M82" t="str">
            <v>Untitled</v>
          </cell>
          <cell r="N82" t="str">
            <v>&lt;None&gt;</v>
          </cell>
          <cell r="P82" t="str">
            <v>From 204 &amp; 28 Links</v>
          </cell>
        </row>
        <row r="83">
          <cell r="A83">
            <v>82</v>
          </cell>
          <cell r="B83" t="str">
            <v>63;21-CBD_2</v>
          </cell>
          <cell r="C83">
            <v>74</v>
          </cell>
          <cell r="D83" t="str">
            <v>CBD 2</v>
          </cell>
          <cell r="E83" t="str">
            <v xml:space="preserve">R: 13EHC-63x2-0.6HP NP; Ant Dual Polarized </v>
          </cell>
          <cell r="F83" t="str">
            <v>Site-00548</v>
          </cell>
          <cell r="G83" t="str">
            <v>S06°12'28.8</v>
          </cell>
          <cell r="H83" t="str">
            <v>106°49'19.5</v>
          </cell>
          <cell r="I83" t="str">
            <v>Ind-Menara Imperium B-3</v>
          </cell>
          <cell r="J83" t="str">
            <v>S06°12'37.1</v>
          </cell>
          <cell r="K83" t="str">
            <v>106°49'54.0</v>
          </cell>
          <cell r="L83" t="str">
            <v>1.1 km]</v>
          </cell>
          <cell r="M83" t="str">
            <v>Untitled</v>
          </cell>
          <cell r="N83" t="str">
            <v>&lt;None&gt;</v>
          </cell>
          <cell r="P83" t="str">
            <v>From 204 &amp; 28 Links</v>
          </cell>
        </row>
        <row r="84">
          <cell r="A84">
            <v>83</v>
          </cell>
          <cell r="B84" t="str">
            <v>63;19-CBD_2</v>
          </cell>
          <cell r="C84">
            <v>75</v>
          </cell>
          <cell r="D84" t="str">
            <v>CBD 2</v>
          </cell>
          <cell r="E84" t="str">
            <v xml:space="preserve">R: 13EHC-63x2-0.6HP NP; Ant Dual Polarized </v>
          </cell>
          <cell r="F84" t="str">
            <v>Site-00882</v>
          </cell>
          <cell r="G84" t="str">
            <v>S06°13'08.2</v>
          </cell>
          <cell r="H84" t="str">
            <v>106°49'08.4</v>
          </cell>
          <cell r="I84" t="str">
            <v>Site-00185</v>
          </cell>
          <cell r="J84" t="str">
            <v>S06°13'04.7</v>
          </cell>
          <cell r="K84" t="str">
            <v>106°48'37.5</v>
          </cell>
          <cell r="L84" t="str">
            <v>1.0 km]</v>
          </cell>
          <cell r="M84" t="str">
            <v>Untitled</v>
          </cell>
          <cell r="N84" t="str">
            <v>&lt;None&gt;</v>
          </cell>
          <cell r="P84" t="str">
            <v>From 204 &amp; 28 Links</v>
          </cell>
        </row>
        <row r="85">
          <cell r="A85">
            <v>84</v>
          </cell>
          <cell r="B85" t="str">
            <v>63;26-CBD_2</v>
          </cell>
          <cell r="C85">
            <v>76</v>
          </cell>
          <cell r="D85" t="str">
            <v>CBD 2</v>
          </cell>
          <cell r="E85" t="str">
            <v xml:space="preserve">S: 13EHC-63x2-1.2HP NP ; Ant Dual Polarized  </v>
          </cell>
          <cell r="F85" t="str">
            <v>Ind-Menara Imperium B-3</v>
          </cell>
          <cell r="G85" t="str">
            <v>S06°12'37.1</v>
          </cell>
          <cell r="H85" t="str">
            <v>106°49'54.0</v>
          </cell>
          <cell r="I85" t="str">
            <v>Site-00543</v>
          </cell>
          <cell r="J85" t="str">
            <v>S06°12'08.2</v>
          </cell>
          <cell r="K85" t="str">
            <v>106°49'12.5</v>
          </cell>
          <cell r="L85" t="str">
            <v>1.6 km]</v>
          </cell>
          <cell r="M85" t="str">
            <v>Untitled</v>
          </cell>
          <cell r="N85" t="str">
            <v>&lt;None&gt;</v>
          </cell>
          <cell r="P85" t="str">
            <v>From 204 &amp; 28 Links</v>
          </cell>
        </row>
        <row r="86">
          <cell r="A86">
            <v>85</v>
          </cell>
          <cell r="B86" t="str">
            <v>63;54-CBD_2</v>
          </cell>
          <cell r="C86">
            <v>77</v>
          </cell>
          <cell r="D86" t="str">
            <v>CBD 2</v>
          </cell>
          <cell r="E86" t="str">
            <v xml:space="preserve">S: 13EHC-63x2-1.2HP NP ; Ant Dual Polarized  </v>
          </cell>
          <cell r="F86" t="str">
            <v>Site-00100</v>
          </cell>
          <cell r="G86" t="str">
            <v>S06°11'01.2</v>
          </cell>
          <cell r="H86" t="str">
            <v>106°50'03.0</v>
          </cell>
          <cell r="I86" t="str">
            <v>Site-01110</v>
          </cell>
          <cell r="J86" t="str">
            <v>S06°10'27.0</v>
          </cell>
          <cell r="K86" t="str">
            <v>106°49'48.3</v>
          </cell>
          <cell r="L86" t="str">
            <v>1.1 km]</v>
          </cell>
          <cell r="M86" t="str">
            <v>Untitled</v>
          </cell>
          <cell r="N86" t="str">
            <v>&lt;None&gt;</v>
          </cell>
          <cell r="P86" t="str">
            <v>From 204 &amp; 28 Links</v>
          </cell>
        </row>
        <row r="87">
          <cell r="A87">
            <v>86</v>
          </cell>
          <cell r="B87" t="str">
            <v>63;58-CBD_2</v>
          </cell>
          <cell r="C87">
            <v>78</v>
          </cell>
          <cell r="D87" t="str">
            <v>CBD 2</v>
          </cell>
          <cell r="E87" t="str">
            <v xml:space="preserve">S: 13EHC-63x2-1.2HP NP ; Ant Dual Polarized  </v>
          </cell>
          <cell r="F87" t="str">
            <v>Site-00100</v>
          </cell>
          <cell r="G87" t="str">
            <v>S06°11'01.2</v>
          </cell>
          <cell r="H87" t="str">
            <v>106°50'03.0</v>
          </cell>
          <cell r="I87" t="str">
            <v>Site-00063 (non-261)</v>
          </cell>
          <cell r="J87" t="str">
            <v>S06°10'03.5</v>
          </cell>
          <cell r="K87" t="str">
            <v>106°50'31.4</v>
          </cell>
          <cell r="L87" t="str">
            <v>2.0 km]</v>
          </cell>
          <cell r="M87" t="str">
            <v>Untitled</v>
          </cell>
          <cell r="N87" t="str">
            <v>&lt;None&gt;</v>
          </cell>
          <cell r="P87" t="str">
            <v>From 204 &amp; 28 Links</v>
          </cell>
        </row>
        <row r="88">
          <cell r="A88">
            <v>87</v>
          </cell>
          <cell r="B88" t="str">
            <v>63;25-CBD_2</v>
          </cell>
          <cell r="C88">
            <v>79</v>
          </cell>
          <cell r="D88" t="str">
            <v>CBD 2</v>
          </cell>
          <cell r="E88" t="str">
            <v xml:space="preserve">S: 13EHC-63x2-1.2HP NP ; Ant Dual Polarized  </v>
          </cell>
          <cell r="F88" t="str">
            <v>Site-00543</v>
          </cell>
          <cell r="G88" t="str">
            <v>S06°12'08.2</v>
          </cell>
          <cell r="H88" t="str">
            <v>106°49'12.5</v>
          </cell>
          <cell r="I88" t="str">
            <v>Site-00109</v>
          </cell>
          <cell r="J88" t="str">
            <v>S06°11'32.3</v>
          </cell>
          <cell r="K88" t="str">
            <v>106°49'25.3</v>
          </cell>
          <cell r="L88" t="str">
            <v>1.2 km]</v>
          </cell>
          <cell r="M88" t="str">
            <v>Untitled</v>
          </cell>
          <cell r="N88" t="str">
            <v>&lt;None&gt;</v>
          </cell>
          <cell r="P88" t="str">
            <v>From 204 &amp; 28 Links</v>
          </cell>
        </row>
        <row r="89">
          <cell r="A89">
            <v>88</v>
          </cell>
          <cell r="B89" t="str">
            <v>63;20-CBD_2</v>
          </cell>
          <cell r="C89">
            <v>80</v>
          </cell>
          <cell r="D89" t="str">
            <v>CBD 2</v>
          </cell>
          <cell r="E89" t="str">
            <v xml:space="preserve">S: 13EHC-63x2-1.2HP NP ; Ant Dual Polarized  </v>
          </cell>
          <cell r="F89" t="str">
            <v>Site-00548</v>
          </cell>
          <cell r="G89" t="str">
            <v>S06°12'28.8</v>
          </cell>
          <cell r="H89" t="str">
            <v>106°49'19.5</v>
          </cell>
          <cell r="I89" t="str">
            <v>Site-00185</v>
          </cell>
          <cell r="J89" t="str">
            <v>S06°13'04.7</v>
          </cell>
          <cell r="K89" t="str">
            <v>106°48'37.5</v>
          </cell>
          <cell r="L89" t="str">
            <v>1.7 km]</v>
          </cell>
          <cell r="M89" t="str">
            <v>Untitled</v>
          </cell>
          <cell r="N89" t="str">
            <v>&lt;None&gt;</v>
          </cell>
          <cell r="P89" t="str">
            <v>From 204 &amp; 28 Links</v>
          </cell>
        </row>
        <row r="90">
          <cell r="A90">
            <v>89</v>
          </cell>
          <cell r="B90" t="str">
            <v>63;28-CBD_2</v>
          </cell>
          <cell r="C90">
            <v>81</v>
          </cell>
          <cell r="D90" t="str">
            <v>CBD 2</v>
          </cell>
          <cell r="E90" t="str">
            <v xml:space="preserve">S: 13EHC-63x2-1.2HP NP ; Ant Dual Polarized  </v>
          </cell>
          <cell r="F90" t="str">
            <v>Site-00556</v>
          </cell>
          <cell r="G90" t="str">
            <v>S06°12'17.2</v>
          </cell>
          <cell r="H90" t="str">
            <v>106°50'01.3</v>
          </cell>
          <cell r="I90" t="str">
            <v>Site-00109</v>
          </cell>
          <cell r="J90" t="str">
            <v>S06°11'32.3</v>
          </cell>
          <cell r="K90" t="str">
            <v>106°49'25.3</v>
          </cell>
          <cell r="L90" t="str">
            <v>1.8 km]</v>
          </cell>
          <cell r="M90" t="str">
            <v>Untitled</v>
          </cell>
          <cell r="N90" t="str">
            <v>&lt;None&gt;</v>
          </cell>
          <cell r="P90" t="str">
            <v>From 204 &amp; 28 Links</v>
          </cell>
        </row>
        <row r="91">
          <cell r="A91">
            <v>90</v>
          </cell>
          <cell r="B91" t="str">
            <v>63;18-CBD_2</v>
          </cell>
          <cell r="C91">
            <v>82</v>
          </cell>
          <cell r="D91" t="str">
            <v>CBD 2</v>
          </cell>
          <cell r="E91" t="str">
            <v xml:space="preserve">S: 13EHC-63x2-1.2HP NP ; Ant Dual Polarized  </v>
          </cell>
          <cell r="F91" t="str">
            <v>Site-00882</v>
          </cell>
          <cell r="G91" t="str">
            <v>S06°13'08.2</v>
          </cell>
          <cell r="H91" t="str">
            <v>106°49'08.4</v>
          </cell>
          <cell r="I91" t="str">
            <v>Ind-Menara Imperium B-3</v>
          </cell>
          <cell r="J91" t="str">
            <v>S06°12'37.1</v>
          </cell>
          <cell r="K91" t="str">
            <v>106°49'54.0</v>
          </cell>
          <cell r="L91" t="str">
            <v>1.7 km]</v>
          </cell>
          <cell r="M91" t="str">
            <v>Untitled</v>
          </cell>
          <cell r="N91" t="str">
            <v>&lt;None&gt;</v>
          </cell>
          <cell r="P91" t="str">
            <v>From 204 &amp; 28 Links</v>
          </cell>
        </row>
        <row r="92">
          <cell r="A92">
            <v>91</v>
          </cell>
          <cell r="B92" t="str">
            <v>63;59-CBD_2</v>
          </cell>
          <cell r="C92">
            <v>83</v>
          </cell>
          <cell r="D92" t="str">
            <v>CBD 2</v>
          </cell>
          <cell r="E92" t="str">
            <v xml:space="preserve">S: 13EHC-63x2-1.2HP NP ; Ant Dual Polarized  </v>
          </cell>
          <cell r="F92" t="str">
            <v>Site-01110</v>
          </cell>
          <cell r="G92" t="str">
            <v>S06°10'27.0</v>
          </cell>
          <cell r="H92" t="str">
            <v>106°49'48.3</v>
          </cell>
          <cell r="I92" t="str">
            <v>Hayam Wuruk Plaza (non-261)</v>
          </cell>
          <cell r="J92" t="str">
            <v>S06°09'07.6</v>
          </cell>
          <cell r="K92" t="str">
            <v>106°49'03.9</v>
          </cell>
          <cell r="L92" t="str">
            <v>2.8 km]</v>
          </cell>
          <cell r="M92" t="str">
            <v>Untitled</v>
          </cell>
          <cell r="N92" t="str">
            <v>&lt;None&gt;</v>
          </cell>
          <cell r="P92" t="str">
            <v>From 204 &amp; 28 Links</v>
          </cell>
        </row>
        <row r="93">
          <cell r="A93">
            <v>92</v>
          </cell>
          <cell r="B93" t="str">
            <v>63;57-CBD_2</v>
          </cell>
          <cell r="C93">
            <v>84</v>
          </cell>
          <cell r="D93" t="str">
            <v>CBD 2</v>
          </cell>
          <cell r="E93" t="str">
            <v xml:space="preserve">T: 7EHC-63x2-0.6HP NP; Ant Dual Polarized </v>
          </cell>
          <cell r="F93" t="str">
            <v>Site-00063 (non-261)</v>
          </cell>
          <cell r="G93" t="str">
            <v>S06°10'03.5</v>
          </cell>
          <cell r="H93" t="str">
            <v>106°50'31.4</v>
          </cell>
          <cell r="I93" t="str">
            <v>Hayam Wuruk Plaza (non-261)</v>
          </cell>
          <cell r="J93" t="str">
            <v>S06°09'07.6</v>
          </cell>
          <cell r="K93" t="str">
            <v>106°49'03.9</v>
          </cell>
          <cell r="L93" t="str">
            <v>3.2 km]</v>
          </cell>
          <cell r="M93" t="str">
            <v>Untitled</v>
          </cell>
          <cell r="N93" t="str">
            <v>&lt;None&gt;</v>
          </cell>
          <cell r="P93" t="str">
            <v>From 204 &amp; 28 Links</v>
          </cell>
        </row>
        <row r="94">
          <cell r="A94">
            <v>93</v>
          </cell>
          <cell r="D94" t="str">
            <v>CBD 2</v>
          </cell>
          <cell r="E94" t="str">
            <v>J: 7EHP-4x2-0.6HP NP TN; Upgradable to 8x2</v>
          </cell>
          <cell r="F94" t="str">
            <v>Spare</v>
          </cell>
          <cell r="O94" t="str">
            <v>Spare</v>
          </cell>
        </row>
        <row r="95">
          <cell r="A95">
            <v>94</v>
          </cell>
          <cell r="D95" t="str">
            <v>CBD 2</v>
          </cell>
          <cell r="E95" t="str">
            <v>J: 7EHP-4x2-0.6HP NP TN; Upgradable to 8x2</v>
          </cell>
          <cell r="F95" t="str">
            <v>Spare</v>
          </cell>
          <cell r="O95" t="str">
            <v>Spare</v>
          </cell>
        </row>
        <row r="96">
          <cell r="A96">
            <v>95</v>
          </cell>
          <cell r="D96" t="str">
            <v>CBD 2</v>
          </cell>
          <cell r="E96" t="str">
            <v>J: 7EHP-4x2-0.6HP NP TN; Upgradable to 8x2</v>
          </cell>
          <cell r="F96" t="str">
            <v>Spare</v>
          </cell>
          <cell r="O96" t="str">
            <v>Spare</v>
          </cell>
        </row>
        <row r="97">
          <cell r="A97">
            <v>96</v>
          </cell>
          <cell r="D97" t="str">
            <v>CBD 2</v>
          </cell>
          <cell r="E97" t="str">
            <v>J: 7EHP-4x2-0.6HP NP TN; Upgradable to 8x2</v>
          </cell>
          <cell r="F97" t="str">
            <v>Spare</v>
          </cell>
          <cell r="O97" t="str">
            <v>Spare</v>
          </cell>
        </row>
        <row r="98">
          <cell r="A98">
            <v>97</v>
          </cell>
          <cell r="D98" t="str">
            <v>CBD 2</v>
          </cell>
          <cell r="E98" t="str">
            <v>K: 7EHP-4x2-1.2HP NP TN; Upgradable to 8x2</v>
          </cell>
          <cell r="F98" t="str">
            <v>Spare</v>
          </cell>
          <cell r="O98" t="str">
            <v>Spare</v>
          </cell>
        </row>
        <row r="99">
          <cell r="A99">
            <v>98</v>
          </cell>
          <cell r="D99" t="str">
            <v>CBD 2</v>
          </cell>
          <cell r="E99" t="str">
            <v>K: 7EHP-4x2-1.2HP NP TN; Upgradable to 8x2</v>
          </cell>
          <cell r="F99" t="str">
            <v>Spare</v>
          </cell>
          <cell r="O99" t="str">
            <v>Spare</v>
          </cell>
        </row>
        <row r="100">
          <cell r="A100">
            <v>99</v>
          </cell>
          <cell r="D100" t="str">
            <v>CBD 2</v>
          </cell>
          <cell r="E100" t="str">
            <v>K: 7EHP-4x2-1.2HP NP TN; Upgradable to 8x2</v>
          </cell>
          <cell r="F100" t="str">
            <v>Spare</v>
          </cell>
          <cell r="O100" t="str">
            <v>Spare</v>
          </cell>
        </row>
        <row r="101">
          <cell r="A101">
            <v>100</v>
          </cell>
          <cell r="D101" t="str">
            <v>CBD 2</v>
          </cell>
          <cell r="E101" t="str">
            <v>K: 7EHP-4x2-1.2HP NP TN; Upgradable to 8x2</v>
          </cell>
          <cell r="F101" t="str">
            <v>Spare</v>
          </cell>
          <cell r="O101" t="str">
            <v>Spare</v>
          </cell>
        </row>
        <row r="102">
          <cell r="A102">
            <v>101</v>
          </cell>
          <cell r="D102" t="str">
            <v>CBD 2</v>
          </cell>
          <cell r="E102" t="str">
            <v>N: 7EHP-8x2-0.6HP HS TN; Upgradable to 16x2</v>
          </cell>
          <cell r="F102" t="str">
            <v>Spare</v>
          </cell>
          <cell r="O102" t="str">
            <v>Spare</v>
          </cell>
        </row>
        <row r="103">
          <cell r="A103">
            <v>102</v>
          </cell>
          <cell r="D103" t="str">
            <v>CBD 2</v>
          </cell>
          <cell r="E103" t="str">
            <v>N: 7EHP-8x2-0.6HP HS TN; Upgradable to 16x2</v>
          </cell>
          <cell r="F103" t="str">
            <v>Spare</v>
          </cell>
          <cell r="O103" t="str">
            <v>Spare</v>
          </cell>
        </row>
        <row r="104">
          <cell r="A104">
            <v>103</v>
          </cell>
          <cell r="D104" t="str">
            <v>CBD 2</v>
          </cell>
          <cell r="E104" t="str">
            <v>N: 7EHP-8x2-0.6HP HS TN; Upgradable to 16x2</v>
          </cell>
          <cell r="F104" t="str">
            <v>Spare</v>
          </cell>
          <cell r="O104" t="str">
            <v>Spare</v>
          </cell>
        </row>
        <row r="105">
          <cell r="A105">
            <v>104</v>
          </cell>
          <cell r="D105" t="str">
            <v>CBD 2</v>
          </cell>
          <cell r="E105" t="str">
            <v>N: 7EHP-8x2-0.6HP HS TN; Upgradable to 16x2</v>
          </cell>
          <cell r="F105" t="str">
            <v>Spare</v>
          </cell>
          <cell r="O105" t="str">
            <v>Spare</v>
          </cell>
        </row>
        <row r="106">
          <cell r="A106">
            <v>105</v>
          </cell>
          <cell r="D106" t="str">
            <v>CBD 2</v>
          </cell>
          <cell r="E106" t="str">
            <v>N: 7EHP-8x2-0.6HP HS TN; Upgradable to 16x2</v>
          </cell>
          <cell r="F106" t="str">
            <v>Spare</v>
          </cell>
          <cell r="O106" t="str">
            <v>Spare</v>
          </cell>
        </row>
        <row r="107">
          <cell r="A107">
            <v>106</v>
          </cell>
          <cell r="D107" t="str">
            <v>CBD 2</v>
          </cell>
          <cell r="E107" t="str">
            <v>N: 7EHP-8x2-0.6HP HS TN; Upgradable to 16x2</v>
          </cell>
          <cell r="F107" t="str">
            <v>Spare</v>
          </cell>
          <cell r="O107" t="str">
            <v>Spare</v>
          </cell>
        </row>
        <row r="108">
          <cell r="A108">
            <v>107</v>
          </cell>
          <cell r="B108" t="str">
            <v>2;10-CBD_3</v>
          </cell>
          <cell r="C108">
            <v>85</v>
          </cell>
          <cell r="D108" t="str">
            <v>CBD 3</v>
          </cell>
          <cell r="E108" t="str">
            <v>A: 23EHP-2x2-0.6HP NP TN; Upgradable to 4x2</v>
          </cell>
          <cell r="F108" t="str">
            <v>Seibu (non-261)</v>
          </cell>
          <cell r="G108" t="str">
            <v>S06°14'42.5</v>
          </cell>
          <cell r="H108" t="str">
            <v>106°48'13.0</v>
          </cell>
          <cell r="I108" t="str">
            <v>Site-00551</v>
          </cell>
          <cell r="J108" t="str">
            <v>S06°14'43.7</v>
          </cell>
          <cell r="K108" t="str">
            <v>106°48'07.7</v>
          </cell>
          <cell r="L108" t="str">
            <v>0.2 km]</v>
          </cell>
          <cell r="M108" t="str">
            <v>Untitled</v>
          </cell>
          <cell r="N108" t="str">
            <v>&lt;None&gt;</v>
          </cell>
          <cell r="P108" t="str">
            <v>From 204 &amp; 28 Links</v>
          </cell>
        </row>
        <row r="109">
          <cell r="A109">
            <v>108</v>
          </cell>
          <cell r="B109" t="str">
            <v>2;28-CBD_3</v>
          </cell>
          <cell r="C109">
            <v>86</v>
          </cell>
          <cell r="D109" t="str">
            <v>CBD 3</v>
          </cell>
          <cell r="E109" t="str">
            <v>A: 23EHP-2x2-0.6HP NP TN; Upgradable to 4x2</v>
          </cell>
          <cell r="F109" t="str">
            <v>Site-00143</v>
          </cell>
          <cell r="G109" t="str">
            <v>S06°14'22.7</v>
          </cell>
          <cell r="H109" t="str">
            <v>106°47'53.4</v>
          </cell>
          <cell r="I109" t="str">
            <v>Universitas Al Azhar (non-261)</v>
          </cell>
          <cell r="J109" t="str">
            <v>S06°14'09.3</v>
          </cell>
          <cell r="K109" t="str">
            <v>106°47'56.7</v>
          </cell>
          <cell r="L109" t="str">
            <v>0.4 km]</v>
          </cell>
          <cell r="M109" t="str">
            <v>Untitled</v>
          </cell>
          <cell r="N109" t="str">
            <v>&lt;None&gt;</v>
          </cell>
          <cell r="P109" t="str">
            <v>From 204 &amp; 28 Links</v>
          </cell>
        </row>
        <row r="110">
          <cell r="A110">
            <v>109</v>
          </cell>
          <cell r="B110" t="str">
            <v>2;26-CBD_3</v>
          </cell>
          <cell r="C110">
            <v>87</v>
          </cell>
          <cell r="D110" t="str">
            <v>CBD 3</v>
          </cell>
          <cell r="E110" t="str">
            <v>A: 23EHP-2x2-0.6HP NP TN; Upgradable to 4x2</v>
          </cell>
          <cell r="F110" t="str">
            <v>Site-00153</v>
          </cell>
          <cell r="G110" t="str">
            <v>S06°14'19.9</v>
          </cell>
          <cell r="H110" t="str">
            <v>106°48'13.9</v>
          </cell>
          <cell r="I110" t="str">
            <v>Site-00142</v>
          </cell>
          <cell r="J110" t="str">
            <v>S06°14'07.8</v>
          </cell>
          <cell r="K110" t="str">
            <v>106°48'00.8</v>
          </cell>
          <cell r="L110" t="str">
            <v>0.5 km]</v>
          </cell>
          <cell r="M110" t="str">
            <v>Untitled</v>
          </cell>
          <cell r="N110" t="str">
            <v>&lt;None&gt;</v>
          </cell>
          <cell r="P110" t="str">
            <v>From 204 &amp; 28 Links</v>
          </cell>
        </row>
        <row r="111">
          <cell r="A111">
            <v>110</v>
          </cell>
          <cell r="B111" t="str">
            <v>2;6-CBD_3</v>
          </cell>
          <cell r="C111">
            <v>88</v>
          </cell>
          <cell r="D111" t="str">
            <v>CBD 3</v>
          </cell>
          <cell r="E111" t="str">
            <v>A: 23EHP-2x2-0.6HP NP TN; Upgradable to 4x2</v>
          </cell>
          <cell r="F111" t="str">
            <v>Site-00154</v>
          </cell>
          <cell r="G111" t="str">
            <v>S06°14'39.2</v>
          </cell>
          <cell r="H111" t="str">
            <v>106°47'42.8</v>
          </cell>
          <cell r="I111" t="str">
            <v>Site-00532</v>
          </cell>
          <cell r="J111" t="str">
            <v>S06°14'45.8</v>
          </cell>
          <cell r="K111" t="str">
            <v>106°47'53.3</v>
          </cell>
          <cell r="L111" t="str">
            <v>0.4 km]</v>
          </cell>
          <cell r="M111" t="str">
            <v>Untitled</v>
          </cell>
          <cell r="N111" t="str">
            <v>&lt;None&gt;</v>
          </cell>
          <cell r="P111" t="str">
            <v>From 204 &amp; 28 Links</v>
          </cell>
        </row>
        <row r="112">
          <cell r="A112">
            <v>111</v>
          </cell>
          <cell r="B112" t="str">
            <v>4;11-CBD_3</v>
          </cell>
          <cell r="C112">
            <v>89</v>
          </cell>
          <cell r="D112" t="str">
            <v>CBD 3</v>
          </cell>
          <cell r="E112" t="str">
            <v>G: 23EHP-4x2-0.6HP NP TN; Upgradable to 8x2</v>
          </cell>
          <cell r="F112" t="str">
            <v>RS Pertamina (non-261)</v>
          </cell>
          <cell r="G112" t="str">
            <v>S06°14'22.9</v>
          </cell>
          <cell r="H112" t="str">
            <v>106°47'36.2</v>
          </cell>
          <cell r="I112" t="str">
            <v>Universitas Al Azhar (non-261)</v>
          </cell>
          <cell r="J112" t="str">
            <v>S06°14'09.3</v>
          </cell>
          <cell r="K112" t="str">
            <v>106°47'56.7</v>
          </cell>
          <cell r="L112" t="str">
            <v>0.8 km]</v>
          </cell>
          <cell r="M112" t="str">
            <v>Untitled</v>
          </cell>
          <cell r="N112" t="str">
            <v>&lt;None&gt;</v>
          </cell>
          <cell r="P112" t="str">
            <v>From 204 &amp; 28 Links</v>
          </cell>
        </row>
        <row r="113">
          <cell r="A113">
            <v>112</v>
          </cell>
          <cell r="B113" t="str">
            <v>6-CBD_3</v>
          </cell>
          <cell r="C113">
            <v>90</v>
          </cell>
          <cell r="D113" t="str">
            <v>CBD 3</v>
          </cell>
          <cell r="E113" t="str">
            <v>L: 15EHP-8x2-0.6HP HS TN; Upgradable to 16x2</v>
          </cell>
          <cell r="F113" t="str">
            <v>Site-00532</v>
          </cell>
          <cell r="G113" t="str">
            <v>S06°14'45.8</v>
          </cell>
          <cell r="H113" t="str">
            <v>106°47'53.3</v>
          </cell>
          <cell r="I113" t="str">
            <v>Site-00164</v>
          </cell>
          <cell r="J113" t="str">
            <v>S06°14'58.8</v>
          </cell>
          <cell r="K113" t="str">
            <v>106°47'51.1</v>
          </cell>
          <cell r="L113" t="str">
            <v>0.4 km]</v>
          </cell>
          <cell r="M113" t="str">
            <v>Untitled</v>
          </cell>
          <cell r="N113" t="str">
            <v>&lt;None&gt;</v>
          </cell>
          <cell r="P113" t="str">
            <v>From 204 &amp; 28 Links</v>
          </cell>
        </row>
        <row r="114">
          <cell r="A114">
            <v>113</v>
          </cell>
          <cell r="B114" t="str">
            <v>6;6-CBD_3</v>
          </cell>
          <cell r="C114">
            <v>91</v>
          </cell>
          <cell r="D114" t="str">
            <v>CBD 3</v>
          </cell>
          <cell r="E114" t="str">
            <v>L: 15EHP-8x2-0.6HP HS TN; Upgradable to 16x2</v>
          </cell>
          <cell r="F114" t="str">
            <v>Site-00550</v>
          </cell>
          <cell r="G114" t="str">
            <v>S06°14'30.7</v>
          </cell>
          <cell r="H114" t="str">
            <v>106°48'05.1</v>
          </cell>
          <cell r="I114" t="str">
            <v>Site-00153</v>
          </cell>
          <cell r="J114" t="str">
            <v>S06°14'19.9</v>
          </cell>
          <cell r="K114" t="str">
            <v>106°48'13.9</v>
          </cell>
          <cell r="L114" t="str">
            <v>0.4 km]</v>
          </cell>
          <cell r="M114" t="str">
            <v>Untitled</v>
          </cell>
          <cell r="N114" t="str">
            <v>&lt;None&gt;</v>
          </cell>
          <cell r="P114" t="str">
            <v>From 204 &amp; 28 Links</v>
          </cell>
        </row>
        <row r="115">
          <cell r="A115">
            <v>114</v>
          </cell>
          <cell r="B115" t="str">
            <v>63;2-CBD_3</v>
          </cell>
          <cell r="C115">
            <v>92</v>
          </cell>
          <cell r="D115" t="str">
            <v>CBD 3</v>
          </cell>
          <cell r="E115" t="str">
            <v xml:space="preserve">R: 13EHC-63x2-0.6HP NP; Ant Dual Polarized </v>
          </cell>
          <cell r="F115" t="str">
            <v>Site-00550</v>
          </cell>
          <cell r="G115" t="str">
            <v>S06°14'30.7</v>
          </cell>
          <cell r="H115" t="str">
            <v>106°48'05.1</v>
          </cell>
          <cell r="I115" t="str">
            <v>Site-00164</v>
          </cell>
          <cell r="J115" t="str">
            <v>S06°14'58.8</v>
          </cell>
          <cell r="K115" t="str">
            <v>106°47'51.1</v>
          </cell>
          <cell r="L115" t="str">
            <v>1.0 km]</v>
          </cell>
          <cell r="M115" t="str">
            <v>Untitled</v>
          </cell>
          <cell r="N115" t="str">
            <v>&lt;None&gt;</v>
          </cell>
          <cell r="P115" t="str">
            <v>From 204 &amp; 28 Links</v>
          </cell>
        </row>
        <row r="116">
          <cell r="A116">
            <v>115</v>
          </cell>
          <cell r="B116" t="str">
            <v>63;5-CBD_3</v>
          </cell>
          <cell r="C116">
            <v>93</v>
          </cell>
          <cell r="D116" t="str">
            <v>CBD 3</v>
          </cell>
          <cell r="E116" t="str">
            <v xml:space="preserve">S: 13EHC-63x2-1.2HP NP ; Ant Dual Polarized  </v>
          </cell>
          <cell r="F116" t="str">
            <v>Citra Graha</v>
          </cell>
          <cell r="G116" t="str">
            <v>S06°14'04.7</v>
          </cell>
          <cell r="H116" t="str">
            <v>106°49'27.2</v>
          </cell>
          <cell r="I116" t="str">
            <v>Site-00550</v>
          </cell>
          <cell r="J116" t="str">
            <v>S06°14'30.7</v>
          </cell>
          <cell r="K116" t="str">
            <v>106°48'05.1</v>
          </cell>
          <cell r="L116" t="str">
            <v>2.6 km]</v>
          </cell>
          <cell r="M116" t="str">
            <v>Untitled</v>
          </cell>
          <cell r="N116" t="str">
            <v>&lt;None&gt;</v>
          </cell>
          <cell r="P116" t="str">
            <v>From 204 &amp; 28 Links</v>
          </cell>
        </row>
        <row r="117">
          <cell r="A117">
            <v>116</v>
          </cell>
          <cell r="B117" t="str">
            <v>63;3-CBD_3</v>
          </cell>
          <cell r="C117">
            <v>94</v>
          </cell>
          <cell r="D117" t="str">
            <v>CBD 3</v>
          </cell>
          <cell r="E117" t="str">
            <v xml:space="preserve">S: 13EHC-63x2-1.2HP NP ; Ant Dual Polarized  </v>
          </cell>
          <cell r="F117" t="str">
            <v>Site-01532 (non-261)</v>
          </cell>
          <cell r="G117" t="str">
            <v>S06°14'51.6</v>
          </cell>
          <cell r="H117" t="str">
            <v>106°48'54.9</v>
          </cell>
          <cell r="I117" t="str">
            <v>Site-00164</v>
          </cell>
          <cell r="J117" t="str">
            <v>S06°14'58.8</v>
          </cell>
          <cell r="K117" t="str">
            <v>106°47'51.1</v>
          </cell>
          <cell r="L117" t="str">
            <v>2.0 km]</v>
          </cell>
          <cell r="M117" t="str">
            <v>Untitled</v>
          </cell>
          <cell r="N117" t="str">
            <v>&lt;None&gt;</v>
          </cell>
          <cell r="P117" t="str">
            <v>From 204 &amp; 28 Links</v>
          </cell>
        </row>
        <row r="118">
          <cell r="A118">
            <v>117</v>
          </cell>
          <cell r="B118" t="str">
            <v>63;4-CBD_3</v>
          </cell>
          <cell r="C118">
            <v>95</v>
          </cell>
          <cell r="D118" t="str">
            <v>CBD 3</v>
          </cell>
          <cell r="E118" t="str">
            <v xml:space="preserve">S: 13EHC-63x2-1.2HP NP ; Ant Dual Polarized  </v>
          </cell>
          <cell r="F118" t="str">
            <v>Site-01532 (non-261)</v>
          </cell>
          <cell r="G118" t="str">
            <v>S06°14'51.6</v>
          </cell>
          <cell r="H118" t="str">
            <v>106°48'54.9</v>
          </cell>
          <cell r="I118" t="str">
            <v>Citra Graha</v>
          </cell>
          <cell r="J118" t="str">
            <v>S06°14'04.7</v>
          </cell>
          <cell r="K118" t="str">
            <v>106°49'27.2</v>
          </cell>
          <cell r="L118" t="str">
            <v>1.8 km]</v>
          </cell>
          <cell r="M118" t="str">
            <v>Untitled</v>
          </cell>
          <cell r="N118" t="str">
            <v>&lt;None&gt;</v>
          </cell>
          <cell r="P118" t="str">
            <v>From 204 &amp; 28 Links</v>
          </cell>
        </row>
        <row r="119">
          <cell r="A119">
            <v>118</v>
          </cell>
          <cell r="D119" t="str">
            <v>CBD 3</v>
          </cell>
          <cell r="E119" t="str">
            <v>J: 7EHP-4x2-0.6HP NP TN; Upgradable to 8x2</v>
          </cell>
          <cell r="F119" t="str">
            <v>Spare</v>
          </cell>
          <cell r="O119" t="str">
            <v>Spare</v>
          </cell>
        </row>
        <row r="120">
          <cell r="A120">
            <v>119</v>
          </cell>
          <cell r="D120" t="str">
            <v>CBD 3</v>
          </cell>
          <cell r="E120" t="str">
            <v>J: 7EHP-4x2-0.6HP NP TN; Upgradable to 8x2</v>
          </cell>
          <cell r="F120" t="str">
            <v>Spare</v>
          </cell>
          <cell r="O120" t="str">
            <v>Spare</v>
          </cell>
        </row>
        <row r="121">
          <cell r="A121">
            <v>120</v>
          </cell>
          <cell r="B121" t="str">
            <v>2;103 CBD-4</v>
          </cell>
          <cell r="C121">
            <v>96</v>
          </cell>
          <cell r="D121" t="str">
            <v>CBD 4</v>
          </cell>
          <cell r="E121" t="str">
            <v>A: 23EHP-2x2-0.6HP NP TN; Upgradable to 4x2</v>
          </cell>
          <cell r="F121" t="str">
            <v>Dusit Mangga Dua (non-261)</v>
          </cell>
          <cell r="G121" t="str">
            <v>S06°08'13.7</v>
          </cell>
          <cell r="H121" t="str">
            <v>106°49'29.2</v>
          </cell>
          <cell r="I121" t="str">
            <v>ITC Mangga Dua</v>
          </cell>
          <cell r="J121" t="str">
            <v>S06°08'09.7</v>
          </cell>
          <cell r="K121" t="str">
            <v>106°49'27.8</v>
          </cell>
          <cell r="L121" t="str">
            <v>0.1 km]</v>
          </cell>
          <cell r="M121" t="str">
            <v>Untitled</v>
          </cell>
          <cell r="N121" t="str">
            <v>&lt;None&gt;</v>
          </cell>
          <cell r="P121" t="str">
            <v>From 204 &amp; 28 Links</v>
          </cell>
        </row>
        <row r="122">
          <cell r="A122">
            <v>121</v>
          </cell>
          <cell r="B122" t="str">
            <v>2;95 CBD-4</v>
          </cell>
          <cell r="C122">
            <v>97</v>
          </cell>
          <cell r="D122" t="str">
            <v>CBD 4</v>
          </cell>
          <cell r="E122" t="str">
            <v>A: 23EHP-2x2-0.6HP NP TN; Upgradable to 4x2</v>
          </cell>
          <cell r="F122" t="str">
            <v>Harco Mangga Dua</v>
          </cell>
          <cell r="G122" t="str">
            <v>S06°08'11.1</v>
          </cell>
          <cell r="H122" t="str">
            <v>106°49'43.2</v>
          </cell>
          <cell r="I122" t="str">
            <v>Site-00050</v>
          </cell>
          <cell r="J122" t="str">
            <v>S06°08'22.4</v>
          </cell>
          <cell r="K122" t="str">
            <v>106°49'35.4</v>
          </cell>
          <cell r="L122" t="str">
            <v>0.4 km]</v>
          </cell>
          <cell r="M122" t="str">
            <v>Untitled</v>
          </cell>
          <cell r="N122" t="str">
            <v>&lt;None&gt;</v>
          </cell>
          <cell r="P122" t="str">
            <v>From 204 &amp; 28 Links</v>
          </cell>
        </row>
        <row r="123">
          <cell r="A123">
            <v>122</v>
          </cell>
          <cell r="B123" t="str">
            <v>2;89 CBD-4</v>
          </cell>
          <cell r="C123">
            <v>98</v>
          </cell>
          <cell r="D123" t="str">
            <v>CBD 4</v>
          </cell>
          <cell r="E123" t="str">
            <v>A: 23EHP-2x2-0.6HP NP TN; Upgradable to 4x2</v>
          </cell>
          <cell r="F123" t="str">
            <v>Site-00044</v>
          </cell>
          <cell r="G123" t="str">
            <v>S06°08'11.3</v>
          </cell>
          <cell r="H123" t="str">
            <v>106°49'08.4</v>
          </cell>
          <cell r="I123" t="str">
            <v>Site-01549</v>
          </cell>
          <cell r="J123" t="str">
            <v>S06°07'54.0</v>
          </cell>
          <cell r="K123" t="str">
            <v>106°49'19.8</v>
          </cell>
          <cell r="L123" t="str">
            <v>0.6 km]</v>
          </cell>
          <cell r="M123" t="str">
            <v>Untitled</v>
          </cell>
          <cell r="N123" t="str">
            <v>&lt;None&gt;</v>
          </cell>
          <cell r="P123" t="str">
            <v>From 204 &amp; 28 Links</v>
          </cell>
        </row>
        <row r="124">
          <cell r="A124">
            <v>123</v>
          </cell>
          <cell r="B124" t="str">
            <v>2;134-CBD4</v>
          </cell>
          <cell r="C124">
            <v>99</v>
          </cell>
          <cell r="D124" t="str">
            <v>CBD 4</v>
          </cell>
          <cell r="E124" t="str">
            <v>A: 23EHP-2x2-0.6HP NP TN; Upgradable to 4x2</v>
          </cell>
          <cell r="F124" t="str">
            <v>Site-00058</v>
          </cell>
          <cell r="G124" t="str">
            <v>S06°09'00.0</v>
          </cell>
          <cell r="H124" t="str">
            <v>106°49'02.5</v>
          </cell>
          <cell r="I124" t="str">
            <v>Site-00537</v>
          </cell>
          <cell r="J124" t="str">
            <v>S06°08'57.6</v>
          </cell>
          <cell r="K124" t="str">
            <v>106°48'46.1</v>
          </cell>
          <cell r="L124" t="str">
            <v>0.5 km]</v>
          </cell>
          <cell r="M124" t="str">
            <v>Untitled</v>
          </cell>
          <cell r="N124" t="str">
            <v>&lt;None&gt;</v>
          </cell>
          <cell r="P124" t="str">
            <v>From 204 &amp; 28 Links</v>
          </cell>
        </row>
        <row r="125">
          <cell r="A125">
            <v>124</v>
          </cell>
          <cell r="B125" t="str">
            <v>2;96 CBD-4</v>
          </cell>
          <cell r="C125">
            <v>100</v>
          </cell>
          <cell r="D125" t="str">
            <v>CBD 4</v>
          </cell>
          <cell r="E125" t="str">
            <v>A: 23EHP-2x2-0.6HP NP TN; Upgradable to 4x2</v>
          </cell>
          <cell r="F125" t="str">
            <v>Site-00539</v>
          </cell>
          <cell r="G125" t="str">
            <v>S06°08'19.5</v>
          </cell>
          <cell r="H125" t="str">
            <v>106°50'00.4</v>
          </cell>
          <cell r="I125" t="str">
            <v>Site-00561</v>
          </cell>
          <cell r="J125" t="str">
            <v>S06°08'16.9</v>
          </cell>
          <cell r="K125" t="str">
            <v>106°49'47.9</v>
          </cell>
          <cell r="L125" t="str">
            <v>0.4 km]</v>
          </cell>
          <cell r="M125" t="str">
            <v>Untitled</v>
          </cell>
          <cell r="N125" t="str">
            <v>&lt;None&gt;</v>
          </cell>
          <cell r="P125" t="str">
            <v>From 204 &amp; 28 Links</v>
          </cell>
        </row>
        <row r="126">
          <cell r="A126">
            <v>125</v>
          </cell>
          <cell r="B126" t="str">
            <v>2;136-CBD4</v>
          </cell>
          <cell r="C126">
            <v>101</v>
          </cell>
          <cell r="D126" t="str">
            <v>CBD 4</v>
          </cell>
          <cell r="E126" t="str">
            <v>A: 23EHP-2x2-0.6HP NP TN; Upgradable to 4x2</v>
          </cell>
          <cell r="F126" t="str">
            <v>Site-00541</v>
          </cell>
          <cell r="G126" t="str">
            <v>S06°08'49.0</v>
          </cell>
          <cell r="H126" t="str">
            <v>106°48'58.6</v>
          </cell>
          <cell r="I126" t="str">
            <v>Site-00052</v>
          </cell>
          <cell r="J126" t="str">
            <v>S06°08'36.8</v>
          </cell>
          <cell r="K126" t="str">
            <v>106°48'55.2</v>
          </cell>
          <cell r="L126" t="str">
            <v>0.4 km]</v>
          </cell>
          <cell r="M126" t="str">
            <v>Untitled</v>
          </cell>
          <cell r="N126" t="str">
            <v>&lt;None&gt;</v>
          </cell>
          <cell r="P126" t="str">
            <v>From 204 &amp; 28 Links</v>
          </cell>
        </row>
        <row r="127">
          <cell r="A127">
            <v>126</v>
          </cell>
          <cell r="B127" t="str">
            <v>4;38 CBD-4</v>
          </cell>
          <cell r="C127">
            <v>102</v>
          </cell>
          <cell r="D127" t="str">
            <v>CBD 4</v>
          </cell>
          <cell r="E127" t="str">
            <v>G: 23EHP-4x2-0.6HP NP TN; Upgradable to 8x2</v>
          </cell>
          <cell r="F127" t="str">
            <v>Site-00043</v>
          </cell>
          <cell r="G127" t="str">
            <v>S06°08'08.1</v>
          </cell>
          <cell r="H127" t="str">
            <v>106°49'38.7</v>
          </cell>
          <cell r="I127" t="str">
            <v>Site-00432</v>
          </cell>
          <cell r="J127" t="str">
            <v>S06°08'09.7</v>
          </cell>
          <cell r="K127" t="str">
            <v>106°49'24.0</v>
          </cell>
          <cell r="L127" t="str">
            <v>0.5 km]</v>
          </cell>
          <cell r="M127" t="str">
            <v>Untitled</v>
          </cell>
          <cell r="N127" t="str">
            <v>&lt;None&gt;</v>
          </cell>
          <cell r="P127" t="str">
            <v>From 204 &amp; 28 Links</v>
          </cell>
        </row>
        <row r="128">
          <cell r="A128">
            <v>127</v>
          </cell>
          <cell r="B128" t="str">
            <v>4;37 CBD-4</v>
          </cell>
          <cell r="C128">
            <v>103</v>
          </cell>
          <cell r="D128" t="str">
            <v>CBD 4</v>
          </cell>
          <cell r="E128" t="str">
            <v>G: 23EHP-4x2-0.6HP NP TN; Upgradable to 8x2</v>
          </cell>
          <cell r="F128" t="str">
            <v>Site-00049</v>
          </cell>
          <cell r="G128" t="str">
            <v>S06°08'03.6</v>
          </cell>
          <cell r="H128" t="str">
            <v>106°49'56.7</v>
          </cell>
          <cell r="I128" t="str">
            <v>Site-00043</v>
          </cell>
          <cell r="J128" t="str">
            <v>S06°08'08.1</v>
          </cell>
          <cell r="K128" t="str">
            <v>106°49'38.7</v>
          </cell>
          <cell r="L128" t="str">
            <v>0.6 km]</v>
          </cell>
          <cell r="M128" t="str">
            <v>Untitled</v>
          </cell>
          <cell r="N128" t="str">
            <v>&lt;None&gt;</v>
          </cell>
          <cell r="P128" t="str">
            <v>From 204 &amp; 28 Links</v>
          </cell>
        </row>
        <row r="129">
          <cell r="A129">
            <v>128</v>
          </cell>
          <cell r="B129" t="str">
            <v>4;39 CBD-4</v>
          </cell>
          <cell r="C129">
            <v>104</v>
          </cell>
          <cell r="D129" t="str">
            <v>CBD 4</v>
          </cell>
          <cell r="E129" t="str">
            <v>G: 23EHP-4x2-0.6HP NP TN; Upgradable to 8x2</v>
          </cell>
          <cell r="F129" t="str">
            <v>Site-00050</v>
          </cell>
          <cell r="G129" t="str">
            <v>S06°08'22.4</v>
          </cell>
          <cell r="H129" t="str">
            <v>106°49'35.4</v>
          </cell>
          <cell r="I129" t="str">
            <v>Site-00561</v>
          </cell>
          <cell r="J129" t="str">
            <v>S06°08'16.9</v>
          </cell>
          <cell r="K129" t="str">
            <v>106°49'47.9</v>
          </cell>
          <cell r="L129" t="str">
            <v>0.4 km]</v>
          </cell>
          <cell r="M129" t="str">
            <v>Untitled</v>
          </cell>
          <cell r="N129" t="str">
            <v>&lt;None&gt;</v>
          </cell>
          <cell r="P129" t="str">
            <v>From 204 &amp; 28 Links</v>
          </cell>
        </row>
        <row r="130">
          <cell r="A130">
            <v>129</v>
          </cell>
          <cell r="B130" t="str">
            <v>4;55-CBD4</v>
          </cell>
          <cell r="C130">
            <v>105</v>
          </cell>
          <cell r="D130" t="str">
            <v>CBD 4</v>
          </cell>
          <cell r="E130" t="str">
            <v>G: 23EHP-4x2-0.6HP NP TN; Upgradable to 8x2</v>
          </cell>
          <cell r="F130" t="str">
            <v>Site-00052</v>
          </cell>
          <cell r="G130" t="str">
            <v>S06°08'36.8</v>
          </cell>
          <cell r="H130" t="str">
            <v>106°48'55.2</v>
          </cell>
          <cell r="I130" t="str">
            <v>Site-00045</v>
          </cell>
          <cell r="J130" t="str">
            <v>S06°08'19.5</v>
          </cell>
          <cell r="K130" t="str">
            <v>106°48'51.5</v>
          </cell>
          <cell r="L130" t="str">
            <v>0.5 km]</v>
          </cell>
          <cell r="M130" t="str">
            <v>Untitled</v>
          </cell>
          <cell r="N130" t="str">
            <v>&lt;None&gt;</v>
          </cell>
          <cell r="P130" t="str">
            <v>From 204 &amp; 28 Links</v>
          </cell>
        </row>
        <row r="131">
          <cell r="A131">
            <v>130</v>
          </cell>
          <cell r="B131" t="str">
            <v>4;41 CBD-4</v>
          </cell>
          <cell r="C131">
            <v>106</v>
          </cell>
          <cell r="D131" t="str">
            <v>CBD 4</v>
          </cell>
          <cell r="E131" t="str">
            <v>G: 23EHP-4x2-0.6HP NP TN; Upgradable to 8x2</v>
          </cell>
          <cell r="F131" t="str">
            <v>Site-00540</v>
          </cell>
          <cell r="G131" t="str">
            <v>S06°08'38.0</v>
          </cell>
          <cell r="H131" t="str">
            <v>106°49'26.8</v>
          </cell>
          <cell r="I131" t="str">
            <v>Dusit Mangga Dua (non-261)</v>
          </cell>
          <cell r="J131" t="str">
            <v>S06°08'13.7</v>
          </cell>
          <cell r="K131" t="str">
            <v>106°49'29.2</v>
          </cell>
          <cell r="L131" t="str">
            <v>0.8 km]</v>
          </cell>
          <cell r="M131" t="str">
            <v>Untitled</v>
          </cell>
          <cell r="N131" t="str">
            <v>&lt;None&gt;</v>
          </cell>
          <cell r="P131" t="str">
            <v>From 204 &amp; 28 Links</v>
          </cell>
        </row>
        <row r="132">
          <cell r="A132">
            <v>131</v>
          </cell>
          <cell r="B132" t="str">
            <v>4;42 CBD-4</v>
          </cell>
          <cell r="C132">
            <v>107</v>
          </cell>
          <cell r="D132" t="str">
            <v>CBD 4</v>
          </cell>
          <cell r="E132" t="str">
            <v>G: 23EHP-4x2-0.6HP NP TN; Upgradable to 8x2</v>
          </cell>
          <cell r="F132" t="str">
            <v>Site-00540</v>
          </cell>
          <cell r="G132" t="str">
            <v>S06°08'38.0</v>
          </cell>
          <cell r="H132" t="str">
            <v>106°49'26.8</v>
          </cell>
          <cell r="I132" t="str">
            <v>Mangga Dua Mall</v>
          </cell>
          <cell r="J132" t="str">
            <v>S06°08'14.1</v>
          </cell>
          <cell r="K132" t="str">
            <v>106°49'25.3</v>
          </cell>
          <cell r="L132" t="str">
            <v>0.7 km]</v>
          </cell>
          <cell r="M132" t="str">
            <v>Untitled</v>
          </cell>
          <cell r="N132" t="str">
            <v>&lt;None&gt;</v>
          </cell>
          <cell r="P132" t="str">
            <v>From 204 &amp; 28 Links</v>
          </cell>
        </row>
        <row r="133">
          <cell r="A133">
            <v>132</v>
          </cell>
          <cell r="B133" t="str">
            <v>6;19 CBD-4</v>
          </cell>
          <cell r="C133">
            <v>108</v>
          </cell>
          <cell r="D133" t="str">
            <v>CBD 4</v>
          </cell>
          <cell r="E133" t="str">
            <v>L: 15EHP-8x2-0.6HP HS TN; Upgradable to 16x2</v>
          </cell>
          <cell r="F133" t="str">
            <v>Site-00056</v>
          </cell>
          <cell r="G133" t="str">
            <v>S06°08'37.1</v>
          </cell>
          <cell r="H133" t="str">
            <v>106°50'03.3</v>
          </cell>
          <cell r="I133" t="str">
            <v>Site-00559</v>
          </cell>
          <cell r="J133" t="str">
            <v>S06°08'35.4</v>
          </cell>
          <cell r="K133" t="str">
            <v>106°49'45.0</v>
          </cell>
          <cell r="L133" t="str">
            <v>0.6 km]</v>
          </cell>
          <cell r="M133" t="str">
            <v>Untitled</v>
          </cell>
          <cell r="N133" t="str">
            <v>&lt;None&gt;</v>
          </cell>
          <cell r="P133" t="str">
            <v>From 204 &amp; 28 Links</v>
          </cell>
        </row>
        <row r="134">
          <cell r="A134">
            <v>133</v>
          </cell>
          <cell r="B134" t="str">
            <v>10;19 CDB-4</v>
          </cell>
          <cell r="C134">
            <v>109</v>
          </cell>
          <cell r="D134" t="str">
            <v>CBD 4</v>
          </cell>
          <cell r="E134" t="str">
            <v>O: 23EHP-16x2-0.6HP HS TN</v>
          </cell>
          <cell r="F134" t="str">
            <v>Site-00043</v>
          </cell>
          <cell r="G134" t="str">
            <v>S06°08'08.1</v>
          </cell>
          <cell r="H134" t="str">
            <v>106°49'38.7</v>
          </cell>
          <cell r="I134" t="str">
            <v>Site-01297 (non-261)</v>
          </cell>
          <cell r="J134" t="str">
            <v>S06°07'29.8</v>
          </cell>
          <cell r="K134" t="str">
            <v>106°49'43.8</v>
          </cell>
          <cell r="L134" t="str">
            <v>1.2 km]</v>
          </cell>
          <cell r="M134" t="str">
            <v>Untitled</v>
          </cell>
          <cell r="N134" t="str">
            <v>&lt;None&gt;</v>
          </cell>
          <cell r="P134" t="str">
            <v>From 204 &amp; 28 Links</v>
          </cell>
        </row>
        <row r="135">
          <cell r="A135">
            <v>134</v>
          </cell>
          <cell r="B135" t="str">
            <v>10;28-CBD4</v>
          </cell>
          <cell r="C135">
            <v>110</v>
          </cell>
          <cell r="D135" t="str">
            <v>CBD 4</v>
          </cell>
          <cell r="E135" t="str">
            <v>O: 23EHP-16x2-0.6HP HS TN</v>
          </cell>
          <cell r="F135" t="str">
            <v>Site-00052</v>
          </cell>
          <cell r="G135" t="str">
            <v>S06°08'36.8</v>
          </cell>
          <cell r="H135" t="str">
            <v>106°48'55.2</v>
          </cell>
          <cell r="I135" t="str">
            <v>Site-00538</v>
          </cell>
          <cell r="J135" t="str">
            <v>S06°08'40.5</v>
          </cell>
          <cell r="K135" t="str">
            <v>106°48'39.6</v>
          </cell>
          <cell r="L135" t="str">
            <v>0.5 km]</v>
          </cell>
          <cell r="M135" t="str">
            <v>Untitled</v>
          </cell>
          <cell r="N135" t="str">
            <v>&lt;None&gt;</v>
          </cell>
          <cell r="P135" t="str">
            <v>From 204 &amp; 28 Links</v>
          </cell>
        </row>
        <row r="136">
          <cell r="A136">
            <v>135</v>
          </cell>
          <cell r="B136" t="str">
            <v>10;20 CBD-4</v>
          </cell>
          <cell r="C136">
            <v>111</v>
          </cell>
          <cell r="D136" t="str">
            <v>CBD 4</v>
          </cell>
          <cell r="E136" t="str">
            <v>O: 23EHP-16x2-0.6HP HS TN</v>
          </cell>
          <cell r="F136" t="str">
            <v>Site-00561</v>
          </cell>
          <cell r="G136" t="str">
            <v>S06°08'16.9</v>
          </cell>
          <cell r="H136" t="str">
            <v>106°49'47.9</v>
          </cell>
          <cell r="I136" t="str">
            <v>Site-00559</v>
          </cell>
          <cell r="J136" t="str">
            <v>S06°08'35.4</v>
          </cell>
          <cell r="K136" t="str">
            <v>106°49'45.0</v>
          </cell>
          <cell r="L136" t="str">
            <v>0.6 km]</v>
          </cell>
          <cell r="M136" t="str">
            <v>Untitled</v>
          </cell>
          <cell r="N136" t="str">
            <v>&lt;None&gt;</v>
          </cell>
          <cell r="P136" t="str">
            <v>From 204 &amp; 28 Links</v>
          </cell>
        </row>
        <row r="137">
          <cell r="A137">
            <v>136</v>
          </cell>
          <cell r="B137" t="str">
            <v>63;37 CBD4 DU-1 Urb-12</v>
          </cell>
          <cell r="C137">
            <v>112</v>
          </cell>
          <cell r="D137" t="str">
            <v>CBD 4</v>
          </cell>
          <cell r="E137" t="str">
            <v xml:space="preserve">S: 13EHC-63x2-1.2HP NP ; Ant Dual Polarized  </v>
          </cell>
          <cell r="F137" t="str">
            <v>Site-00427</v>
          </cell>
          <cell r="G137" t="str">
            <v>S06°08'07.7</v>
          </cell>
          <cell r="H137" t="str">
            <v>106°48'21.5</v>
          </cell>
          <cell r="I137" t="str">
            <v>Pluit Mega Mall B11</v>
          </cell>
          <cell r="J137" t="str">
            <v>S06°06'58.7</v>
          </cell>
          <cell r="K137" t="str">
            <v>106°47'19.7</v>
          </cell>
          <cell r="L137" t="str">
            <v>2.8 km]</v>
          </cell>
          <cell r="M137" t="str">
            <v>Untitled</v>
          </cell>
          <cell r="N137" t="str">
            <v>&lt;None&gt;</v>
          </cell>
          <cell r="P137" t="str">
            <v>From 204 &amp; 28 Links</v>
          </cell>
        </row>
        <row r="138">
          <cell r="A138">
            <v>137</v>
          </cell>
          <cell r="B138" t="str">
            <v>63;43 CBD4 DU-1 Urb-12</v>
          </cell>
          <cell r="C138">
            <v>113</v>
          </cell>
          <cell r="D138" t="str">
            <v>CBD 4</v>
          </cell>
          <cell r="E138" t="str">
            <v xml:space="preserve">S: 13EHC-63x2-1.2HP NP ; Ant Dual Polarized  </v>
          </cell>
          <cell r="F138" t="str">
            <v>Site-00471 (non-261)</v>
          </cell>
          <cell r="G138" t="str">
            <v>S06°06'31.4</v>
          </cell>
          <cell r="H138" t="str">
            <v>106°48'14.1</v>
          </cell>
          <cell r="I138" t="str">
            <v>Pluit Mega Mall B11</v>
          </cell>
          <cell r="J138" t="str">
            <v>S06°06'58.7</v>
          </cell>
          <cell r="K138" t="str">
            <v>106°47'19.7</v>
          </cell>
          <cell r="L138" t="str">
            <v>1.9 km]</v>
          </cell>
          <cell r="M138" t="str">
            <v>Untitled</v>
          </cell>
          <cell r="N138" t="str">
            <v>&lt;None&gt;</v>
          </cell>
          <cell r="P138" t="str">
            <v>From 204 &amp; 28 Links</v>
          </cell>
        </row>
        <row r="139">
          <cell r="A139">
            <v>138</v>
          </cell>
          <cell r="B139" t="str">
            <v>63;36 CBD4 DU-1 Urb-12</v>
          </cell>
          <cell r="C139">
            <v>114</v>
          </cell>
          <cell r="D139" t="str">
            <v>CBD 4</v>
          </cell>
          <cell r="E139" t="str">
            <v xml:space="preserve">S: 13EHC-63x2-1.2HP NP ; Ant Dual Polarized  </v>
          </cell>
          <cell r="F139" t="str">
            <v>Site-01297 (non-261)</v>
          </cell>
          <cell r="G139" t="str">
            <v>S06°07'29.8</v>
          </cell>
          <cell r="H139" t="str">
            <v>106°49'43.8</v>
          </cell>
          <cell r="I139" t="str">
            <v>Site-00427</v>
          </cell>
          <cell r="J139" t="str">
            <v>S06°08'07.7</v>
          </cell>
          <cell r="K139" t="str">
            <v>106°48'21.5</v>
          </cell>
          <cell r="L139" t="str">
            <v>2.8 km]</v>
          </cell>
          <cell r="M139" t="str">
            <v>Untitled</v>
          </cell>
          <cell r="N139" t="str">
            <v>&lt;None&gt;</v>
          </cell>
          <cell r="P139" t="str">
            <v>From 204 &amp; 28 Links</v>
          </cell>
        </row>
        <row r="140">
          <cell r="A140">
            <v>139</v>
          </cell>
          <cell r="B140" t="str">
            <v>63;42 CBD4 DU-1 Urb-12</v>
          </cell>
          <cell r="C140">
            <v>115</v>
          </cell>
          <cell r="D140" t="str">
            <v>CBD 4</v>
          </cell>
          <cell r="E140" t="str">
            <v xml:space="preserve">T: 7EHC-63x2-0.6HP NP; Ant Dual Polarized </v>
          </cell>
          <cell r="F140" t="str">
            <v>Site-01297 (non-261)</v>
          </cell>
          <cell r="G140" t="str">
            <v>S06°07'29.8</v>
          </cell>
          <cell r="H140" t="str">
            <v>106°49'43.8</v>
          </cell>
          <cell r="I140" t="str">
            <v>Site-00471 (non-261)</v>
          </cell>
          <cell r="J140" t="str">
            <v>S06°06'31.4</v>
          </cell>
          <cell r="K140" t="str">
            <v>106°48'14.1</v>
          </cell>
          <cell r="L140" t="str">
            <v>3.3 km]</v>
          </cell>
          <cell r="M140" t="str">
            <v>Untitled</v>
          </cell>
          <cell r="N140" t="str">
            <v>&lt;None&gt;</v>
          </cell>
          <cell r="P140" t="str">
            <v>From 204 &amp; 28 Links</v>
          </cell>
        </row>
        <row r="141">
          <cell r="A141">
            <v>140</v>
          </cell>
          <cell r="D141" t="str">
            <v>CBD 4</v>
          </cell>
          <cell r="E141" t="str">
            <v>J: 7EHP-4x2-0.6HP NP TN; Upgradable to 8x2</v>
          </cell>
          <cell r="F141" t="str">
            <v>Spare</v>
          </cell>
          <cell r="O141" t="str">
            <v>Spare</v>
          </cell>
        </row>
        <row r="142">
          <cell r="A142">
            <v>141</v>
          </cell>
          <cell r="D142" t="str">
            <v>CBD 4</v>
          </cell>
          <cell r="E142" t="str">
            <v>J: 7EHP-4x2-0.6HP NP TN; Upgradable to 8x2</v>
          </cell>
          <cell r="F142" t="str">
            <v>Spare</v>
          </cell>
          <cell r="O142" t="str">
            <v>Spare</v>
          </cell>
        </row>
        <row r="143">
          <cell r="A143">
            <v>142</v>
          </cell>
          <cell r="D143" t="str">
            <v>CBD 4</v>
          </cell>
          <cell r="E143" t="str">
            <v>K: 7EHP-4x2-1.2HP NP TN; Upgradable to 8x2</v>
          </cell>
          <cell r="F143" t="str">
            <v>Spare</v>
          </cell>
          <cell r="O143" t="str">
            <v>Spare</v>
          </cell>
        </row>
        <row r="144">
          <cell r="A144">
            <v>143</v>
          </cell>
          <cell r="D144" t="str">
            <v>CBD 4</v>
          </cell>
          <cell r="E144" t="str">
            <v>K: 7EHP-4x2-1.2HP NP TN; Upgradable to 8x2</v>
          </cell>
          <cell r="F144" t="str">
            <v>Spare</v>
          </cell>
          <cell r="O144" t="str">
            <v>Spare</v>
          </cell>
        </row>
        <row r="145">
          <cell r="A145">
            <v>144</v>
          </cell>
          <cell r="D145" t="str">
            <v>CBD 4</v>
          </cell>
          <cell r="E145" t="str">
            <v>N: 7EHP-8x2-0.6HP HS TN; Upgradable to 16x2</v>
          </cell>
          <cell r="F145" t="str">
            <v>Spare</v>
          </cell>
          <cell r="O145" t="str">
            <v>Spare</v>
          </cell>
        </row>
        <row r="146">
          <cell r="A146">
            <v>145</v>
          </cell>
          <cell r="D146" t="str">
            <v>CBD 4</v>
          </cell>
          <cell r="E146" t="str">
            <v>N: 7EHP-8x2-0.6HP HS TN; Upgradable to 16x2</v>
          </cell>
          <cell r="F146" t="str">
            <v>Spare</v>
          </cell>
          <cell r="O146" t="str">
            <v>Spare</v>
          </cell>
        </row>
        <row r="147">
          <cell r="A147">
            <v>146</v>
          </cell>
          <cell r="D147" t="str">
            <v>CBD 4</v>
          </cell>
          <cell r="E147" t="str">
            <v>N: 7EHP-8x2-0.6HP HS TN; Upgradable to 16x2</v>
          </cell>
          <cell r="F147" t="str">
            <v>Spare</v>
          </cell>
          <cell r="O147" t="str">
            <v>Spare</v>
          </cell>
        </row>
        <row r="148">
          <cell r="A148">
            <v>147</v>
          </cell>
          <cell r="D148" t="str">
            <v>CBD 4</v>
          </cell>
          <cell r="E148" t="str">
            <v>N: 7EHP-8x2-0.6HP HS TN; Upgradable to 16x2</v>
          </cell>
          <cell r="F148" t="str">
            <v>Spare</v>
          </cell>
          <cell r="O148" t="str">
            <v>Spare</v>
          </cell>
        </row>
        <row r="149">
          <cell r="A149">
            <v>148</v>
          </cell>
          <cell r="B149" t="str">
            <v>2;123-DU1</v>
          </cell>
          <cell r="C149">
            <v>116</v>
          </cell>
          <cell r="D149" t="str">
            <v>DU 1</v>
          </cell>
          <cell r="E149" t="str">
            <v>A: 23EHP-2x2-0.6HP NP TN; Upgradable to 4x2</v>
          </cell>
          <cell r="F149" t="str">
            <v>Gajah Mada Plaza</v>
          </cell>
          <cell r="G149" t="str">
            <v>S06°09'39.3</v>
          </cell>
          <cell r="H149" t="str">
            <v>106°49'06.5</v>
          </cell>
          <cell r="I149" t="str">
            <v>Site-00568</v>
          </cell>
          <cell r="J149" t="str">
            <v>S06°09'45.8</v>
          </cell>
          <cell r="K149" t="str">
            <v>106°48'42.6</v>
          </cell>
          <cell r="L149" t="str">
            <v>0.8 km]</v>
          </cell>
          <cell r="M149" t="str">
            <v>Untitled</v>
          </cell>
          <cell r="N149" t="str">
            <v>&lt;None&gt;</v>
          </cell>
          <cell r="P149" t="str">
            <v>From 204 &amp; 28 Links</v>
          </cell>
        </row>
        <row r="150">
          <cell r="A150">
            <v>149</v>
          </cell>
          <cell r="B150" t="str">
            <v>2;84-DU1</v>
          </cell>
          <cell r="C150">
            <v>117</v>
          </cell>
          <cell r="D150" t="str">
            <v>DU 1</v>
          </cell>
          <cell r="E150" t="str">
            <v>A: 23EHP-2x2-0.6HP NP TN; Upgradable to 4x2</v>
          </cell>
          <cell r="F150" t="str">
            <v>Site-00037</v>
          </cell>
          <cell r="G150" t="str">
            <v>S06°08'09.1</v>
          </cell>
          <cell r="H150" t="str">
            <v>106°48'03.7</v>
          </cell>
          <cell r="I150" t="str">
            <v>Site-00536</v>
          </cell>
          <cell r="J150" t="str">
            <v>S06°08'22.2</v>
          </cell>
          <cell r="K150" t="str">
            <v>106°47'48.8</v>
          </cell>
          <cell r="L150" t="str">
            <v>0.6 km]</v>
          </cell>
          <cell r="M150" t="str">
            <v>Untitled</v>
          </cell>
          <cell r="N150" t="str">
            <v>&lt;None&gt;</v>
          </cell>
          <cell r="P150" t="str">
            <v>From 204 &amp; 28 Links</v>
          </cell>
        </row>
        <row r="151">
          <cell r="A151">
            <v>150</v>
          </cell>
          <cell r="B151" t="str">
            <v>2;85-DU1</v>
          </cell>
          <cell r="C151">
            <v>118</v>
          </cell>
          <cell r="D151" t="str">
            <v>DU 1</v>
          </cell>
          <cell r="E151" t="str">
            <v>A: 23EHP-2x2-0.6HP NP TN; Upgradable to 4x2</v>
          </cell>
          <cell r="F151" t="str">
            <v>Site-00037</v>
          </cell>
          <cell r="G151" t="str">
            <v>S06°08'09.1</v>
          </cell>
          <cell r="H151" t="str">
            <v>106°48'03.7</v>
          </cell>
          <cell r="I151" t="str">
            <v>Site-00040</v>
          </cell>
          <cell r="J151" t="str">
            <v>S06°07'54.8</v>
          </cell>
          <cell r="K151" t="str">
            <v>106°48'20.9</v>
          </cell>
          <cell r="L151" t="str">
            <v>0.7 km]</v>
          </cell>
          <cell r="M151" t="str">
            <v>Untitled</v>
          </cell>
          <cell r="N151" t="str">
            <v>&lt;None&gt;</v>
          </cell>
          <cell r="P151" t="str">
            <v>From 204 &amp; 28 Links</v>
          </cell>
        </row>
        <row r="152">
          <cell r="A152">
            <v>151</v>
          </cell>
          <cell r="B152" t="str">
            <v>2;141 DU-1</v>
          </cell>
          <cell r="C152">
            <v>119</v>
          </cell>
          <cell r="D152" t="str">
            <v>DU 1</v>
          </cell>
          <cell r="E152" t="str">
            <v>A: 23EHP-2x2-0.6HP NP TN; Upgradable to 4x2</v>
          </cell>
          <cell r="F152" t="str">
            <v>Site-00042</v>
          </cell>
          <cell r="G152" t="str">
            <v>S06°08'33.7</v>
          </cell>
          <cell r="H152" t="str">
            <v>106°47'37.4</v>
          </cell>
          <cell r="I152" t="str">
            <v>Site-00041</v>
          </cell>
          <cell r="J152" t="str">
            <v>S06°08'31.9</v>
          </cell>
          <cell r="K152" t="str">
            <v>106°48'00.2</v>
          </cell>
          <cell r="L152" t="str">
            <v>0.7 km]</v>
          </cell>
          <cell r="M152" t="str">
            <v>Untitled</v>
          </cell>
          <cell r="N152" t="str">
            <v>&lt;None&gt;</v>
          </cell>
          <cell r="P152" t="str">
            <v>From 204 &amp; 28 Links</v>
          </cell>
        </row>
        <row r="153">
          <cell r="A153">
            <v>152</v>
          </cell>
          <cell r="B153" t="str">
            <v>2;140 DU-1</v>
          </cell>
          <cell r="C153">
            <v>120</v>
          </cell>
          <cell r="D153" t="str">
            <v>DU 1</v>
          </cell>
          <cell r="E153" t="str">
            <v>A: 23EHP-2x2-0.6HP NP TN; Upgradable to 4x2</v>
          </cell>
          <cell r="F153" t="str">
            <v>Site-00046</v>
          </cell>
          <cell r="G153" t="str">
            <v>S06°08'31.4</v>
          </cell>
          <cell r="H153" t="str">
            <v>106°48'25.8</v>
          </cell>
          <cell r="I153" t="str">
            <v>Site-00047</v>
          </cell>
          <cell r="J153" t="str">
            <v>S06°08'47.5</v>
          </cell>
          <cell r="K153" t="str">
            <v>106°48'03.4</v>
          </cell>
          <cell r="L153" t="str">
            <v>0.8 km]</v>
          </cell>
          <cell r="M153" t="str">
            <v>Untitled</v>
          </cell>
          <cell r="N153" t="str">
            <v>&lt;None&gt;</v>
          </cell>
          <cell r="P153" t="str">
            <v>From 204 &amp; 28 Links</v>
          </cell>
        </row>
        <row r="154">
          <cell r="A154">
            <v>153</v>
          </cell>
          <cell r="B154" t="str">
            <v>2;147-DU1</v>
          </cell>
          <cell r="C154">
            <v>121</v>
          </cell>
          <cell r="D154" t="str">
            <v>DU 1</v>
          </cell>
          <cell r="E154" t="str">
            <v>A: 23EHP-2x2-0.6HP NP TN; Upgradable to 4x2</v>
          </cell>
          <cell r="F154" t="str">
            <v>Site-00054</v>
          </cell>
          <cell r="G154" t="str">
            <v>S06°09'21.1</v>
          </cell>
          <cell r="H154" t="str">
            <v>106°48'14.2</v>
          </cell>
          <cell r="I154" t="str">
            <v>Site-00567</v>
          </cell>
          <cell r="J154" t="str">
            <v>S06°09'35.7</v>
          </cell>
          <cell r="K154" t="str">
            <v>106°48'05.5</v>
          </cell>
          <cell r="L154" t="str">
            <v>0.5 km]</v>
          </cell>
          <cell r="M154" t="str">
            <v>Untitled</v>
          </cell>
          <cell r="N154" t="str">
            <v>&lt;None&gt;</v>
          </cell>
          <cell r="P154" t="str">
            <v>From 204 &amp; 28 Links</v>
          </cell>
        </row>
        <row r="155">
          <cell r="A155">
            <v>154</v>
          </cell>
          <cell r="B155" t="str">
            <v>2;145-DU1</v>
          </cell>
          <cell r="C155">
            <v>122</v>
          </cell>
          <cell r="D155" t="str">
            <v>DU 1</v>
          </cell>
          <cell r="E155" t="str">
            <v>A: 23EHP-2x2-0.6HP NP TN; Upgradable to 4x2</v>
          </cell>
          <cell r="F155" t="str">
            <v>Site-00055</v>
          </cell>
          <cell r="G155" t="str">
            <v>S06°09'38.8</v>
          </cell>
          <cell r="H155" t="str">
            <v>106°47'46.8</v>
          </cell>
          <cell r="I155" t="str">
            <v>Site-00048 (non-261)</v>
          </cell>
          <cell r="J155" t="str">
            <v>S06°09'13.9</v>
          </cell>
          <cell r="K155" t="str">
            <v>106°47'35.4</v>
          </cell>
          <cell r="L155" t="str">
            <v>0.8 km]</v>
          </cell>
          <cell r="M155" t="str">
            <v>Untitled</v>
          </cell>
          <cell r="N155" t="str">
            <v>&lt;None&gt;</v>
          </cell>
          <cell r="P155" t="str">
            <v>From 204 &amp; 28 Links</v>
          </cell>
        </row>
        <row r="156">
          <cell r="A156">
            <v>155</v>
          </cell>
          <cell r="B156" t="str">
            <v>2;139 DU-1</v>
          </cell>
          <cell r="C156">
            <v>123</v>
          </cell>
          <cell r="D156" t="str">
            <v>DU 1</v>
          </cell>
          <cell r="E156" t="str">
            <v>A: 23EHP-2x2-0.6HP NP TN; Upgradable to 4x2</v>
          </cell>
          <cell r="F156" t="str">
            <v>Site-00060</v>
          </cell>
          <cell r="G156" t="str">
            <v>S06°09'15.3</v>
          </cell>
          <cell r="H156" t="str">
            <v>106°48'29.1</v>
          </cell>
          <cell r="I156" t="str">
            <v>Site-00430</v>
          </cell>
          <cell r="J156" t="str">
            <v>S06°09'02.5</v>
          </cell>
          <cell r="K156" t="str">
            <v>106°48'14.8</v>
          </cell>
          <cell r="L156" t="str">
            <v>0.6 km]</v>
          </cell>
          <cell r="M156" t="str">
            <v>Untitled</v>
          </cell>
          <cell r="N156" t="str">
            <v>&lt;None&gt;</v>
          </cell>
          <cell r="P156" t="str">
            <v>From 204 &amp; 28 Links</v>
          </cell>
        </row>
        <row r="157">
          <cell r="A157">
            <v>156</v>
          </cell>
          <cell r="B157" t="str">
            <v>2;115-DU1</v>
          </cell>
          <cell r="C157">
            <v>124</v>
          </cell>
          <cell r="D157" t="str">
            <v>DU 1</v>
          </cell>
          <cell r="E157" t="str">
            <v>A: 23EHP-2x2-0.6HP NP TN; Upgradable to 4x2</v>
          </cell>
          <cell r="F157" t="str">
            <v>Site-00061</v>
          </cell>
          <cell r="G157" t="str">
            <v>S06°09'47.9</v>
          </cell>
          <cell r="H157" t="str">
            <v>106°48'14.8</v>
          </cell>
          <cell r="I157" t="str">
            <v>Site-00062</v>
          </cell>
          <cell r="J157" t="str">
            <v>S06°09'59.2</v>
          </cell>
          <cell r="K157" t="str">
            <v>106°47'58.6</v>
          </cell>
          <cell r="L157" t="str">
            <v>0.6 km]</v>
          </cell>
          <cell r="M157" t="str">
            <v>Untitled</v>
          </cell>
          <cell r="N157" t="str">
            <v>&lt;None&gt;</v>
          </cell>
          <cell r="P157" t="str">
            <v>From 204 &amp; 28 Links</v>
          </cell>
        </row>
        <row r="158">
          <cell r="A158">
            <v>157</v>
          </cell>
          <cell r="B158" t="str">
            <v>2;166-DU1</v>
          </cell>
          <cell r="C158">
            <v>125</v>
          </cell>
          <cell r="D158" t="str">
            <v>DU 1</v>
          </cell>
          <cell r="E158" t="str">
            <v>A: 23EHP-2x2-0.6HP NP TN; Upgradable to 4x2</v>
          </cell>
          <cell r="F158" t="str">
            <v>Site-00069</v>
          </cell>
          <cell r="G158" t="str">
            <v>S06°09'36.7</v>
          </cell>
          <cell r="H158" t="str">
            <v>106°48'29.0</v>
          </cell>
          <cell r="I158" t="str">
            <v>Site-00059</v>
          </cell>
          <cell r="J158" t="str">
            <v>S06°09'12.3</v>
          </cell>
          <cell r="K158" t="str">
            <v>106°48'48.6</v>
          </cell>
          <cell r="L158" t="str">
            <v>1.0 km]</v>
          </cell>
          <cell r="M158" t="str">
            <v>Untitled</v>
          </cell>
          <cell r="N158" t="str">
            <v>&lt;None&gt;</v>
          </cell>
          <cell r="P158" t="str">
            <v>From 204 &amp; 28 Links</v>
          </cell>
        </row>
        <row r="159">
          <cell r="A159">
            <v>158</v>
          </cell>
          <cell r="B159" t="str">
            <v>2;135-DU1</v>
          </cell>
          <cell r="C159">
            <v>126</v>
          </cell>
          <cell r="D159" t="str">
            <v>DU 1</v>
          </cell>
          <cell r="E159" t="str">
            <v>A: 23EHP-2x2-0.6HP NP TN; Upgradable to 4x2</v>
          </cell>
          <cell r="F159" t="str">
            <v>Site-00537</v>
          </cell>
          <cell r="G159" t="str">
            <v>S06°08'57.6</v>
          </cell>
          <cell r="H159" t="str">
            <v>106°48'46.1</v>
          </cell>
          <cell r="I159" t="str">
            <v>Site-00053</v>
          </cell>
          <cell r="J159" t="str">
            <v>S06°08'54.3</v>
          </cell>
          <cell r="K159" t="str">
            <v>106°48'28.7</v>
          </cell>
          <cell r="L159" t="str">
            <v>0.5 km]</v>
          </cell>
          <cell r="M159" t="str">
            <v>Untitled</v>
          </cell>
          <cell r="N159" t="str">
            <v>&lt;None&gt;</v>
          </cell>
          <cell r="P159" t="str">
            <v>From 204 &amp; 28 Links</v>
          </cell>
        </row>
        <row r="160">
          <cell r="A160">
            <v>159</v>
          </cell>
          <cell r="B160" t="str">
            <v>2;143 DU-1</v>
          </cell>
          <cell r="C160">
            <v>127</v>
          </cell>
          <cell r="D160" t="str">
            <v>DU 1</v>
          </cell>
          <cell r="E160" t="str">
            <v>A: 23EHP-2x2-0.6HP NP TN; Upgradable to 4x2</v>
          </cell>
          <cell r="F160" t="str">
            <v>Site-00564</v>
          </cell>
          <cell r="G160" t="str">
            <v>S06°08'15.9</v>
          </cell>
          <cell r="H160" t="str">
            <v>106°48'34.3</v>
          </cell>
          <cell r="I160" t="str">
            <v>Site-00535</v>
          </cell>
          <cell r="J160" t="str">
            <v>S06°08'21.8</v>
          </cell>
          <cell r="K160" t="str">
            <v>106°48'13.8</v>
          </cell>
          <cell r="L160" t="str">
            <v>0.7 km]</v>
          </cell>
          <cell r="M160" t="str">
            <v>Untitled</v>
          </cell>
          <cell r="N160" t="str">
            <v>&lt;None&gt;</v>
          </cell>
          <cell r="P160" t="str">
            <v>From 204 &amp; 28 Links</v>
          </cell>
        </row>
        <row r="161">
          <cell r="A161">
            <v>160</v>
          </cell>
          <cell r="B161" t="str">
            <v>2;148-DU1</v>
          </cell>
          <cell r="C161">
            <v>128</v>
          </cell>
          <cell r="D161" t="str">
            <v>DU 1</v>
          </cell>
          <cell r="E161" t="str">
            <v>A: 23EHP-2x2-0.6HP NP TN; Upgradable to 4x2</v>
          </cell>
          <cell r="F161" t="str">
            <v>Site-00567</v>
          </cell>
          <cell r="G161" t="str">
            <v>S06°09'35.7</v>
          </cell>
          <cell r="H161" t="str">
            <v>106°48'05.5</v>
          </cell>
          <cell r="I161" t="str">
            <v>Site-00566</v>
          </cell>
          <cell r="J161" t="str">
            <v>S06°09'21.3</v>
          </cell>
          <cell r="K161" t="str">
            <v>106°47'53.3</v>
          </cell>
          <cell r="L161" t="str">
            <v>0.6 km]</v>
          </cell>
          <cell r="M161" t="str">
            <v>Untitled</v>
          </cell>
          <cell r="N161" t="str">
            <v>&lt;None&gt;</v>
          </cell>
          <cell r="P161" t="str">
            <v>From 204 &amp; 28 Links</v>
          </cell>
        </row>
        <row r="162">
          <cell r="A162">
            <v>161</v>
          </cell>
          <cell r="B162" t="str">
            <v>4;58 DU-1</v>
          </cell>
          <cell r="C162">
            <v>129</v>
          </cell>
          <cell r="D162" t="str">
            <v>DU 1</v>
          </cell>
          <cell r="E162" t="str">
            <v>G: 23EHP-4x2-0.6HP NP TN; Upgradable to 8x2</v>
          </cell>
          <cell r="F162" t="str">
            <v>Site-00041</v>
          </cell>
          <cell r="G162" t="str">
            <v>S06°08'31.9</v>
          </cell>
          <cell r="H162" t="str">
            <v>106°48'00.2</v>
          </cell>
          <cell r="I162" t="str">
            <v>Site-00047</v>
          </cell>
          <cell r="J162" t="str">
            <v>S06°08'47.5</v>
          </cell>
          <cell r="K162" t="str">
            <v>106°48'03.4</v>
          </cell>
          <cell r="L162" t="str">
            <v>0.5 km]</v>
          </cell>
          <cell r="M162" t="str">
            <v>Untitled</v>
          </cell>
          <cell r="N162" t="str">
            <v>&lt;None&gt;</v>
          </cell>
          <cell r="P162" t="str">
            <v>From 204 &amp; 28 Links</v>
          </cell>
        </row>
        <row r="163">
          <cell r="A163">
            <v>162</v>
          </cell>
          <cell r="B163" t="str">
            <v>4;60-DU1</v>
          </cell>
          <cell r="C163">
            <v>130</v>
          </cell>
          <cell r="D163" t="str">
            <v>DU 1</v>
          </cell>
          <cell r="E163" t="str">
            <v>G: 23EHP-4x2-0.6HP NP TN; Upgradable to 8x2</v>
          </cell>
          <cell r="F163" t="str">
            <v>Site-00048 (non-261)</v>
          </cell>
          <cell r="G163" t="str">
            <v>S06°09'13.9</v>
          </cell>
          <cell r="H163" t="str">
            <v>106°47'35.4</v>
          </cell>
          <cell r="I163" t="str">
            <v>Site-00431</v>
          </cell>
          <cell r="J163" t="str">
            <v>S06°08'52.5</v>
          </cell>
          <cell r="K163" t="str">
            <v>106°47'39.2</v>
          </cell>
          <cell r="L163" t="str">
            <v>0.7 km]</v>
          </cell>
          <cell r="M163" t="str">
            <v>Untitled</v>
          </cell>
          <cell r="N163" t="str">
            <v>&lt;None&gt;</v>
          </cell>
          <cell r="P163" t="str">
            <v>From 204 &amp; 28 Links</v>
          </cell>
        </row>
        <row r="164">
          <cell r="A164">
            <v>163</v>
          </cell>
          <cell r="B164" t="str">
            <v>4;67-DU1</v>
          </cell>
          <cell r="C164">
            <v>131</v>
          </cell>
          <cell r="D164" t="str">
            <v>DU 1</v>
          </cell>
          <cell r="E164" t="str">
            <v>G: 23EHP-4x2-0.6HP NP TN; Upgradable to 8x2</v>
          </cell>
          <cell r="F164" t="str">
            <v>Site-00069</v>
          </cell>
          <cell r="G164" t="str">
            <v>S06°09'36.7</v>
          </cell>
          <cell r="H164" t="str">
            <v>106°48'29.0</v>
          </cell>
          <cell r="I164" t="str">
            <v>Site-00568</v>
          </cell>
          <cell r="J164" t="str">
            <v>S06°09'45.8</v>
          </cell>
          <cell r="K164" t="str">
            <v>106°48'42.6</v>
          </cell>
          <cell r="L164" t="str">
            <v>0.5 km]</v>
          </cell>
          <cell r="M164" t="str">
            <v>Untitled</v>
          </cell>
          <cell r="N164" t="str">
            <v>&lt;None&gt;</v>
          </cell>
          <cell r="P164" t="str">
            <v>From 204 &amp; 28 Links</v>
          </cell>
        </row>
        <row r="165">
          <cell r="A165">
            <v>164</v>
          </cell>
          <cell r="B165" t="str">
            <v>4;47-DU1</v>
          </cell>
          <cell r="C165">
            <v>132</v>
          </cell>
          <cell r="D165" t="str">
            <v>DU 1</v>
          </cell>
          <cell r="E165" t="str">
            <v>G: 23EHP-4x2-0.6HP NP TN; Upgradable to 8x2</v>
          </cell>
          <cell r="F165" t="str">
            <v>Site-00077</v>
          </cell>
          <cell r="G165" t="str">
            <v>S06°09'53.3</v>
          </cell>
          <cell r="H165" t="str">
            <v>106°48'56.6</v>
          </cell>
          <cell r="I165" t="str">
            <v>Site-00568</v>
          </cell>
          <cell r="J165" t="str">
            <v>S06°09'45.8</v>
          </cell>
          <cell r="K165" t="str">
            <v>106°48'42.6</v>
          </cell>
          <cell r="L165" t="str">
            <v>0.5 km]</v>
          </cell>
          <cell r="M165" t="str">
            <v>Untitled</v>
          </cell>
          <cell r="N165" t="str">
            <v>&lt;None&gt;</v>
          </cell>
          <cell r="P165" t="str">
            <v>From 204 &amp; 28 Links</v>
          </cell>
        </row>
        <row r="166">
          <cell r="A166">
            <v>165</v>
          </cell>
          <cell r="B166" t="str">
            <v>4;57 DU-1</v>
          </cell>
          <cell r="C166">
            <v>133</v>
          </cell>
          <cell r="D166" t="str">
            <v>DU 1</v>
          </cell>
          <cell r="E166" t="str">
            <v>G: 23EHP-4x2-0.6HP NP TN; Upgradable to 8x2</v>
          </cell>
          <cell r="F166" t="str">
            <v>Site-00430</v>
          </cell>
          <cell r="G166" t="str">
            <v>S06°09'02.5</v>
          </cell>
          <cell r="H166" t="str">
            <v>106°48'14.8</v>
          </cell>
          <cell r="I166" t="str">
            <v>Site-00047</v>
          </cell>
          <cell r="J166" t="str">
            <v>S06°08'47.5</v>
          </cell>
          <cell r="K166" t="str">
            <v>106°48'03.4</v>
          </cell>
          <cell r="L166" t="str">
            <v>0.6 km]</v>
          </cell>
          <cell r="M166" t="str">
            <v>Untitled</v>
          </cell>
          <cell r="N166" t="str">
            <v>&lt;None&gt;</v>
          </cell>
          <cell r="P166" t="str">
            <v>From 204 &amp; 28 Links</v>
          </cell>
        </row>
        <row r="167">
          <cell r="A167">
            <v>166</v>
          </cell>
          <cell r="B167" t="str">
            <v>6;17-DU1</v>
          </cell>
          <cell r="C167">
            <v>134</v>
          </cell>
          <cell r="D167" t="str">
            <v>DU 1</v>
          </cell>
          <cell r="E167" t="str">
            <v>L: 15EHP-8x2-0.6HP HS TN; Upgradable to 16x2</v>
          </cell>
          <cell r="F167" t="str">
            <v>Site-00037</v>
          </cell>
          <cell r="G167" t="str">
            <v>S06°08'09.1</v>
          </cell>
          <cell r="H167" t="str">
            <v>106°48'03.7</v>
          </cell>
          <cell r="I167" t="str">
            <v>Site-00038</v>
          </cell>
          <cell r="J167" t="str">
            <v>S06°08'12.6</v>
          </cell>
          <cell r="K167" t="str">
            <v>106°47'34.9</v>
          </cell>
          <cell r="L167" t="str">
            <v>0.9 km]</v>
          </cell>
          <cell r="M167" t="str">
            <v>Untitled</v>
          </cell>
          <cell r="N167" t="str">
            <v>&lt;None&gt;</v>
          </cell>
          <cell r="P167" t="str">
            <v>From 204 &amp; 28 Links</v>
          </cell>
        </row>
        <row r="168">
          <cell r="A168">
            <v>167</v>
          </cell>
          <cell r="B168" t="str">
            <v>6;27-DU1</v>
          </cell>
          <cell r="C168">
            <v>135</v>
          </cell>
          <cell r="D168" t="str">
            <v>DU 1</v>
          </cell>
          <cell r="E168" t="str">
            <v>L: 15EHP-8x2-0.6HP HS TN; Upgradable to 16x2</v>
          </cell>
          <cell r="F168" t="str">
            <v>Site-00537</v>
          </cell>
          <cell r="G168" t="str">
            <v>S06°08'57.6</v>
          </cell>
          <cell r="H168" t="str">
            <v>106°48'46.1</v>
          </cell>
          <cell r="I168" t="str">
            <v>Site-00538</v>
          </cell>
          <cell r="J168" t="str">
            <v>S06°08'40.5</v>
          </cell>
          <cell r="K168" t="str">
            <v>106°48'39.6</v>
          </cell>
          <cell r="L168" t="str">
            <v>0.6 km]</v>
          </cell>
          <cell r="M168" t="str">
            <v>Untitled</v>
          </cell>
          <cell r="N168" t="str">
            <v>&lt;None&gt;</v>
          </cell>
          <cell r="P168" t="str">
            <v>From 204 &amp; 28 Links</v>
          </cell>
        </row>
        <row r="169">
          <cell r="A169">
            <v>168</v>
          </cell>
          <cell r="B169" t="str">
            <v>6;28 DU-1</v>
          </cell>
          <cell r="C169">
            <v>136</v>
          </cell>
          <cell r="D169" t="str">
            <v>DU 1</v>
          </cell>
          <cell r="E169" t="str">
            <v>L: 15EHP-8x2-0.6HP HS TN; Upgradable to 16x2</v>
          </cell>
          <cell r="F169" t="str">
            <v>Site-00564</v>
          </cell>
          <cell r="G169" t="str">
            <v>S06°08'15.9</v>
          </cell>
          <cell r="H169" t="str">
            <v>106°48'34.3</v>
          </cell>
          <cell r="I169" t="str">
            <v>Site-00427</v>
          </cell>
          <cell r="J169" t="str">
            <v>S06°08'07.7</v>
          </cell>
          <cell r="K169" t="str">
            <v>106°48'21.5</v>
          </cell>
          <cell r="L169" t="str">
            <v>0.5 km]</v>
          </cell>
          <cell r="M169" t="str">
            <v>Untitled</v>
          </cell>
          <cell r="N169" t="str">
            <v>&lt;None&gt;</v>
          </cell>
          <cell r="P169" t="str">
            <v>From 204 &amp; 28 Links</v>
          </cell>
        </row>
        <row r="170">
          <cell r="A170">
            <v>169</v>
          </cell>
          <cell r="B170" t="str">
            <v>6;29-DU1</v>
          </cell>
          <cell r="C170">
            <v>137</v>
          </cell>
          <cell r="D170" t="str">
            <v>DU 1</v>
          </cell>
          <cell r="E170" t="str">
            <v>L: 15EHP-8x2-0.6HP HS TN; Upgradable to 16x2</v>
          </cell>
          <cell r="F170" t="str">
            <v>Site-00567</v>
          </cell>
          <cell r="G170" t="str">
            <v>S06°09'35.7</v>
          </cell>
          <cell r="H170" t="str">
            <v>106°48'05.5</v>
          </cell>
          <cell r="I170" t="str">
            <v>Site-00565</v>
          </cell>
          <cell r="J170" t="str">
            <v>S06°09'02.4</v>
          </cell>
          <cell r="K170" t="str">
            <v>106°47'54.8</v>
          </cell>
          <cell r="L170" t="str">
            <v>1.1 km]</v>
          </cell>
          <cell r="M170" t="str">
            <v>Untitled</v>
          </cell>
          <cell r="N170" t="str">
            <v>&lt;None&gt;</v>
          </cell>
          <cell r="P170" t="str">
            <v>From 204 &amp; 28 Links</v>
          </cell>
        </row>
        <row r="171">
          <cell r="A171">
            <v>170</v>
          </cell>
          <cell r="B171" t="str">
            <v>10;29 DU-1</v>
          </cell>
          <cell r="C171">
            <v>138</v>
          </cell>
          <cell r="D171" t="str">
            <v>DU 1</v>
          </cell>
          <cell r="E171" t="str">
            <v>O: 23EHP-16x2-0.6HP HS TN</v>
          </cell>
          <cell r="F171" t="str">
            <v>Site-00047</v>
          </cell>
          <cell r="G171" t="str">
            <v>S06°08'47.5</v>
          </cell>
          <cell r="H171" t="str">
            <v>106°48'03.4</v>
          </cell>
          <cell r="I171" t="str">
            <v>Site-00427</v>
          </cell>
          <cell r="J171" t="str">
            <v>S06°08'07.7</v>
          </cell>
          <cell r="K171" t="str">
            <v>106°48'21.5</v>
          </cell>
          <cell r="L171" t="str">
            <v>1.3 km]</v>
          </cell>
          <cell r="M171" t="str">
            <v>Untitled</v>
          </cell>
          <cell r="N171" t="str">
            <v>&lt;None&gt;</v>
          </cell>
          <cell r="P171" t="str">
            <v>From 204 &amp; 28 Links</v>
          </cell>
        </row>
        <row r="172">
          <cell r="A172">
            <v>171</v>
          </cell>
          <cell r="B172" t="str">
            <v>10;27-DU1</v>
          </cell>
          <cell r="C172">
            <v>139</v>
          </cell>
          <cell r="D172" t="str">
            <v>DU 1</v>
          </cell>
          <cell r="E172" t="str">
            <v>O: 23EHP-16x2-0.6HP HS TN</v>
          </cell>
          <cell r="F172" t="str">
            <v>Site-00568</v>
          </cell>
          <cell r="G172" t="str">
            <v>S06°09'45.8</v>
          </cell>
          <cell r="H172" t="str">
            <v>106°48'42.6</v>
          </cell>
          <cell r="I172" t="str">
            <v>Site-00068</v>
          </cell>
          <cell r="J172" t="str">
            <v>S06°09'29.3</v>
          </cell>
          <cell r="K172" t="str">
            <v>106°48'48.7</v>
          </cell>
          <cell r="L172" t="str">
            <v>0.5 km]</v>
          </cell>
          <cell r="M172" t="str">
            <v>Untitled</v>
          </cell>
          <cell r="N172" t="str">
            <v>&lt;None&gt;</v>
          </cell>
          <cell r="P172" t="str">
            <v>From 204 &amp; 28 Links</v>
          </cell>
        </row>
        <row r="173">
          <cell r="A173">
            <v>172</v>
          </cell>
          <cell r="B173" t="str">
            <v>63;27-DU-1</v>
          </cell>
          <cell r="C173">
            <v>140</v>
          </cell>
          <cell r="D173" t="str">
            <v>DU 1</v>
          </cell>
          <cell r="E173" t="str">
            <v xml:space="preserve">R: 13EHC-63x2-0.6HP NP; Ant Dual Polarized </v>
          </cell>
          <cell r="F173" t="str">
            <v>Site-00070</v>
          </cell>
          <cell r="G173" t="str">
            <v>S06°09'54.7</v>
          </cell>
          <cell r="H173" t="str">
            <v>106°48'29.9</v>
          </cell>
          <cell r="I173" t="str">
            <v>Site-00068</v>
          </cell>
          <cell r="J173" t="str">
            <v>S06°09'29.3</v>
          </cell>
          <cell r="K173" t="str">
            <v>106°48'48.7</v>
          </cell>
          <cell r="L173" t="str">
            <v>1.0 km]</v>
          </cell>
          <cell r="M173" t="str">
            <v>Untitled</v>
          </cell>
          <cell r="N173" t="str">
            <v>&lt;None&gt;</v>
          </cell>
          <cell r="P173" t="str">
            <v>From 204 &amp; 28 Links</v>
          </cell>
        </row>
        <row r="174">
          <cell r="A174">
            <v>173</v>
          </cell>
          <cell r="B174" t="str">
            <v>63;24-DU-1</v>
          </cell>
          <cell r="C174">
            <v>141</v>
          </cell>
          <cell r="D174" t="str">
            <v>DU 1</v>
          </cell>
          <cell r="E174" t="str">
            <v xml:space="preserve">S: 13EHC-63x2-1.2HP NP ; Ant Dual Polarized  </v>
          </cell>
          <cell r="F174" t="str">
            <v>Site-00070</v>
          </cell>
          <cell r="G174" t="str">
            <v>S06°09'54.7</v>
          </cell>
          <cell r="H174" t="str">
            <v>106°48'29.9</v>
          </cell>
          <cell r="I174" t="str">
            <v>Telkom Jakbar</v>
          </cell>
          <cell r="J174" t="str">
            <v>S06°10'30.8</v>
          </cell>
          <cell r="K174" t="str">
            <v>106°47'35.2</v>
          </cell>
          <cell r="L174" t="str">
            <v>2.0 km]</v>
          </cell>
          <cell r="M174" t="str">
            <v>Untitled</v>
          </cell>
          <cell r="N174" t="str">
            <v>&lt;None&gt;</v>
          </cell>
          <cell r="P174" t="str">
            <v>From 204 &amp; 28 Links</v>
          </cell>
        </row>
        <row r="175">
          <cell r="A175">
            <v>174</v>
          </cell>
          <cell r="B175" t="str">
            <v>63;25-DU-1</v>
          </cell>
          <cell r="C175">
            <v>142</v>
          </cell>
          <cell r="D175" t="str">
            <v>DU 1</v>
          </cell>
          <cell r="E175" t="str">
            <v xml:space="preserve">S: 13EHC-63x2-1.2HP NP ; Ant Dual Polarized  </v>
          </cell>
          <cell r="F175" t="str">
            <v>Site-00538</v>
          </cell>
          <cell r="G175" t="str">
            <v>S06°08'40.5</v>
          </cell>
          <cell r="H175" t="str">
            <v>106°48'39.6</v>
          </cell>
          <cell r="I175" t="str">
            <v>Site-00068</v>
          </cell>
          <cell r="J175" t="str">
            <v>S06°09'29.3</v>
          </cell>
          <cell r="K175" t="str">
            <v>106°48'48.7</v>
          </cell>
          <cell r="L175" t="str">
            <v>1.5 km]</v>
          </cell>
          <cell r="M175" t="str">
            <v>Untitled</v>
          </cell>
          <cell r="N175" t="str">
            <v>&lt;None&gt;</v>
          </cell>
          <cell r="P175" t="str">
            <v>From 204 &amp; 28 Links</v>
          </cell>
        </row>
        <row r="176">
          <cell r="A176">
            <v>175</v>
          </cell>
          <cell r="B176" t="str">
            <v>63;31-DU-1</v>
          </cell>
          <cell r="C176">
            <v>143</v>
          </cell>
          <cell r="D176" t="str">
            <v>DU 1</v>
          </cell>
          <cell r="E176" t="str">
            <v xml:space="preserve">T: 7EHC-63x2-0.6HP NP; Ant Dual Polarized </v>
          </cell>
          <cell r="F176" t="str">
            <v>Telkom Jakbar</v>
          </cell>
          <cell r="G176" t="str">
            <v>S06°10'30.8</v>
          </cell>
          <cell r="H176" t="str">
            <v>106°47'35.2</v>
          </cell>
          <cell r="I176" t="str">
            <v>Site-00538</v>
          </cell>
          <cell r="J176" t="str">
            <v>S06°08'40.5</v>
          </cell>
          <cell r="K176" t="str">
            <v>106°48'39.6</v>
          </cell>
          <cell r="L176" t="str">
            <v>3.9 km]</v>
          </cell>
          <cell r="M176" t="str">
            <v>Untitled</v>
          </cell>
          <cell r="N176" t="str">
            <v>&lt;None&gt;</v>
          </cell>
          <cell r="P176" t="str">
            <v>From 204 &amp; 28 Links</v>
          </cell>
        </row>
        <row r="177">
          <cell r="A177">
            <v>176</v>
          </cell>
          <cell r="D177" t="str">
            <v>DU 1</v>
          </cell>
          <cell r="E177" t="str">
            <v>J: 7EHP-4x2-0.6HP NP TN; Upgradable to 8x2</v>
          </cell>
          <cell r="F177" t="str">
            <v>Spare</v>
          </cell>
          <cell r="O177" t="str">
            <v>Spare</v>
          </cell>
        </row>
        <row r="178">
          <cell r="A178">
            <v>177</v>
          </cell>
          <cell r="D178" t="str">
            <v>DU 1</v>
          </cell>
          <cell r="E178" t="str">
            <v>J: 7EHP-4x2-0.6HP NP TN; Upgradable to 8x2</v>
          </cell>
          <cell r="F178" t="str">
            <v>Spare</v>
          </cell>
          <cell r="O178" t="str">
            <v>Spare</v>
          </cell>
        </row>
        <row r="179">
          <cell r="A179">
            <v>178</v>
          </cell>
          <cell r="D179" t="str">
            <v>DU 1</v>
          </cell>
          <cell r="E179" t="str">
            <v>K: 7EHP-4x2-1.2HP NP TN; Upgradable to 8x2</v>
          </cell>
          <cell r="F179" t="str">
            <v>Spare</v>
          </cell>
          <cell r="O179" t="str">
            <v>Spare</v>
          </cell>
        </row>
        <row r="180">
          <cell r="A180">
            <v>179</v>
          </cell>
          <cell r="D180" t="str">
            <v>DU 1</v>
          </cell>
          <cell r="E180" t="str">
            <v>K: 7EHP-4x2-1.2HP NP TN; Upgradable to 8x2</v>
          </cell>
          <cell r="F180" t="str">
            <v>Spare</v>
          </cell>
          <cell r="O180" t="str">
            <v>Spare</v>
          </cell>
        </row>
        <row r="181">
          <cell r="A181">
            <v>180</v>
          </cell>
          <cell r="D181" t="str">
            <v>DU 1</v>
          </cell>
          <cell r="E181" t="str">
            <v>N: 7EHP-8x2-0.6HP HS TN; Upgradable to 16x2</v>
          </cell>
          <cell r="F181" t="str">
            <v>Spare</v>
          </cell>
          <cell r="O181" t="str">
            <v>Spare</v>
          </cell>
        </row>
        <row r="182">
          <cell r="A182">
            <v>181</v>
          </cell>
          <cell r="D182" t="str">
            <v>DU 1</v>
          </cell>
          <cell r="E182" t="str">
            <v>N: 7EHP-8x2-0.6HP HS TN; Upgradable to 16x2</v>
          </cell>
          <cell r="F182" t="str">
            <v>Spare</v>
          </cell>
          <cell r="O182" t="str">
            <v>Spare</v>
          </cell>
        </row>
        <row r="183">
          <cell r="A183">
            <v>182</v>
          </cell>
          <cell r="D183" t="str">
            <v>DU 1</v>
          </cell>
          <cell r="E183" t="str">
            <v>N: 7EHP-8x2-0.6HP HS TN; Upgradable to 16x2</v>
          </cell>
          <cell r="F183" t="str">
            <v>Spare</v>
          </cell>
          <cell r="O183" t="str">
            <v>Spare</v>
          </cell>
        </row>
        <row r="184">
          <cell r="A184">
            <v>183</v>
          </cell>
          <cell r="D184" t="str">
            <v>DU 1</v>
          </cell>
          <cell r="E184" t="str">
            <v>N: 7EHP-8x2-0.6HP HS TN; Upgradable to 16x2</v>
          </cell>
          <cell r="F184" t="str">
            <v>Spare</v>
          </cell>
          <cell r="O184" t="str">
            <v>Spare</v>
          </cell>
        </row>
        <row r="185">
          <cell r="A185">
            <v>184</v>
          </cell>
          <cell r="B185" t="str">
            <v>2;142 DU-2</v>
          </cell>
          <cell r="C185">
            <v>144</v>
          </cell>
          <cell r="D185" t="str">
            <v>DU 2</v>
          </cell>
          <cell r="E185" t="str">
            <v>A: 23EHP-2x2-0.6HP NP TN; Upgradable to 4x2</v>
          </cell>
          <cell r="F185" t="str">
            <v>Site-00039</v>
          </cell>
          <cell r="G185" t="str">
            <v>S06°08'01.5</v>
          </cell>
          <cell r="H185" t="str">
            <v>106°48'47.0</v>
          </cell>
          <cell r="I185" t="str">
            <v>Site-00564</v>
          </cell>
          <cell r="J185" t="str">
            <v>S06°08'15.9</v>
          </cell>
          <cell r="K185" t="str">
            <v>106°48'34.3</v>
          </cell>
          <cell r="L185" t="str">
            <v>0.6 km]</v>
          </cell>
          <cell r="M185" t="str">
            <v>Untitled</v>
          </cell>
          <cell r="N185" t="str">
            <v>&lt;None&gt;</v>
          </cell>
          <cell r="P185" t="str">
            <v>From 204 &amp; 28 Links</v>
          </cell>
        </row>
        <row r="186">
          <cell r="A186">
            <v>185</v>
          </cell>
          <cell r="B186" t="str">
            <v>2;101 DU2</v>
          </cell>
          <cell r="C186">
            <v>145</v>
          </cell>
          <cell r="D186" t="str">
            <v>DU 2</v>
          </cell>
          <cell r="E186" t="str">
            <v>A: 23EHP-2x2-0.6HP NP TN; Upgradable to 4x2</v>
          </cell>
          <cell r="F186" t="str">
            <v>Site-00057</v>
          </cell>
          <cell r="G186" t="str">
            <v>S06°08'52.3</v>
          </cell>
          <cell r="H186" t="str">
            <v>106°49'34.2</v>
          </cell>
          <cell r="I186" t="str">
            <v>Site-00540</v>
          </cell>
          <cell r="J186" t="str">
            <v>S06°08'38.0</v>
          </cell>
          <cell r="K186" t="str">
            <v>106°49'26.8</v>
          </cell>
          <cell r="L186" t="str">
            <v>0.5 km]</v>
          </cell>
          <cell r="M186" t="str">
            <v>Untitled</v>
          </cell>
          <cell r="N186" t="str">
            <v>&lt;None&gt;</v>
          </cell>
          <cell r="P186" t="str">
            <v>From 204 &amp; 28 Links</v>
          </cell>
        </row>
        <row r="187">
          <cell r="A187">
            <v>186</v>
          </cell>
          <cell r="B187" t="str">
            <v>2;128 DU2</v>
          </cell>
          <cell r="C187">
            <v>146</v>
          </cell>
          <cell r="D187" t="str">
            <v>DU 2</v>
          </cell>
          <cell r="E187" t="str">
            <v>A: 23EHP-2x2-0.6HP NP TN; Upgradable to 4x2</v>
          </cell>
          <cell r="F187" t="str">
            <v>Site-00066</v>
          </cell>
          <cell r="G187" t="str">
            <v>S06°09'11.7</v>
          </cell>
          <cell r="H187" t="str">
            <v>106°49'41.1</v>
          </cell>
          <cell r="I187" t="str">
            <v>Site-00319</v>
          </cell>
          <cell r="J187" t="str">
            <v>S06°09'18.4</v>
          </cell>
          <cell r="K187" t="str">
            <v>106°49'21.1</v>
          </cell>
          <cell r="L187" t="str">
            <v>0.6 km]</v>
          </cell>
          <cell r="M187" t="str">
            <v>Untitled</v>
          </cell>
          <cell r="N187" t="str">
            <v>&lt;None&gt;</v>
          </cell>
          <cell r="P187" t="str">
            <v>From 204 &amp; 28 Links</v>
          </cell>
        </row>
        <row r="188">
          <cell r="A188">
            <v>187</v>
          </cell>
          <cell r="B188" t="str">
            <v>2;132-DU2</v>
          </cell>
          <cell r="C188">
            <v>147</v>
          </cell>
          <cell r="D188" t="str">
            <v>DU 2</v>
          </cell>
          <cell r="E188" t="str">
            <v>A: 23EHP-2x2-0.6HP NP TN; Upgradable to 4x2</v>
          </cell>
          <cell r="F188" t="str">
            <v>Site-00067</v>
          </cell>
          <cell r="G188" t="str">
            <v>S06°09'25.0</v>
          </cell>
          <cell r="H188" t="str">
            <v>106°49'05.5</v>
          </cell>
          <cell r="I188" t="str">
            <v>Site-00571</v>
          </cell>
          <cell r="J188" t="str">
            <v>S06°09'12.8</v>
          </cell>
          <cell r="K188" t="str">
            <v>106°49'03.9</v>
          </cell>
          <cell r="L188" t="str">
            <v>0.4 km]</v>
          </cell>
          <cell r="M188" t="str">
            <v>Untitled</v>
          </cell>
          <cell r="N188" t="str">
            <v>&lt;None&gt;</v>
          </cell>
          <cell r="P188" t="str">
            <v>From 204 &amp; 28 Links</v>
          </cell>
        </row>
        <row r="189">
          <cell r="A189">
            <v>188</v>
          </cell>
          <cell r="B189" t="str">
            <v>2;54 DU2</v>
          </cell>
          <cell r="C189">
            <v>148</v>
          </cell>
          <cell r="D189" t="str">
            <v>DU 2</v>
          </cell>
          <cell r="E189" t="str">
            <v>A: 23EHP-2x2-0.6HP NP TN; Upgradable to 4x2</v>
          </cell>
          <cell r="F189" t="str">
            <v>Site-00075</v>
          </cell>
          <cell r="G189" t="str">
            <v>S06°09'43.0</v>
          </cell>
          <cell r="H189" t="str">
            <v>106°50'01.2</v>
          </cell>
          <cell r="I189" t="str">
            <v>Site-00796</v>
          </cell>
          <cell r="J189" t="str">
            <v>S06°09'51.4</v>
          </cell>
          <cell r="K189" t="str">
            <v>106°49'51.2</v>
          </cell>
          <cell r="L189" t="str">
            <v>0.4 km]</v>
          </cell>
          <cell r="M189" t="str">
            <v>Untitled</v>
          </cell>
          <cell r="N189" t="str">
            <v>&lt;None&gt;</v>
          </cell>
          <cell r="P189" t="str">
            <v>From 204 &amp; 28 Links</v>
          </cell>
        </row>
        <row r="190">
          <cell r="A190">
            <v>189</v>
          </cell>
          <cell r="B190" t="str">
            <v>2;126 DU2</v>
          </cell>
          <cell r="C190">
            <v>149</v>
          </cell>
          <cell r="D190" t="str">
            <v>DU 2</v>
          </cell>
          <cell r="E190" t="str">
            <v>A: 23EHP-2x2-0.6HP NP TN; Upgradable to 4x2</v>
          </cell>
          <cell r="F190" t="str">
            <v>Site-00076</v>
          </cell>
          <cell r="G190" t="str">
            <v>S06°09'41.3</v>
          </cell>
          <cell r="H190" t="str">
            <v>106°49'38.8</v>
          </cell>
          <cell r="I190" t="str">
            <v>Site-00575</v>
          </cell>
          <cell r="J190" t="str">
            <v>S06°09'25.7</v>
          </cell>
          <cell r="K190" t="str">
            <v>106°49'39.1</v>
          </cell>
          <cell r="L190" t="str">
            <v>0.5 km]</v>
          </cell>
          <cell r="M190" t="str">
            <v>Untitled</v>
          </cell>
          <cell r="N190" t="str">
            <v>&lt;None&gt;</v>
          </cell>
          <cell r="P190" t="str">
            <v>From 204 &amp; 28 Links</v>
          </cell>
        </row>
        <row r="191">
          <cell r="A191">
            <v>190</v>
          </cell>
          <cell r="B191" t="str">
            <v>2;124 DU2</v>
          </cell>
          <cell r="C191">
            <v>150</v>
          </cell>
          <cell r="D191" t="str">
            <v>DU 2</v>
          </cell>
          <cell r="E191" t="str">
            <v>A: 23EHP-2x2-0.6HP NP TN; Upgradable to 4x2</v>
          </cell>
          <cell r="F191" t="str">
            <v>Site-00084</v>
          </cell>
          <cell r="G191" t="str">
            <v>S06°09'27.0</v>
          </cell>
          <cell r="H191" t="str">
            <v>106°50'13.0</v>
          </cell>
          <cell r="I191" t="str">
            <v>Site-00574</v>
          </cell>
          <cell r="J191" t="str">
            <v>S06°09'11.9</v>
          </cell>
          <cell r="K191" t="str">
            <v>106°50'10.4</v>
          </cell>
          <cell r="L191" t="str">
            <v>0.5 km]</v>
          </cell>
          <cell r="M191" t="str">
            <v>Untitled</v>
          </cell>
          <cell r="N191" t="str">
            <v>&lt;None&gt;</v>
          </cell>
          <cell r="P191" t="str">
            <v>From 204 &amp; 28 Links</v>
          </cell>
        </row>
        <row r="192">
          <cell r="A192">
            <v>191</v>
          </cell>
          <cell r="B192" t="str">
            <v>2;98 DU2</v>
          </cell>
          <cell r="C192">
            <v>151</v>
          </cell>
          <cell r="D192" t="str">
            <v>DU 2</v>
          </cell>
          <cell r="E192" t="str">
            <v>A: 23EHP-2x2-0.6HP NP TN; Upgradable to 4x2</v>
          </cell>
          <cell r="F192" t="str">
            <v>Site-00305</v>
          </cell>
          <cell r="G192" t="str">
            <v>S06°08'52.1</v>
          </cell>
          <cell r="H192" t="str">
            <v>106°49'50.8</v>
          </cell>
          <cell r="I192" t="str">
            <v>Site-00056</v>
          </cell>
          <cell r="J192" t="str">
            <v>S06°08'37.1</v>
          </cell>
          <cell r="K192" t="str">
            <v>106°50'03.3</v>
          </cell>
          <cell r="L192" t="str">
            <v>0.6 km]</v>
          </cell>
          <cell r="M192" t="str">
            <v>Untitled</v>
          </cell>
          <cell r="N192" t="str">
            <v>&lt;None&gt;</v>
          </cell>
          <cell r="P192" t="str">
            <v>From 204 &amp; 28 Links</v>
          </cell>
        </row>
        <row r="193">
          <cell r="A193">
            <v>192</v>
          </cell>
          <cell r="B193" t="str">
            <v>2;51 DU2</v>
          </cell>
          <cell r="C193">
            <v>152</v>
          </cell>
          <cell r="D193" t="str">
            <v>DU 2</v>
          </cell>
          <cell r="E193" t="str">
            <v>A: 23EHP-2x2-0.6HP NP TN; Upgradable to 4x2</v>
          </cell>
          <cell r="F193" t="str">
            <v>Site-00423</v>
          </cell>
          <cell r="G193" t="str">
            <v>S06°10'16.9</v>
          </cell>
          <cell r="H193" t="str">
            <v>106°49'22.2</v>
          </cell>
          <cell r="I193" t="str">
            <v>Site-00086</v>
          </cell>
          <cell r="J193" t="str">
            <v>S06°09'59.3</v>
          </cell>
          <cell r="K193" t="str">
            <v>106°49'15.9</v>
          </cell>
          <cell r="L193" t="str">
            <v>0.6 km]</v>
          </cell>
          <cell r="M193" t="str">
            <v>Untitled</v>
          </cell>
          <cell r="N193" t="str">
            <v>&lt;None&gt;</v>
          </cell>
          <cell r="P193" t="str">
            <v>From 204 &amp; 28 Links</v>
          </cell>
        </row>
        <row r="194">
          <cell r="A194">
            <v>193</v>
          </cell>
          <cell r="B194" t="str">
            <v>2;129-DU2</v>
          </cell>
          <cell r="C194">
            <v>153</v>
          </cell>
          <cell r="D194" t="str">
            <v>DU 2</v>
          </cell>
          <cell r="E194" t="str">
            <v>A: 23EHP-2x2-0.6HP NP TN; Upgradable to 4x2</v>
          </cell>
          <cell r="F194" t="str">
            <v>Site-00428</v>
          </cell>
          <cell r="G194" t="str">
            <v>S06°09'42.3</v>
          </cell>
          <cell r="H194" t="str">
            <v>106°49'11.1</v>
          </cell>
          <cell r="I194" t="str">
            <v>Site-00077</v>
          </cell>
          <cell r="J194" t="str">
            <v>S06°09'53.3</v>
          </cell>
          <cell r="K194" t="str">
            <v>106°48'56.6</v>
          </cell>
          <cell r="L194" t="str">
            <v>0.6 km]</v>
          </cell>
          <cell r="M194" t="str">
            <v>Untitled</v>
          </cell>
          <cell r="N194" t="str">
            <v>&lt;None&gt;</v>
          </cell>
          <cell r="P194" t="str">
            <v>From 204 &amp; 28 Links</v>
          </cell>
        </row>
        <row r="195">
          <cell r="A195">
            <v>194</v>
          </cell>
          <cell r="B195" t="str">
            <v>2;125 DU2</v>
          </cell>
          <cell r="C195">
            <v>154</v>
          </cell>
          <cell r="D195" t="str">
            <v>DU 2</v>
          </cell>
          <cell r="E195" t="str">
            <v>A: 23EHP-2x2-0.6HP NP TN; Upgradable to 4x2</v>
          </cell>
          <cell r="F195" t="str">
            <v>Site-00508</v>
          </cell>
          <cell r="G195" t="str">
            <v>S06°09'19.2</v>
          </cell>
          <cell r="H195" t="str">
            <v>106°49'56.9</v>
          </cell>
          <cell r="I195" t="str">
            <v>Site-00574</v>
          </cell>
          <cell r="J195" t="str">
            <v>S06°09'11.9</v>
          </cell>
          <cell r="K195" t="str">
            <v>106°50'10.4</v>
          </cell>
          <cell r="L195" t="str">
            <v>0.5 km]</v>
          </cell>
          <cell r="M195" t="str">
            <v>Untitled</v>
          </cell>
          <cell r="N195" t="str">
            <v>&lt;None&gt;</v>
          </cell>
          <cell r="P195" t="str">
            <v>From 204 &amp; 28 Links</v>
          </cell>
        </row>
        <row r="196">
          <cell r="A196">
            <v>195</v>
          </cell>
          <cell r="B196" t="str">
            <v>2;55 DU2</v>
          </cell>
          <cell r="C196">
            <v>155</v>
          </cell>
          <cell r="D196" t="str">
            <v>DU 2</v>
          </cell>
          <cell r="E196" t="str">
            <v>A: 23EHP-2x2-0.6HP NP TN; Upgradable to 4x2</v>
          </cell>
          <cell r="F196" t="str">
            <v>Site-00509</v>
          </cell>
          <cell r="G196" t="str">
            <v>S06°09'50.5</v>
          </cell>
          <cell r="H196" t="str">
            <v>106°50'20.6</v>
          </cell>
          <cell r="I196" t="str">
            <v>Site-00796</v>
          </cell>
          <cell r="J196" t="str">
            <v>S06°09'51.4</v>
          </cell>
          <cell r="K196" t="str">
            <v>106°49'51.2</v>
          </cell>
          <cell r="L196" t="str">
            <v>0.9 km]</v>
          </cell>
          <cell r="M196" t="str">
            <v>Untitled</v>
          </cell>
          <cell r="N196" t="str">
            <v>&lt;None&gt;</v>
          </cell>
          <cell r="P196" t="str">
            <v>From 204 &amp; 28 Links</v>
          </cell>
        </row>
        <row r="197">
          <cell r="A197">
            <v>196</v>
          </cell>
          <cell r="B197" t="str">
            <v>2;127 DU2</v>
          </cell>
          <cell r="C197">
            <v>156</v>
          </cell>
          <cell r="D197" t="str">
            <v>DU 2</v>
          </cell>
          <cell r="E197" t="str">
            <v>A: 23EHP-2x2-0.6HP NP TN; Upgradable to 4x2</v>
          </cell>
          <cell r="F197" t="str">
            <v>Site-00572</v>
          </cell>
          <cell r="G197" t="str">
            <v>S06°09'49.5</v>
          </cell>
          <cell r="H197" t="str">
            <v>106°49'25.1</v>
          </cell>
          <cell r="I197" t="str">
            <v>Site-00429</v>
          </cell>
          <cell r="J197" t="str">
            <v>S06°09'31.7</v>
          </cell>
          <cell r="K197" t="str">
            <v>106°49'22.5</v>
          </cell>
          <cell r="L197" t="str">
            <v>0.6 km]</v>
          </cell>
          <cell r="M197" t="str">
            <v>Untitled</v>
          </cell>
          <cell r="N197" t="str">
            <v>&lt;None&gt;</v>
          </cell>
          <cell r="P197" t="str">
            <v>From 204 &amp; 28 Links</v>
          </cell>
        </row>
        <row r="198">
          <cell r="A198">
            <v>197</v>
          </cell>
          <cell r="B198" t="str">
            <v>2;99 DU2</v>
          </cell>
          <cell r="C198">
            <v>157</v>
          </cell>
          <cell r="D198" t="str">
            <v>DU 2</v>
          </cell>
          <cell r="E198" t="str">
            <v>A: 23EHP-2x2-0.6HP NP TN; Upgradable to 4x2</v>
          </cell>
          <cell r="F198" t="str">
            <v>Site-00573</v>
          </cell>
          <cell r="G198" t="str">
            <v>S06°09'05.0</v>
          </cell>
          <cell r="H198" t="str">
            <v>106°49'27.2</v>
          </cell>
          <cell r="I198" t="str">
            <v>Site-00562</v>
          </cell>
          <cell r="J198" t="str">
            <v>S06°08'47.0</v>
          </cell>
          <cell r="K198" t="str">
            <v>106°49'15.8</v>
          </cell>
          <cell r="L198" t="str">
            <v>0.7 km]</v>
          </cell>
          <cell r="M198" t="str">
            <v>Untitled</v>
          </cell>
          <cell r="N198" t="str">
            <v>&lt;None&gt;</v>
          </cell>
          <cell r="P198" t="str">
            <v>From 204 &amp; 28 Links</v>
          </cell>
        </row>
        <row r="199">
          <cell r="A199">
            <v>198</v>
          </cell>
          <cell r="B199" t="str">
            <v>4;52 DU2</v>
          </cell>
          <cell r="C199">
            <v>158</v>
          </cell>
          <cell r="D199" t="str">
            <v>DU 2</v>
          </cell>
          <cell r="E199" t="str">
            <v>G: 23EHP-4x2-0.6HP NP TN; Upgradable to 8x2</v>
          </cell>
          <cell r="F199" t="str">
            <v>Site-00429</v>
          </cell>
          <cell r="G199" t="str">
            <v>S06°09'31.7</v>
          </cell>
          <cell r="H199" t="str">
            <v>106°49'22.5</v>
          </cell>
          <cell r="I199" t="str">
            <v>Site-00066</v>
          </cell>
          <cell r="J199" t="str">
            <v>S06°09'11.7</v>
          </cell>
          <cell r="K199" t="str">
            <v>106°49'41.1</v>
          </cell>
          <cell r="L199" t="str">
            <v>0.8 km]</v>
          </cell>
          <cell r="M199" t="str">
            <v>Untitled</v>
          </cell>
          <cell r="N199" t="str">
            <v>&lt;None&gt;</v>
          </cell>
          <cell r="P199" t="str">
            <v>From 204 &amp; 28 Links</v>
          </cell>
        </row>
        <row r="200">
          <cell r="A200">
            <v>199</v>
          </cell>
          <cell r="B200" t="str">
            <v>4;51 DU2</v>
          </cell>
          <cell r="C200">
            <v>159</v>
          </cell>
          <cell r="D200" t="str">
            <v>DU 2</v>
          </cell>
          <cell r="E200" t="str">
            <v>G: 23EHP-4x2-0.6HP NP TN; Upgradable to 8x2</v>
          </cell>
          <cell r="F200" t="str">
            <v>Site-00575</v>
          </cell>
          <cell r="G200" t="str">
            <v>S06°09'25.7</v>
          </cell>
          <cell r="H200" t="str">
            <v>106°49'39.1</v>
          </cell>
          <cell r="I200" t="str">
            <v>Site-00066</v>
          </cell>
          <cell r="J200" t="str">
            <v>S06°09'11.7</v>
          </cell>
          <cell r="K200" t="str">
            <v>106°49'41.1</v>
          </cell>
          <cell r="L200" t="str">
            <v>0.4 km]</v>
          </cell>
          <cell r="M200" t="str">
            <v>Untitled</v>
          </cell>
          <cell r="N200" t="str">
            <v>&lt;None&gt;</v>
          </cell>
          <cell r="P200" t="str">
            <v>From 204 &amp; 28 Links</v>
          </cell>
        </row>
        <row r="201">
          <cell r="A201">
            <v>200</v>
          </cell>
          <cell r="B201" t="str">
            <v>6;11 DU2</v>
          </cell>
          <cell r="C201">
            <v>160</v>
          </cell>
          <cell r="D201" t="str">
            <v>DU 2</v>
          </cell>
          <cell r="E201" t="str">
            <v>L: 15EHP-8x2-0.6HP HS TN; Upgradable to 16x2</v>
          </cell>
          <cell r="F201" t="str">
            <v>Site-00063 (non-261)</v>
          </cell>
          <cell r="G201" t="str">
            <v>S06°10'03.5</v>
          </cell>
          <cell r="H201" t="str">
            <v>106°50'31.4</v>
          </cell>
          <cell r="I201" t="str">
            <v>Site-00796</v>
          </cell>
          <cell r="J201" t="str">
            <v>S06°09'51.4</v>
          </cell>
          <cell r="K201" t="str">
            <v>106°49'51.2</v>
          </cell>
          <cell r="L201" t="str">
            <v>1.3 km]</v>
          </cell>
          <cell r="M201" t="str">
            <v>Untitled</v>
          </cell>
          <cell r="N201" t="str">
            <v>&lt;None&gt;</v>
          </cell>
          <cell r="P201" t="str">
            <v>From 204 &amp; 28 Links</v>
          </cell>
        </row>
        <row r="202">
          <cell r="A202">
            <v>201</v>
          </cell>
          <cell r="B202" t="str">
            <v>6;20 DU2</v>
          </cell>
          <cell r="C202">
            <v>161</v>
          </cell>
          <cell r="D202" t="str">
            <v>DU 2</v>
          </cell>
          <cell r="E202" t="str">
            <v>L: 15EHP-8x2-0.6HP HS TN; Upgradable to 16x2</v>
          </cell>
          <cell r="F202" t="str">
            <v>Site-00562</v>
          </cell>
          <cell r="G202" t="str">
            <v>S06°08'47.0</v>
          </cell>
          <cell r="H202" t="str">
            <v>106°49'15.8</v>
          </cell>
          <cell r="I202" t="str">
            <v>Site-00051</v>
          </cell>
          <cell r="J202" t="str">
            <v>S06°08'27.7</v>
          </cell>
          <cell r="K202" t="str">
            <v>106°49'13.2</v>
          </cell>
          <cell r="L202" t="str">
            <v>0.6 km]</v>
          </cell>
          <cell r="M202" t="str">
            <v>Untitled</v>
          </cell>
          <cell r="N202" t="str">
            <v>&lt;None&gt;</v>
          </cell>
          <cell r="P202" t="str">
            <v>From 204 &amp; 28 Links</v>
          </cell>
        </row>
        <row r="203">
          <cell r="A203">
            <v>202</v>
          </cell>
          <cell r="B203" t="str">
            <v>6;26-DU2</v>
          </cell>
          <cell r="C203">
            <v>162</v>
          </cell>
          <cell r="D203" t="str">
            <v>DU 2</v>
          </cell>
          <cell r="E203" t="str">
            <v>L: 15EHP-8x2-0.6HP HS TN; Upgradable to 16x2</v>
          </cell>
          <cell r="F203" t="str">
            <v>Site-00571</v>
          </cell>
          <cell r="G203" t="str">
            <v>S06°09'12.8</v>
          </cell>
          <cell r="H203" t="str">
            <v>106°49'03.9</v>
          </cell>
          <cell r="I203" t="str">
            <v>Site-00068</v>
          </cell>
          <cell r="J203" t="str">
            <v>S06°09'29.3</v>
          </cell>
          <cell r="K203" t="str">
            <v>106°48'48.7</v>
          </cell>
          <cell r="L203" t="str">
            <v>0.7 km]</v>
          </cell>
          <cell r="M203" t="str">
            <v>Untitled</v>
          </cell>
          <cell r="N203" t="str">
            <v>&lt;None&gt;</v>
          </cell>
          <cell r="P203" t="str">
            <v>From 204 &amp; 28 Links</v>
          </cell>
        </row>
        <row r="204">
          <cell r="A204">
            <v>203</v>
          </cell>
          <cell r="B204" t="str">
            <v>6;25 DU2</v>
          </cell>
          <cell r="C204">
            <v>163</v>
          </cell>
          <cell r="D204" t="str">
            <v>DU 2</v>
          </cell>
          <cell r="E204" t="str">
            <v>L: 15EHP-8x2-0.6HP HS TN; Upgradable to 16x2</v>
          </cell>
          <cell r="F204" t="str">
            <v>Site-00574</v>
          </cell>
          <cell r="G204" t="str">
            <v>S06°09'11.9</v>
          </cell>
          <cell r="H204" t="str">
            <v>106°50'10.4</v>
          </cell>
          <cell r="I204" t="str">
            <v>Site-00065</v>
          </cell>
          <cell r="J204" t="str">
            <v>S06°08'58.0</v>
          </cell>
          <cell r="K204" t="str">
            <v>106°50'04.2</v>
          </cell>
          <cell r="L204" t="str">
            <v>0.5 km]</v>
          </cell>
          <cell r="M204" t="str">
            <v>Untitled</v>
          </cell>
          <cell r="N204" t="str">
            <v>&lt;None&gt;</v>
          </cell>
          <cell r="P204" t="str">
            <v>From 204 &amp; 28 Links</v>
          </cell>
        </row>
        <row r="205">
          <cell r="A205">
            <v>204</v>
          </cell>
          <cell r="B205" t="str">
            <v>6;18 DU-2</v>
          </cell>
          <cell r="C205">
            <v>164</v>
          </cell>
          <cell r="D205" t="str">
            <v>DU 2</v>
          </cell>
          <cell r="E205" t="str">
            <v>L: 15EHP-8x2-0.6HP HS TN; Upgradable to 16x2</v>
          </cell>
          <cell r="F205" t="str">
            <v>Site-01549</v>
          </cell>
          <cell r="G205" t="str">
            <v>S06°07'54.0</v>
          </cell>
          <cell r="H205" t="str">
            <v>106°49'19.8</v>
          </cell>
          <cell r="I205" t="str">
            <v>Site-01297 (non-261)</v>
          </cell>
          <cell r="J205" t="str">
            <v>S06°07'29.8</v>
          </cell>
          <cell r="K205" t="str">
            <v>106°49'43.8</v>
          </cell>
          <cell r="L205" t="str">
            <v>1.0 km]</v>
          </cell>
          <cell r="M205" t="str">
            <v>Untitled</v>
          </cell>
          <cell r="N205" t="str">
            <v>&lt;None&gt;</v>
          </cell>
          <cell r="P205" t="str">
            <v>From 204 &amp; 28 Links</v>
          </cell>
        </row>
        <row r="206">
          <cell r="A206">
            <v>205</v>
          </cell>
          <cell r="B206" t="str">
            <v>10;26 DU2</v>
          </cell>
          <cell r="C206">
            <v>165</v>
          </cell>
          <cell r="D206" t="str">
            <v>DU 2</v>
          </cell>
          <cell r="E206" t="str">
            <v>O: 23EHP-16x2-0.6HP HS TN</v>
          </cell>
          <cell r="F206" t="str">
            <v>Site-00066</v>
          </cell>
          <cell r="G206" t="str">
            <v>S06°09'11.7</v>
          </cell>
          <cell r="H206" t="str">
            <v>106°49'41.1</v>
          </cell>
          <cell r="I206" t="str">
            <v>Site-00065</v>
          </cell>
          <cell r="J206" t="str">
            <v>S06°08'58.0</v>
          </cell>
          <cell r="K206" t="str">
            <v>106°50'04.2</v>
          </cell>
          <cell r="L206" t="str">
            <v>0.8 km]</v>
          </cell>
          <cell r="M206" t="str">
            <v>Untitled</v>
          </cell>
          <cell r="N206" t="str">
            <v>&lt;None&gt;</v>
          </cell>
          <cell r="P206" t="str">
            <v>From 204 &amp; 28 Links</v>
          </cell>
        </row>
        <row r="207">
          <cell r="A207">
            <v>206</v>
          </cell>
          <cell r="B207" t="str">
            <v>10;21 DU2</v>
          </cell>
          <cell r="C207">
            <v>166</v>
          </cell>
          <cell r="D207" t="str">
            <v>DU 2</v>
          </cell>
          <cell r="E207" t="str">
            <v>O: 23EHP-16x2-0.6HP HS TN</v>
          </cell>
          <cell r="F207" t="str">
            <v>Site-00540</v>
          </cell>
          <cell r="G207" t="str">
            <v>S06°08'38.0</v>
          </cell>
          <cell r="H207" t="str">
            <v>106°49'26.8</v>
          </cell>
          <cell r="I207" t="str">
            <v>Site-00051</v>
          </cell>
          <cell r="J207" t="str">
            <v>S06°08'27.7</v>
          </cell>
          <cell r="K207" t="str">
            <v>106°49'13.2</v>
          </cell>
          <cell r="L207" t="str">
            <v>0.5 km]</v>
          </cell>
          <cell r="M207" t="str">
            <v>Untitled</v>
          </cell>
          <cell r="N207" t="str">
            <v>&lt;None&gt;</v>
          </cell>
          <cell r="P207" t="str">
            <v>From 204 &amp; 28 Links</v>
          </cell>
        </row>
        <row r="208">
          <cell r="A208">
            <v>207</v>
          </cell>
          <cell r="B208" t="str">
            <v>63;28 DU2</v>
          </cell>
          <cell r="C208">
            <v>167</v>
          </cell>
          <cell r="D208" t="str">
            <v>DU 2</v>
          </cell>
          <cell r="E208" t="str">
            <v xml:space="preserve">R: 13EHC-63x2-0.6HP NP; Ant Dual Polarized </v>
          </cell>
          <cell r="F208" t="str">
            <v>Site-00065</v>
          </cell>
          <cell r="G208" t="str">
            <v>S06°08'58.0</v>
          </cell>
          <cell r="H208" t="str">
            <v>106°50'04.2</v>
          </cell>
          <cell r="I208" t="str">
            <v>Site-00559</v>
          </cell>
          <cell r="J208" t="str">
            <v>S06°08'35.4</v>
          </cell>
          <cell r="K208" t="str">
            <v>106°49'45.0</v>
          </cell>
          <cell r="L208" t="str">
            <v>0.9 km]</v>
          </cell>
          <cell r="M208" t="str">
            <v>Untitled</v>
          </cell>
          <cell r="N208" t="str">
            <v>&lt;None&gt;</v>
          </cell>
          <cell r="P208" t="str">
            <v>From 204 &amp; 28 Links</v>
          </cell>
        </row>
        <row r="209">
          <cell r="A209">
            <v>208</v>
          </cell>
          <cell r="B209" t="str">
            <v>63;29 DU2</v>
          </cell>
          <cell r="C209">
            <v>168</v>
          </cell>
          <cell r="D209" t="str">
            <v>DU 2</v>
          </cell>
          <cell r="E209" t="str">
            <v xml:space="preserve">R: 13EHC-63x2-0.6HP NP; Ant Dual Polarized </v>
          </cell>
          <cell r="F209" t="str">
            <v>Site-00559</v>
          </cell>
          <cell r="G209" t="str">
            <v>S06°08'35.4</v>
          </cell>
          <cell r="H209" t="str">
            <v>106°49'45.0</v>
          </cell>
          <cell r="I209" t="str">
            <v>Site-00051</v>
          </cell>
          <cell r="J209" t="str">
            <v>S06°08'27.7</v>
          </cell>
          <cell r="K209" t="str">
            <v>106°49'13.2</v>
          </cell>
          <cell r="L209" t="str">
            <v>1.0 km]</v>
          </cell>
          <cell r="M209" t="str">
            <v>Untitled</v>
          </cell>
          <cell r="N209" t="str">
            <v>&lt;None&gt;</v>
          </cell>
          <cell r="P209" t="str">
            <v>From 204 &amp; 28 Links</v>
          </cell>
        </row>
        <row r="210">
          <cell r="A210">
            <v>209</v>
          </cell>
          <cell r="B210" t="str">
            <v>63;30 DU2</v>
          </cell>
          <cell r="C210">
            <v>169</v>
          </cell>
          <cell r="D210" t="str">
            <v>DU 2</v>
          </cell>
          <cell r="E210" t="str">
            <v xml:space="preserve">S: 13EHC-63x2-1.2HP NP ; Ant Dual Polarized  </v>
          </cell>
          <cell r="F210" t="str">
            <v>Hayam Wuruk Plaza (non-261)</v>
          </cell>
          <cell r="G210" t="str">
            <v>S06°09'07.6</v>
          </cell>
          <cell r="H210" t="str">
            <v>106°49'03.9</v>
          </cell>
          <cell r="I210" t="str">
            <v>Site-00051</v>
          </cell>
          <cell r="J210" t="str">
            <v>S06°08'27.7</v>
          </cell>
          <cell r="K210" t="str">
            <v>106°49'13.2</v>
          </cell>
          <cell r="L210" t="str">
            <v>1.3 km]</v>
          </cell>
          <cell r="M210" t="str">
            <v>Untitled</v>
          </cell>
          <cell r="N210" t="str">
            <v>&lt;None&gt;</v>
          </cell>
          <cell r="P210" t="str">
            <v>From 204 &amp; 28 Links</v>
          </cell>
        </row>
        <row r="211">
          <cell r="A211">
            <v>210</v>
          </cell>
          <cell r="B211" t="str">
            <v>63;26 DU2</v>
          </cell>
          <cell r="C211">
            <v>170</v>
          </cell>
          <cell r="D211" t="str">
            <v>DU 2</v>
          </cell>
          <cell r="E211" t="str">
            <v xml:space="preserve">S: 13EHC-63x2-1.2HP NP ; Ant Dual Polarized  </v>
          </cell>
          <cell r="F211" t="str">
            <v>Site-00065</v>
          </cell>
          <cell r="G211" t="str">
            <v>S06°08'58.0</v>
          </cell>
          <cell r="H211" t="str">
            <v>106°50'04.2</v>
          </cell>
          <cell r="I211" t="str">
            <v>Hayam Wuruk Plaza (non-261)</v>
          </cell>
          <cell r="J211" t="str">
            <v>S06°09'07.6</v>
          </cell>
          <cell r="K211" t="str">
            <v>106°49'03.9</v>
          </cell>
          <cell r="L211" t="str">
            <v>1.9 km]</v>
          </cell>
          <cell r="M211" t="str">
            <v>Untitled</v>
          </cell>
          <cell r="N211" t="str">
            <v>&lt;None&gt;</v>
          </cell>
          <cell r="P211" t="str">
            <v>From 204 &amp; 28 Links</v>
          </cell>
        </row>
        <row r="212">
          <cell r="A212">
            <v>211</v>
          </cell>
          <cell r="D212" t="str">
            <v>DU 2</v>
          </cell>
          <cell r="E212" t="str">
            <v>J: 7EHP-4x2-0.6HP NP TN; Upgradable to 8x2</v>
          </cell>
          <cell r="F212" t="str">
            <v>Spare</v>
          </cell>
          <cell r="O212" t="str">
            <v>Spare</v>
          </cell>
        </row>
        <row r="213">
          <cell r="A213">
            <v>212</v>
          </cell>
          <cell r="D213" t="str">
            <v>DU 2</v>
          </cell>
          <cell r="E213" t="str">
            <v>J: 7EHP-4x2-0.6HP NP TN; Upgradable to 8x2</v>
          </cell>
          <cell r="F213" t="str">
            <v>Spare</v>
          </cell>
          <cell r="O213" t="str">
            <v>Spare</v>
          </cell>
        </row>
        <row r="214">
          <cell r="A214">
            <v>213</v>
          </cell>
          <cell r="D214" t="str">
            <v>DU 2</v>
          </cell>
          <cell r="E214" t="str">
            <v>K: 7EHP-4x2-1.2HP NP TN; Upgradable to 8x2</v>
          </cell>
          <cell r="F214" t="str">
            <v>Spare</v>
          </cell>
          <cell r="O214" t="str">
            <v>Spare</v>
          </cell>
        </row>
        <row r="215">
          <cell r="A215">
            <v>214</v>
          </cell>
          <cell r="D215" t="str">
            <v>DU 2</v>
          </cell>
          <cell r="E215" t="str">
            <v>K: 7EHP-4x2-1.2HP NP TN; Upgradable to 8x2</v>
          </cell>
          <cell r="F215" t="str">
            <v>Spare</v>
          </cell>
          <cell r="O215" t="str">
            <v>Spare</v>
          </cell>
        </row>
        <row r="216">
          <cell r="A216">
            <v>215</v>
          </cell>
          <cell r="D216" t="str">
            <v>DU 2</v>
          </cell>
          <cell r="E216" t="str">
            <v>K: 7EHP-4x2-1.2HP NP TN; Upgradable to 8x2</v>
          </cell>
          <cell r="F216" t="str">
            <v>Spare</v>
          </cell>
          <cell r="O216" t="str">
            <v>Spare</v>
          </cell>
        </row>
        <row r="217">
          <cell r="A217">
            <v>216</v>
          </cell>
          <cell r="D217" t="str">
            <v>DU 2</v>
          </cell>
          <cell r="E217" t="str">
            <v>K: 7EHP-4x2-1.2HP NP TN; Upgradable to 8x2</v>
          </cell>
          <cell r="F217" t="str">
            <v>Spare</v>
          </cell>
          <cell r="O217" t="str">
            <v>Spare</v>
          </cell>
        </row>
        <row r="218">
          <cell r="A218">
            <v>217</v>
          </cell>
          <cell r="D218" t="str">
            <v>DU 2</v>
          </cell>
          <cell r="E218" t="str">
            <v>N: 7EHP-8x2-0.6HP HS TN; Upgradable to 16x2</v>
          </cell>
          <cell r="F218" t="str">
            <v>Spare</v>
          </cell>
          <cell r="O218" t="str">
            <v>Spare</v>
          </cell>
        </row>
        <row r="219">
          <cell r="A219">
            <v>218</v>
          </cell>
          <cell r="D219" t="str">
            <v>DU 2</v>
          </cell>
          <cell r="E219" t="str">
            <v>N: 7EHP-8x2-0.6HP HS TN; Upgradable to 16x2</v>
          </cell>
          <cell r="F219" t="str">
            <v>Spare</v>
          </cell>
          <cell r="O219" t="str">
            <v>Spare</v>
          </cell>
        </row>
        <row r="220">
          <cell r="A220">
            <v>219</v>
          </cell>
          <cell r="D220" t="str">
            <v>DU 2</v>
          </cell>
          <cell r="E220" t="str">
            <v>N: 7EHP-8x2-0.6HP HS TN; Upgradable to 16x2</v>
          </cell>
          <cell r="F220" t="str">
            <v>Spare</v>
          </cell>
          <cell r="O220" t="str">
            <v>Spare</v>
          </cell>
        </row>
        <row r="221">
          <cell r="A221">
            <v>220</v>
          </cell>
          <cell r="D221" t="str">
            <v>DU 2</v>
          </cell>
          <cell r="E221" t="str">
            <v>N: 7EHP-8x2-0.6HP HS TN; Upgradable to 16x2</v>
          </cell>
          <cell r="F221" t="str">
            <v>Spare</v>
          </cell>
          <cell r="O221" t="str">
            <v>Spare</v>
          </cell>
        </row>
        <row r="222">
          <cell r="A222">
            <v>221</v>
          </cell>
          <cell r="B222" t="str">
            <v>2;66-DU_3</v>
          </cell>
          <cell r="C222">
            <v>171</v>
          </cell>
          <cell r="D222" t="str">
            <v>DU 3</v>
          </cell>
          <cell r="E222" t="str">
            <v>A: 23EHP-2x2-0.6HP NP TN; Upgradable to 4x2</v>
          </cell>
          <cell r="F222" t="str">
            <v>RSCM (non-261)</v>
          </cell>
          <cell r="G222" t="str">
            <v>S06°11'52.1</v>
          </cell>
          <cell r="H222" t="str">
            <v>106°50'47.8</v>
          </cell>
          <cell r="I222" t="str">
            <v>Site-00113</v>
          </cell>
          <cell r="J222" t="str">
            <v>S06°11'45.2</v>
          </cell>
          <cell r="K222" t="str">
            <v>106°50'34.1</v>
          </cell>
          <cell r="L222" t="str">
            <v>0.5 km]</v>
          </cell>
          <cell r="M222" t="str">
            <v>Untitled</v>
          </cell>
          <cell r="N222" t="str">
            <v>&lt;None&gt;</v>
          </cell>
          <cell r="P222" t="str">
            <v>From 204 &amp; 28 Links</v>
          </cell>
        </row>
        <row r="223">
          <cell r="A223">
            <v>222</v>
          </cell>
          <cell r="B223" t="str">
            <v>2;43-DU_3</v>
          </cell>
          <cell r="C223">
            <v>172</v>
          </cell>
          <cell r="D223" t="str">
            <v>DU 3</v>
          </cell>
          <cell r="E223" t="str">
            <v>A: 23EHP-2x2-0.6HP NP TN; Upgradable to 4x2</v>
          </cell>
          <cell r="F223" t="str">
            <v>Site-00114</v>
          </cell>
          <cell r="G223" t="str">
            <v>S06°11'24.4</v>
          </cell>
          <cell r="H223" t="str">
            <v>106°49'53.9</v>
          </cell>
          <cell r="I223" t="str">
            <v>Site-00108</v>
          </cell>
          <cell r="J223" t="str">
            <v>S06°11'12.8</v>
          </cell>
          <cell r="K223" t="str">
            <v>106°49'48.2</v>
          </cell>
          <cell r="L223" t="str">
            <v>0.4 km]</v>
          </cell>
          <cell r="M223" t="str">
            <v>Untitled</v>
          </cell>
          <cell r="N223" t="str">
            <v>&lt;None&gt;</v>
          </cell>
          <cell r="P223" t="str">
            <v>From 204 &amp; 28 Links</v>
          </cell>
        </row>
        <row r="224">
          <cell r="A224">
            <v>223</v>
          </cell>
          <cell r="B224" t="str">
            <v>2;67-DU_3</v>
          </cell>
          <cell r="C224">
            <v>173</v>
          </cell>
          <cell r="D224" t="str">
            <v>DU 3</v>
          </cell>
          <cell r="E224" t="str">
            <v>A: 23EHP-2x2-0.6HP NP TN; Upgradable to 4x2</v>
          </cell>
          <cell r="F224" t="str">
            <v>Site-00120</v>
          </cell>
          <cell r="G224" t="str">
            <v>S06°11'45.6</v>
          </cell>
          <cell r="H224" t="str">
            <v>106°50'10.2</v>
          </cell>
          <cell r="I224" t="str">
            <v>Plaza Bank Niaga (non-261)</v>
          </cell>
          <cell r="J224" t="str">
            <v>S06°11'28.1</v>
          </cell>
          <cell r="K224" t="str">
            <v>106°49'23.4</v>
          </cell>
          <cell r="L224" t="str">
            <v>1.5 km]</v>
          </cell>
          <cell r="M224" t="str">
            <v>Untitled</v>
          </cell>
          <cell r="N224" t="str">
            <v>&lt;None&gt;</v>
          </cell>
          <cell r="P224" t="str">
            <v>From 204 &amp; 28 Links</v>
          </cell>
        </row>
        <row r="225">
          <cell r="A225">
            <v>224</v>
          </cell>
          <cell r="B225" t="str">
            <v>2;95-DU_3</v>
          </cell>
          <cell r="C225">
            <v>174</v>
          </cell>
          <cell r="D225" t="str">
            <v>DU 3</v>
          </cell>
          <cell r="E225" t="str">
            <v>A: 23EHP-2x2-0.6HP NP TN; Upgradable to 4x2</v>
          </cell>
          <cell r="F225" t="str">
            <v>Site-00121</v>
          </cell>
          <cell r="G225" t="str">
            <v>S06°12'01.7</v>
          </cell>
          <cell r="H225" t="str">
            <v>106°49'52.0</v>
          </cell>
          <cell r="I225" t="str">
            <v>Site-00115</v>
          </cell>
          <cell r="J225" t="str">
            <v>S06°11'41.6</v>
          </cell>
          <cell r="K225" t="str">
            <v>106°49'44.1</v>
          </cell>
          <cell r="L225" t="str">
            <v>0.7 km]</v>
          </cell>
          <cell r="M225" t="str">
            <v>Untitled</v>
          </cell>
          <cell r="N225" t="str">
            <v>&lt;None&gt;</v>
          </cell>
          <cell r="P225" t="str">
            <v>From 204 &amp; 28 Links</v>
          </cell>
        </row>
        <row r="226">
          <cell r="A226">
            <v>225</v>
          </cell>
          <cell r="B226" t="str">
            <v>2;70-DU_3</v>
          </cell>
          <cell r="C226">
            <v>175</v>
          </cell>
          <cell r="D226" t="str">
            <v>DU 3</v>
          </cell>
          <cell r="E226" t="str">
            <v>A: 23EHP-2x2-0.6HP NP TN; Upgradable to 4x2</v>
          </cell>
          <cell r="F226" t="str">
            <v>Site-00126</v>
          </cell>
          <cell r="G226" t="str">
            <v>S06°12'33.2</v>
          </cell>
          <cell r="H226" t="str">
            <v>106°50'14.4</v>
          </cell>
          <cell r="I226" t="str">
            <v>Site-00486</v>
          </cell>
          <cell r="J226" t="str">
            <v>S06°12'21.3</v>
          </cell>
          <cell r="K226" t="str">
            <v>106°50'27.0</v>
          </cell>
          <cell r="L226" t="str">
            <v>0.5 km]</v>
          </cell>
          <cell r="M226" t="str">
            <v>Untitled</v>
          </cell>
          <cell r="N226" t="str">
            <v>&lt;None&gt;</v>
          </cell>
          <cell r="P226" t="str">
            <v>From 204 &amp; 28 Links</v>
          </cell>
        </row>
        <row r="227">
          <cell r="A227">
            <v>226</v>
          </cell>
          <cell r="B227" t="str">
            <v>2;41-DU_3</v>
          </cell>
          <cell r="C227">
            <v>176</v>
          </cell>
          <cell r="D227" t="str">
            <v>DU 3</v>
          </cell>
          <cell r="E227" t="str">
            <v>A: 23EHP-2x2-0.6HP NP TN; Upgradable to 4x2</v>
          </cell>
          <cell r="F227" t="str">
            <v>Site-00438</v>
          </cell>
          <cell r="G227" t="str">
            <v>S06°11'28.9</v>
          </cell>
          <cell r="H227" t="str">
            <v>106°50'24.2</v>
          </cell>
          <cell r="I227" t="str">
            <v>Site-00107</v>
          </cell>
          <cell r="J227" t="str">
            <v>S06°11'07.3</v>
          </cell>
          <cell r="K227" t="str">
            <v>106°50'22.4</v>
          </cell>
          <cell r="L227" t="str">
            <v>0.7 km]</v>
          </cell>
          <cell r="M227" t="str">
            <v>Untitled</v>
          </cell>
          <cell r="N227" t="str">
            <v>&lt;None&gt;</v>
          </cell>
          <cell r="P227" t="str">
            <v>From 204 &amp; 28 Links</v>
          </cell>
        </row>
        <row r="228">
          <cell r="A228">
            <v>227</v>
          </cell>
          <cell r="B228" t="str">
            <v>2;154-DU_3</v>
          </cell>
          <cell r="C228">
            <v>177</v>
          </cell>
          <cell r="D228" t="str">
            <v>DU 3</v>
          </cell>
          <cell r="E228" t="str">
            <v>A: 23EHP-2x2-0.6HP NP TN; Upgradable to 4x2</v>
          </cell>
          <cell r="F228" t="str">
            <v>Site-00555</v>
          </cell>
          <cell r="G228" t="str">
            <v>S06°11'24.4</v>
          </cell>
          <cell r="H228" t="str">
            <v>106°49'38.3</v>
          </cell>
          <cell r="I228" t="str">
            <v>Site-00102</v>
          </cell>
          <cell r="J228" t="str">
            <v>S06°11'15.1</v>
          </cell>
          <cell r="K228" t="str">
            <v>106°49'23.9</v>
          </cell>
          <cell r="L228" t="str">
            <v>0.5 km]</v>
          </cell>
          <cell r="M228" t="str">
            <v>Untitled</v>
          </cell>
          <cell r="N228" t="str">
            <v>&lt;None&gt;</v>
          </cell>
          <cell r="P228" t="str">
            <v>From 204 &amp; 28 Links</v>
          </cell>
        </row>
        <row r="229">
          <cell r="A229">
            <v>228</v>
          </cell>
          <cell r="B229" t="str">
            <v>2;49-DU_3</v>
          </cell>
          <cell r="C229">
            <v>178</v>
          </cell>
          <cell r="D229" t="str">
            <v>DU 3</v>
          </cell>
          <cell r="E229" t="str">
            <v>A: 23EHP-2x2-0.6HP NP TN; Upgradable to 4x2</v>
          </cell>
          <cell r="F229" t="str">
            <v>Site-00579</v>
          </cell>
          <cell r="G229" t="str">
            <v>S06°10'39.5</v>
          </cell>
          <cell r="H229" t="str">
            <v>106°50'09.1</v>
          </cell>
          <cell r="I229" t="str">
            <v>Site-00860</v>
          </cell>
          <cell r="J229" t="str">
            <v>S06°10'48.2</v>
          </cell>
          <cell r="K229" t="str">
            <v>106°49'55.4</v>
          </cell>
          <cell r="L229" t="str">
            <v>0.5 km]</v>
          </cell>
          <cell r="M229" t="str">
            <v>Untitled</v>
          </cell>
          <cell r="N229" t="str">
            <v>&lt;None&gt;</v>
          </cell>
          <cell r="P229" t="str">
            <v>From 204 &amp; 28 Links</v>
          </cell>
        </row>
        <row r="230">
          <cell r="A230">
            <v>229</v>
          </cell>
          <cell r="B230" t="str">
            <v>2;42-DU_3</v>
          </cell>
          <cell r="C230">
            <v>179</v>
          </cell>
          <cell r="D230" t="str">
            <v>DU 3</v>
          </cell>
          <cell r="E230" t="str">
            <v>A: 23EHP-2x2-0.6HP NP TN; Upgradable to 4x2</v>
          </cell>
          <cell r="F230" t="str">
            <v>Site-00585</v>
          </cell>
          <cell r="G230" t="str">
            <v>S06°11'30.7</v>
          </cell>
          <cell r="H230" t="str">
            <v>106°50'09.9</v>
          </cell>
          <cell r="I230" t="str">
            <v>Site-00107</v>
          </cell>
          <cell r="J230" t="str">
            <v>S06°11'07.3</v>
          </cell>
          <cell r="K230" t="str">
            <v>106°50'22.4</v>
          </cell>
          <cell r="L230" t="str">
            <v>0.8 km]</v>
          </cell>
          <cell r="M230" t="str">
            <v>Untitled</v>
          </cell>
          <cell r="N230" t="str">
            <v>&lt;None&gt;</v>
          </cell>
          <cell r="P230" t="str">
            <v>From 204 &amp; 28 Links</v>
          </cell>
        </row>
        <row r="231">
          <cell r="A231">
            <v>230</v>
          </cell>
          <cell r="B231" t="str">
            <v>2;196-DU_3</v>
          </cell>
          <cell r="C231">
            <v>180</v>
          </cell>
          <cell r="D231" t="str">
            <v>DU 3</v>
          </cell>
          <cell r="E231" t="str">
            <v>A: 23EHP-2x2-0.6HP NP TN; Upgradable to 4x2</v>
          </cell>
          <cell r="F231" t="str">
            <v>Site-00588 (non-261)</v>
          </cell>
          <cell r="G231" t="str">
            <v>S06°12'22.3</v>
          </cell>
          <cell r="H231" t="str">
            <v>106°50'59.0</v>
          </cell>
          <cell r="I231" t="str">
            <v>Site-00125</v>
          </cell>
          <cell r="J231" t="str">
            <v>S06°12'06.4</v>
          </cell>
          <cell r="K231" t="str">
            <v>106°50'13.6</v>
          </cell>
          <cell r="L231" t="str">
            <v>1.5 km]</v>
          </cell>
          <cell r="M231" t="str">
            <v>Untitled</v>
          </cell>
          <cell r="N231" t="str">
            <v>&lt;None&gt;</v>
          </cell>
          <cell r="P231" t="str">
            <v>From 204 &amp; 28 Links</v>
          </cell>
        </row>
        <row r="232">
          <cell r="A232">
            <v>231</v>
          </cell>
          <cell r="B232" t="str">
            <v>4;19-DU_3</v>
          </cell>
          <cell r="C232">
            <v>181</v>
          </cell>
          <cell r="D232" t="str">
            <v>DU 3</v>
          </cell>
          <cell r="E232" t="str">
            <v>G: 23EHP-4x2-0.6HP NP TN; Upgradable to 8x2</v>
          </cell>
          <cell r="F232" t="str">
            <v>Site-00094</v>
          </cell>
          <cell r="G232" t="str">
            <v>S06°10'23.3</v>
          </cell>
          <cell r="H232" t="str">
            <v>106°50'24.3</v>
          </cell>
          <cell r="I232" t="str">
            <v>Site-00189</v>
          </cell>
          <cell r="J232" t="str">
            <v>S06°10'46.7</v>
          </cell>
          <cell r="K232" t="str">
            <v>106°50'30.6</v>
          </cell>
          <cell r="L232" t="str">
            <v>0.7 km]</v>
          </cell>
          <cell r="M232" t="str">
            <v>Untitled</v>
          </cell>
          <cell r="N232" t="str">
            <v>&lt;None&gt;</v>
          </cell>
          <cell r="P232" t="str">
            <v>From 204 &amp; 28 Links</v>
          </cell>
        </row>
        <row r="233">
          <cell r="A233">
            <v>232</v>
          </cell>
          <cell r="B233" t="str">
            <v>4;18-DU_3</v>
          </cell>
          <cell r="C233">
            <v>182</v>
          </cell>
          <cell r="D233" t="str">
            <v>DU 3</v>
          </cell>
          <cell r="E233" t="str">
            <v>G: 23EHP-4x2-0.6HP NP TN; Upgradable to 8x2</v>
          </cell>
          <cell r="F233" t="str">
            <v>Site-00587</v>
          </cell>
          <cell r="G233" t="str">
            <v>S06°11'15.3</v>
          </cell>
          <cell r="H233" t="str">
            <v>106°50'10.1</v>
          </cell>
          <cell r="I233" t="str">
            <v>Site-00108</v>
          </cell>
          <cell r="J233" t="str">
            <v>S06°11'12.8</v>
          </cell>
          <cell r="K233" t="str">
            <v>106°49'48.2</v>
          </cell>
          <cell r="L233" t="str">
            <v>0.7 km]</v>
          </cell>
          <cell r="M233" t="str">
            <v>Untitled</v>
          </cell>
          <cell r="N233" t="str">
            <v>&lt;None&gt;</v>
          </cell>
          <cell r="P233" t="str">
            <v>From 204 &amp; 28 Links</v>
          </cell>
        </row>
        <row r="234">
          <cell r="A234">
            <v>233</v>
          </cell>
          <cell r="B234" t="str">
            <v>6;9-DU_3</v>
          </cell>
          <cell r="C234">
            <v>183</v>
          </cell>
          <cell r="D234" t="str">
            <v>DU 3</v>
          </cell>
          <cell r="E234" t="str">
            <v>L: 15EHP-8x2-0.6HP HS TN; Upgradable to 16x2</v>
          </cell>
          <cell r="F234" t="str">
            <v>Site-00107</v>
          </cell>
          <cell r="G234" t="str">
            <v>S06°11'07.3</v>
          </cell>
          <cell r="H234" t="str">
            <v>106°50'22.4</v>
          </cell>
          <cell r="I234" t="str">
            <v>Site-00100</v>
          </cell>
          <cell r="J234" t="str">
            <v>S06°11'01.2</v>
          </cell>
          <cell r="K234" t="str">
            <v>106°50'03.0</v>
          </cell>
          <cell r="L234" t="str">
            <v>0.6 km]</v>
          </cell>
          <cell r="M234" t="str">
            <v>Untitled</v>
          </cell>
          <cell r="N234" t="str">
            <v>&lt;None&gt;</v>
          </cell>
          <cell r="P234" t="str">
            <v>From 204 &amp; 28 Links</v>
          </cell>
        </row>
        <row r="235">
          <cell r="A235">
            <v>234</v>
          </cell>
          <cell r="B235" t="str">
            <v>6;19-DU_3</v>
          </cell>
          <cell r="C235">
            <v>184</v>
          </cell>
          <cell r="D235" t="str">
            <v>DU 3</v>
          </cell>
          <cell r="E235" t="str">
            <v>L: 15EHP-8x2-0.6HP HS TN; Upgradable to 16x2</v>
          </cell>
          <cell r="F235" t="str">
            <v>Site-00543</v>
          </cell>
          <cell r="G235" t="str">
            <v>S06°12'08.2</v>
          </cell>
          <cell r="H235" t="str">
            <v>106°49'12.5</v>
          </cell>
          <cell r="I235" t="str">
            <v>Site-00115</v>
          </cell>
          <cell r="J235" t="str">
            <v>S06°11'41.6</v>
          </cell>
          <cell r="K235" t="str">
            <v>106°49'44.1</v>
          </cell>
          <cell r="L235" t="str">
            <v>1.3 km]</v>
          </cell>
          <cell r="M235" t="str">
            <v>Untitled</v>
          </cell>
          <cell r="N235" t="str">
            <v>&lt;None&gt;</v>
          </cell>
          <cell r="P235" t="str">
            <v>From 204 &amp; 28 Links</v>
          </cell>
        </row>
        <row r="236">
          <cell r="A236">
            <v>235</v>
          </cell>
          <cell r="B236" t="str">
            <v>10;10-DU_3</v>
          </cell>
          <cell r="C236">
            <v>185</v>
          </cell>
          <cell r="D236" t="str">
            <v>DU 3</v>
          </cell>
          <cell r="E236" t="str">
            <v>O: 23EHP-16x2-0.6HP HS TN</v>
          </cell>
          <cell r="F236" t="str">
            <v>Site-00094</v>
          </cell>
          <cell r="G236" t="str">
            <v>S06°10'23.3</v>
          </cell>
          <cell r="H236" t="str">
            <v>106°50'24.3</v>
          </cell>
          <cell r="I236" t="str">
            <v>Site-01110</v>
          </cell>
          <cell r="J236" t="str">
            <v>S06°10'27.0</v>
          </cell>
          <cell r="K236" t="str">
            <v>106°49'48.3</v>
          </cell>
          <cell r="L236" t="str">
            <v>1.1 km]</v>
          </cell>
          <cell r="M236" t="str">
            <v>Untitled</v>
          </cell>
          <cell r="N236" t="str">
            <v>&lt;None&gt;</v>
          </cell>
          <cell r="P236" t="str">
            <v>From 204 &amp; 28 Links</v>
          </cell>
        </row>
        <row r="237">
          <cell r="A237">
            <v>236</v>
          </cell>
          <cell r="B237" t="str">
            <v>10;17-DU_3</v>
          </cell>
          <cell r="C237">
            <v>186</v>
          </cell>
          <cell r="D237" t="str">
            <v>DU 3</v>
          </cell>
          <cell r="E237" t="str">
            <v>O: 23EHP-16x2-0.6HP HS TN</v>
          </cell>
          <cell r="F237" t="str">
            <v>Site-00546</v>
          </cell>
          <cell r="G237" t="str">
            <v>S06°11'58.3</v>
          </cell>
          <cell r="H237" t="str">
            <v>106°49'40.7</v>
          </cell>
          <cell r="I237" t="str">
            <v>Site-00543</v>
          </cell>
          <cell r="J237" t="str">
            <v>S06°12'08.2</v>
          </cell>
          <cell r="K237" t="str">
            <v>106°49'12.5</v>
          </cell>
          <cell r="L237" t="str">
            <v>0.9 km]</v>
          </cell>
          <cell r="M237" t="str">
            <v>Untitled</v>
          </cell>
          <cell r="N237" t="str">
            <v>&lt;None&gt;</v>
          </cell>
          <cell r="P237" t="str">
            <v>From 204 &amp; 28 Links</v>
          </cell>
        </row>
        <row r="238">
          <cell r="A238">
            <v>237</v>
          </cell>
          <cell r="D238" t="str">
            <v>DU 3</v>
          </cell>
          <cell r="E238" t="str">
            <v>J: 7EHP-4x2-0.6HP NP TN; Upgradable to 8x2</v>
          </cell>
          <cell r="F238" t="str">
            <v>Spare</v>
          </cell>
          <cell r="O238" t="str">
            <v>Spare</v>
          </cell>
        </row>
        <row r="239">
          <cell r="A239">
            <v>238</v>
          </cell>
          <cell r="D239" t="str">
            <v>DU 3</v>
          </cell>
          <cell r="E239" t="str">
            <v>J: 7EHP-4x2-0.6HP NP TN; Upgradable to 8x2</v>
          </cell>
          <cell r="F239" t="str">
            <v>Spare</v>
          </cell>
          <cell r="O239" t="str">
            <v>Spare</v>
          </cell>
        </row>
        <row r="240">
          <cell r="A240">
            <v>239</v>
          </cell>
          <cell r="D240" t="str">
            <v>DU 3</v>
          </cell>
          <cell r="E240" t="str">
            <v>K: 7EHP-4x2-1.2HP NP TN; Upgradable to 8x2</v>
          </cell>
          <cell r="F240" t="str">
            <v>Spare</v>
          </cell>
          <cell r="O240" t="str">
            <v>Spare</v>
          </cell>
        </row>
        <row r="241">
          <cell r="A241">
            <v>240</v>
          </cell>
          <cell r="D241" t="str">
            <v>DU 3</v>
          </cell>
          <cell r="E241" t="str">
            <v>K: 7EHP-4x2-1.2HP NP TN; Upgradable to 8x2</v>
          </cell>
          <cell r="F241" t="str">
            <v>Spare</v>
          </cell>
          <cell r="O241" t="str">
            <v>Spare</v>
          </cell>
        </row>
        <row r="242">
          <cell r="A242">
            <v>241</v>
          </cell>
          <cell r="D242" t="str">
            <v>DU 3</v>
          </cell>
          <cell r="E242" t="str">
            <v>K: 7EHP-4x2-1.2HP NP TN; Upgradable to 8x2</v>
          </cell>
          <cell r="F242" t="str">
            <v>Spare</v>
          </cell>
          <cell r="O242" t="str">
            <v>Spare</v>
          </cell>
        </row>
        <row r="243">
          <cell r="A243">
            <v>242</v>
          </cell>
          <cell r="D243" t="str">
            <v>DU 3</v>
          </cell>
          <cell r="E243" t="str">
            <v>K: 7EHP-4x2-1.2HP NP TN; Upgradable to 8x2</v>
          </cell>
          <cell r="F243" t="str">
            <v>Spare</v>
          </cell>
          <cell r="O243" t="str">
            <v>Spare</v>
          </cell>
        </row>
        <row r="244">
          <cell r="A244">
            <v>243</v>
          </cell>
          <cell r="D244" t="str">
            <v>DU 3</v>
          </cell>
          <cell r="E244" t="str">
            <v>N: 7EHP-8x2-0.6HP HS TN; Upgradable to 16x2</v>
          </cell>
          <cell r="F244" t="str">
            <v>Spare</v>
          </cell>
          <cell r="O244" t="str">
            <v>Spare</v>
          </cell>
        </row>
        <row r="245">
          <cell r="A245">
            <v>244</v>
          </cell>
          <cell r="D245" t="str">
            <v>DU 3</v>
          </cell>
          <cell r="E245" t="str">
            <v>N: 7EHP-8x2-0.6HP HS TN; Upgradable to 16x2</v>
          </cell>
          <cell r="F245" t="str">
            <v>Spare</v>
          </cell>
          <cell r="O245" t="str">
            <v>Spare</v>
          </cell>
        </row>
        <row r="246">
          <cell r="A246">
            <v>245</v>
          </cell>
          <cell r="D246" t="str">
            <v>DU 3</v>
          </cell>
          <cell r="E246" t="str">
            <v>N: 7EHP-8x2-0.6HP HS TN; Upgradable to 16x2</v>
          </cell>
          <cell r="F246" t="str">
            <v>Spare</v>
          </cell>
          <cell r="O246" t="str">
            <v>Spare</v>
          </cell>
        </row>
        <row r="247">
          <cell r="A247">
            <v>246</v>
          </cell>
          <cell r="D247" t="str">
            <v>DU 3</v>
          </cell>
          <cell r="E247" t="str">
            <v>N: 7EHP-8x2-0.6HP HS TN; Upgradable to 16x2</v>
          </cell>
          <cell r="F247" t="str">
            <v>Spare</v>
          </cell>
          <cell r="O247" t="str">
            <v>Spare</v>
          </cell>
        </row>
        <row r="248">
          <cell r="A248">
            <v>247</v>
          </cell>
          <cell r="B248" t="str">
            <v>2;63-DU_4</v>
          </cell>
          <cell r="C248">
            <v>187</v>
          </cell>
          <cell r="D248" t="str">
            <v>DU 4</v>
          </cell>
          <cell r="E248" t="str">
            <v>A: 23EHP-2x2-0.6HP NP TN; Upgradable to 4x2</v>
          </cell>
          <cell r="F248" t="str">
            <v>Casablanca (non-261)</v>
          </cell>
          <cell r="G248" t="str">
            <v>S06°13'24.3</v>
          </cell>
          <cell r="H248" t="str">
            <v>106°50'42.5</v>
          </cell>
          <cell r="I248" t="str">
            <v>Site-00186</v>
          </cell>
          <cell r="J248" t="str">
            <v>S06°13'29.4</v>
          </cell>
          <cell r="K248" t="str">
            <v>106°50'24.9</v>
          </cell>
          <cell r="L248" t="str">
            <v>0.6 km]</v>
          </cell>
          <cell r="M248" t="str">
            <v>Untitled</v>
          </cell>
          <cell r="N248" t="str">
            <v>&lt;None&gt;</v>
          </cell>
          <cell r="P248" t="str">
            <v>From 204 &amp; 28 Links</v>
          </cell>
        </row>
        <row r="249">
          <cell r="A249">
            <v>248</v>
          </cell>
          <cell r="B249" t="str">
            <v>2;190-DU_4</v>
          </cell>
          <cell r="C249">
            <v>188</v>
          </cell>
          <cell r="D249" t="str">
            <v>DU 4</v>
          </cell>
          <cell r="E249" t="str">
            <v>A: 23EHP-2x2-0.6HP NP TN; Upgradable to 4x2</v>
          </cell>
          <cell r="F249" t="str">
            <v>Site-00129</v>
          </cell>
          <cell r="G249" t="str">
            <v>S06°13'06.1</v>
          </cell>
          <cell r="H249" t="str">
            <v>106°49'23.1</v>
          </cell>
          <cell r="I249" t="str">
            <v>Site-00128</v>
          </cell>
          <cell r="J249" t="str">
            <v>S06°12'49.9</v>
          </cell>
          <cell r="K249" t="str">
            <v>106°49'30.7</v>
          </cell>
          <cell r="L249" t="str">
            <v>0.6 km]</v>
          </cell>
          <cell r="M249" t="str">
            <v>Untitled</v>
          </cell>
          <cell r="N249" t="str">
            <v>&lt;None&gt;</v>
          </cell>
          <cell r="P249" t="str">
            <v>From 204 &amp; 28 Links</v>
          </cell>
        </row>
        <row r="250">
          <cell r="A250">
            <v>249</v>
          </cell>
          <cell r="B250" t="str">
            <v>2;69-DU_4</v>
          </cell>
          <cell r="C250">
            <v>189</v>
          </cell>
          <cell r="D250" t="str">
            <v>DU 4</v>
          </cell>
          <cell r="E250" t="str">
            <v>A: 23EHP-2x2-0.6HP NP TN; Upgradable to 4x2</v>
          </cell>
          <cell r="F250" t="str">
            <v>Site-00146</v>
          </cell>
          <cell r="G250" t="str">
            <v>S06°12'54.6</v>
          </cell>
          <cell r="H250" t="str">
            <v>106°50'34.5</v>
          </cell>
          <cell r="I250" t="str">
            <v>Site-00126</v>
          </cell>
          <cell r="J250" t="str">
            <v>S06°12'33.2</v>
          </cell>
          <cell r="K250" t="str">
            <v>106°50'14.4</v>
          </cell>
          <cell r="L250" t="str">
            <v>0.9 km]</v>
          </cell>
          <cell r="M250" t="str">
            <v>Untitled</v>
          </cell>
          <cell r="N250" t="str">
            <v>&lt;None&gt;</v>
          </cell>
          <cell r="P250" t="str">
            <v>From 204 &amp; 28 Links</v>
          </cell>
        </row>
        <row r="251">
          <cell r="A251">
            <v>250</v>
          </cell>
          <cell r="B251" t="str">
            <v>2;20-DU_4</v>
          </cell>
          <cell r="C251">
            <v>190</v>
          </cell>
          <cell r="D251" t="str">
            <v>DU 4</v>
          </cell>
          <cell r="E251" t="str">
            <v>A: 23EHP-2x2-0.6HP NP TN; Upgradable to 4x2</v>
          </cell>
          <cell r="F251" t="str">
            <v>Trans Tv</v>
          </cell>
          <cell r="G251" t="str">
            <v>S06°14'27.3</v>
          </cell>
          <cell r="H251" t="str">
            <v>106°49'52.7</v>
          </cell>
          <cell r="I251" t="str">
            <v>Site-00167</v>
          </cell>
          <cell r="J251" t="str">
            <v>S06°14'13.5</v>
          </cell>
          <cell r="K251" t="str">
            <v>106°50'14.9</v>
          </cell>
          <cell r="L251" t="str">
            <v>0.8 km]</v>
          </cell>
          <cell r="M251" t="str">
            <v>Untitled</v>
          </cell>
          <cell r="N251" t="str">
            <v>&lt;None&gt;</v>
          </cell>
          <cell r="P251" t="str">
            <v>From 204 &amp; 28 Links</v>
          </cell>
        </row>
        <row r="252">
          <cell r="A252">
            <v>251</v>
          </cell>
          <cell r="B252" t="str">
            <v>2;191-DU_4</v>
          </cell>
          <cell r="C252">
            <v>191</v>
          </cell>
          <cell r="D252" t="str">
            <v>DU 4</v>
          </cell>
          <cell r="E252" t="str">
            <v>A: 23EHP-2x2-0.6HP NP TN; Upgradable to 4x2</v>
          </cell>
          <cell r="F252" t="str">
            <v>Universitas Atma Jaya (non-261)</v>
          </cell>
          <cell r="G252" t="str">
            <v>S06°13'06.6</v>
          </cell>
          <cell r="H252" t="str">
            <v>106°48'55.2</v>
          </cell>
          <cell r="I252" t="str">
            <v>Site-00136</v>
          </cell>
          <cell r="J252" t="str">
            <v>S06°13'19.8</v>
          </cell>
          <cell r="K252" t="str">
            <v>106°49'16.0</v>
          </cell>
          <cell r="L252" t="str">
            <v>0.8 km]</v>
          </cell>
          <cell r="M252" t="str">
            <v>Untitled</v>
          </cell>
          <cell r="N252" t="str">
            <v>&lt;None&gt;</v>
          </cell>
          <cell r="P252" t="str">
            <v>From 204 &amp; 28 Links</v>
          </cell>
        </row>
        <row r="253">
          <cell r="A253">
            <v>252</v>
          </cell>
          <cell r="B253" t="str">
            <v>4;10-DU_4</v>
          </cell>
          <cell r="C253">
            <v>192</v>
          </cell>
          <cell r="D253" t="str">
            <v>DU 4</v>
          </cell>
          <cell r="E253" t="str">
            <v>G: 23EHP-4x2-0.6HP NP TN; Upgradable to 8x2</v>
          </cell>
          <cell r="F253" t="str">
            <v>Graha Irama* (non-261)</v>
          </cell>
          <cell r="G253" t="str">
            <v>S06°14'00.7</v>
          </cell>
          <cell r="H253" t="str">
            <v>106°49'56.0</v>
          </cell>
          <cell r="I253" t="str">
            <v>Site-00157</v>
          </cell>
          <cell r="J253" t="str">
            <v>S06°13'55.0</v>
          </cell>
          <cell r="K253" t="str">
            <v>106°50'20.5</v>
          </cell>
          <cell r="L253" t="str">
            <v>0.8 km]</v>
          </cell>
          <cell r="M253" t="str">
            <v>Untitled</v>
          </cell>
          <cell r="N253" t="str">
            <v>&lt;None&gt;</v>
          </cell>
          <cell r="P253" t="str">
            <v>From 204 &amp; 28 Links</v>
          </cell>
        </row>
        <row r="254">
          <cell r="A254">
            <v>253</v>
          </cell>
          <cell r="B254" t="str">
            <v>4;29-DU_4</v>
          </cell>
          <cell r="C254">
            <v>193</v>
          </cell>
          <cell r="D254" t="str">
            <v>DU 4</v>
          </cell>
          <cell r="E254" t="str">
            <v>G: 23EHP-4x2-0.6HP NP TN; Upgradable to 8x2</v>
          </cell>
          <cell r="F254" t="str">
            <v>Site-00533</v>
          </cell>
          <cell r="G254" t="str">
            <v>S06°13'07.0</v>
          </cell>
          <cell r="H254" t="str">
            <v>106°49'39.2</v>
          </cell>
          <cell r="I254" t="str">
            <v>Wisma Tugu (1 &amp; 2) (non-261)</v>
          </cell>
          <cell r="J254" t="str">
            <v>S06°12'54.8</v>
          </cell>
          <cell r="K254" t="str">
            <v>106°49'52.7</v>
          </cell>
          <cell r="L254" t="str">
            <v>0.6 km]</v>
          </cell>
          <cell r="M254" t="str">
            <v>Untitled</v>
          </cell>
          <cell r="N254" t="str">
            <v>&lt;None&gt;</v>
          </cell>
          <cell r="P254" t="str">
            <v>From 204 &amp; 28 Links</v>
          </cell>
        </row>
        <row r="255">
          <cell r="A255">
            <v>254</v>
          </cell>
          <cell r="B255" t="str">
            <v>4;16-DU_4</v>
          </cell>
          <cell r="C255">
            <v>194</v>
          </cell>
          <cell r="D255" t="str">
            <v>DU 4</v>
          </cell>
          <cell r="E255" t="str">
            <v>G: 23EHP-4x2-0.6HP NP TN; Upgradable to 8x2</v>
          </cell>
          <cell r="F255" t="str">
            <v>Site-00694</v>
          </cell>
          <cell r="G255" t="str">
            <v>S06°14'05.7</v>
          </cell>
          <cell r="H255" t="str">
            <v>106°48'57.2</v>
          </cell>
          <cell r="I255" t="str">
            <v>Site-00589</v>
          </cell>
          <cell r="J255" t="str">
            <v>S06°14'00.5</v>
          </cell>
          <cell r="K255" t="str">
            <v>106°49'17.3</v>
          </cell>
          <cell r="L255" t="str">
            <v>0.6 km]</v>
          </cell>
          <cell r="M255" t="str">
            <v>Untitled</v>
          </cell>
          <cell r="N255" t="str">
            <v>&lt;None&gt;</v>
          </cell>
          <cell r="P255" t="str">
            <v>From 204 &amp; 28 Links</v>
          </cell>
        </row>
        <row r="256">
          <cell r="A256">
            <v>255</v>
          </cell>
          <cell r="B256" t="str">
            <v>6;40-DU_4</v>
          </cell>
          <cell r="C256">
            <v>195</v>
          </cell>
          <cell r="D256" t="str">
            <v>DU 4</v>
          </cell>
          <cell r="E256" t="str">
            <v>L: 15EHP-8x2-0.6HP HS TN; Upgradable to 16x2</v>
          </cell>
          <cell r="F256" t="str">
            <v>Site-00128</v>
          </cell>
          <cell r="G256" t="str">
            <v>S06°12'49.9</v>
          </cell>
          <cell r="H256" t="str">
            <v>106°49'30.7</v>
          </cell>
          <cell r="I256" t="str">
            <v>Site-00548</v>
          </cell>
          <cell r="J256" t="str">
            <v>S06°12'28.8</v>
          </cell>
          <cell r="K256" t="str">
            <v>106°49'19.5</v>
          </cell>
          <cell r="L256" t="str">
            <v>0.7 km]</v>
          </cell>
          <cell r="M256" t="str">
            <v>Untitled</v>
          </cell>
          <cell r="N256" t="str">
            <v>&lt;None&gt;</v>
          </cell>
          <cell r="P256" t="str">
            <v>From 204 &amp; 28 Links</v>
          </cell>
        </row>
        <row r="257">
          <cell r="A257">
            <v>256</v>
          </cell>
          <cell r="B257" t="str">
            <v>6;10-DU_4</v>
          </cell>
          <cell r="C257">
            <v>196</v>
          </cell>
          <cell r="D257" t="str">
            <v>DU 4</v>
          </cell>
          <cell r="E257" t="str">
            <v>L: 15EHP-8x2-0.6HP HS TN; Upgradable to 16x2</v>
          </cell>
          <cell r="F257" t="str">
            <v>Site-00130</v>
          </cell>
          <cell r="G257" t="str">
            <v>S06°13'22.0</v>
          </cell>
          <cell r="H257" t="str">
            <v>106°48'54.7</v>
          </cell>
          <cell r="I257" t="str">
            <v>Hotal Crown Plaza (non-261)</v>
          </cell>
          <cell r="J257" t="str">
            <v>S06°13'21.3</v>
          </cell>
          <cell r="K257" t="str">
            <v>106°48'54.6</v>
          </cell>
          <cell r="L257" t="str">
            <v>0.0 km]</v>
          </cell>
          <cell r="M257" t="str">
            <v>Untitled</v>
          </cell>
          <cell r="N257" t="str">
            <v>&lt;None&gt;</v>
          </cell>
          <cell r="P257" t="str">
            <v>From 204 &amp; 28 Links</v>
          </cell>
        </row>
        <row r="258">
          <cell r="A258">
            <v>257</v>
          </cell>
          <cell r="B258" t="str">
            <v>6;21-DU_4</v>
          </cell>
          <cell r="C258">
            <v>197</v>
          </cell>
          <cell r="D258" t="str">
            <v>DU 4</v>
          </cell>
          <cell r="E258" t="str">
            <v>L: 15EHP-8x2-0.6HP HS TN; Upgradable to 16x2</v>
          </cell>
          <cell r="F258" t="str">
            <v>Site-01189</v>
          </cell>
          <cell r="G258" t="str">
            <v>S06°12'37.5</v>
          </cell>
          <cell r="H258" t="str">
            <v>106°50'38.4</v>
          </cell>
          <cell r="I258" t="str">
            <v>Site-00126</v>
          </cell>
          <cell r="J258" t="str">
            <v>S06°12'33.2</v>
          </cell>
          <cell r="K258" t="str">
            <v>106°50'14.4</v>
          </cell>
          <cell r="L258" t="str">
            <v>0.7 km]</v>
          </cell>
          <cell r="M258" t="str">
            <v>Untitled</v>
          </cell>
          <cell r="N258" t="str">
            <v>&lt;None&gt;</v>
          </cell>
          <cell r="P258" t="str">
            <v>From 204 &amp; 28 Links</v>
          </cell>
        </row>
        <row r="259">
          <cell r="A259">
            <v>258</v>
          </cell>
          <cell r="B259" t="str">
            <v>10;10-DU_4</v>
          </cell>
          <cell r="C259">
            <v>198</v>
          </cell>
          <cell r="D259" t="str">
            <v>DU 4</v>
          </cell>
          <cell r="E259" t="str">
            <v>O: 23EHP-16x2-0.6HP HS TN</v>
          </cell>
          <cell r="F259" t="str">
            <v>Site-00130</v>
          </cell>
          <cell r="G259" t="str">
            <v>S06°13'22.0</v>
          </cell>
          <cell r="H259" t="str">
            <v>106°48'54.7</v>
          </cell>
          <cell r="I259" t="str">
            <v>Site-00139</v>
          </cell>
          <cell r="J259" t="str">
            <v>S06°13'36.5</v>
          </cell>
          <cell r="K259" t="str">
            <v>106°49'01.6</v>
          </cell>
          <cell r="L259" t="str">
            <v>0.5 km]</v>
          </cell>
          <cell r="M259" t="str">
            <v>Untitled</v>
          </cell>
          <cell r="N259" t="str">
            <v>&lt;None&gt;</v>
          </cell>
          <cell r="P259" t="str">
            <v>From 204 &amp; 28 Links</v>
          </cell>
        </row>
        <row r="260">
          <cell r="A260">
            <v>259</v>
          </cell>
          <cell r="D260" t="str">
            <v>DU 4</v>
          </cell>
          <cell r="E260" t="str">
            <v>N: 7EHP-8x2-0.6HP HS TN; Upgradable to 16x2</v>
          </cell>
          <cell r="F260" t="str">
            <v>Spare</v>
          </cell>
          <cell r="O260" t="str">
            <v>Spare</v>
          </cell>
        </row>
        <row r="261">
          <cell r="A261">
            <v>260</v>
          </cell>
          <cell r="D261" t="str">
            <v>DU 4</v>
          </cell>
          <cell r="E261" t="str">
            <v>N: 7EHP-8x2-0.6HP HS TN; Upgradable to 16x2</v>
          </cell>
          <cell r="F261" t="str">
            <v>Spare</v>
          </cell>
          <cell r="O261" t="str">
            <v>Spare</v>
          </cell>
        </row>
        <row r="262">
          <cell r="A262">
            <v>261</v>
          </cell>
          <cell r="B262" t="str">
            <v>10;6-DU_5a</v>
          </cell>
          <cell r="C262">
            <v>199</v>
          </cell>
          <cell r="D262" t="str">
            <v>DU 5a</v>
          </cell>
          <cell r="E262" t="str">
            <v>O: 23EHP-16x2-0.6HP HS TN</v>
          </cell>
          <cell r="F262" t="str">
            <v>Site-00550</v>
          </cell>
          <cell r="G262" t="str">
            <v>S06°14'30.7</v>
          </cell>
          <cell r="H262" t="str">
            <v>106°48'05.1</v>
          </cell>
          <cell r="I262" t="str">
            <v>RS Pertamina (non-261)</v>
          </cell>
          <cell r="J262" t="str">
            <v>S06°14'22.9</v>
          </cell>
          <cell r="K262" t="str">
            <v>106°47'36.2</v>
          </cell>
          <cell r="L262" t="str">
            <v>0.9 km]</v>
          </cell>
          <cell r="M262" t="str">
            <v>Untitled</v>
          </cell>
          <cell r="N262" t="str">
            <v>&lt;None&gt;</v>
          </cell>
          <cell r="P262" t="str">
            <v>From 204 &amp; 28 Links</v>
          </cell>
        </row>
        <row r="263">
          <cell r="A263">
            <v>262</v>
          </cell>
          <cell r="B263" t="str">
            <v>2;34-DU-5a</v>
          </cell>
          <cell r="C263">
            <v>201</v>
          </cell>
          <cell r="D263" t="str">
            <v>DU 5a</v>
          </cell>
          <cell r="E263" t="str">
            <v>A: 23EHP-2x2-0.6HP NP TN; Upgradable to 4x2</v>
          </cell>
          <cell r="F263" t="str">
            <v>Senayan City (non-261)</v>
          </cell>
          <cell r="G263" t="str">
            <v>S06°13'36.0</v>
          </cell>
          <cell r="H263" t="str">
            <v>106°47'50.8</v>
          </cell>
          <cell r="I263" t="str">
            <v>Site-00888</v>
          </cell>
          <cell r="J263" t="str">
            <v>S06°13'51.5</v>
          </cell>
          <cell r="K263" t="str">
            <v>106°47'54.5</v>
          </cell>
          <cell r="L263" t="str">
            <v>0.5 km]</v>
          </cell>
          <cell r="M263" t="str">
            <v>Untitled</v>
          </cell>
          <cell r="N263" t="str">
            <v>&lt;None&gt;</v>
          </cell>
          <cell r="P263" t="str">
            <v>From 300 &amp; 28 Links</v>
          </cell>
        </row>
        <row r="264">
          <cell r="A264">
            <v>263</v>
          </cell>
          <cell r="B264" t="str">
            <v>2;33-DU_5a</v>
          </cell>
          <cell r="C264">
            <v>202</v>
          </cell>
          <cell r="D264" t="str">
            <v>DU 5a</v>
          </cell>
          <cell r="E264" t="str">
            <v>A: 23EHP-2x2-0.6HP NP TN; Upgradable to 4x2</v>
          </cell>
          <cell r="F264" t="str">
            <v>Site-00134 (non-261)</v>
          </cell>
          <cell r="G264" t="str">
            <v>S06°14'01.8</v>
          </cell>
          <cell r="H264" t="str">
            <v>106°47'13.8</v>
          </cell>
          <cell r="I264" t="str">
            <v>Site-00133</v>
          </cell>
          <cell r="J264" t="str">
            <v>S06°13'59.5</v>
          </cell>
          <cell r="K264" t="str">
            <v>106°47'36.4</v>
          </cell>
          <cell r="L264" t="str">
            <v>0.7 km]</v>
          </cell>
          <cell r="M264" t="str">
            <v>Untitled</v>
          </cell>
          <cell r="N264" t="str">
            <v>&lt;None&gt;</v>
          </cell>
          <cell r="P264" t="str">
            <v>From 300 &amp; 28 Links</v>
          </cell>
        </row>
        <row r="265">
          <cell r="A265">
            <v>264</v>
          </cell>
          <cell r="B265" t="str">
            <v>2;29-DU_5a</v>
          </cell>
          <cell r="C265">
            <v>199</v>
          </cell>
          <cell r="D265" t="str">
            <v>DU 5a</v>
          </cell>
          <cell r="E265" t="str">
            <v>A: 23EHP-2x2-0.6HP NP TN; Upgradable to 4x2</v>
          </cell>
          <cell r="F265" t="str">
            <v>RS Pertamina (non-261)</v>
          </cell>
          <cell r="G265" t="str">
            <v>S06°14'22.9</v>
          </cell>
          <cell r="H265" t="str">
            <v>106°47'36.2</v>
          </cell>
          <cell r="I265" t="str">
            <v>Site-00144</v>
          </cell>
          <cell r="J265" t="str">
            <v>S06°14'25.0</v>
          </cell>
          <cell r="K265" t="str">
            <v>106°47'33.4</v>
          </cell>
          <cell r="L265" t="str">
            <v>0.1 km]</v>
          </cell>
          <cell r="M265" t="str">
            <v>Untitled</v>
          </cell>
          <cell r="N265" t="str">
            <v>&lt;None&gt;</v>
          </cell>
          <cell r="P265" t="str">
            <v>From 300 &amp; 28 Links</v>
          </cell>
        </row>
        <row r="266">
          <cell r="A266">
            <v>265</v>
          </cell>
          <cell r="B266" t="str">
            <v>4;12-DU_5a</v>
          </cell>
          <cell r="C266">
            <v>200</v>
          </cell>
          <cell r="D266" t="str">
            <v>DU 5a</v>
          </cell>
          <cell r="E266" t="str">
            <v>G: 23EHP-4x2-0.6HP NP TN; Upgradable to 8x2</v>
          </cell>
          <cell r="F266" t="str">
            <v>RS Pertamina (non-261)</v>
          </cell>
          <cell r="G266" t="str">
            <v>S06°14'22.9</v>
          </cell>
          <cell r="H266" t="str">
            <v>106°47'36.2</v>
          </cell>
          <cell r="I266" t="str">
            <v>Site-00786</v>
          </cell>
          <cell r="J266" t="str">
            <v>S06°14'20.5</v>
          </cell>
          <cell r="K266" t="str">
            <v>106°47'12.1</v>
          </cell>
          <cell r="L266" t="str">
            <v>0.7 km]</v>
          </cell>
          <cell r="M266" t="str">
            <v>Untitled</v>
          </cell>
          <cell r="N266" t="str">
            <v>&lt;None&gt;</v>
          </cell>
          <cell r="P266" t="str">
            <v>From 300 &amp; 28 Links</v>
          </cell>
        </row>
        <row r="267">
          <cell r="A267">
            <v>266</v>
          </cell>
          <cell r="B267" t="str">
            <v>10-DU_5a</v>
          </cell>
          <cell r="C267">
            <v>206</v>
          </cell>
          <cell r="D267" t="str">
            <v>DU 5a</v>
          </cell>
          <cell r="E267" t="str">
            <v>O: 23EHP-16x2-0.6HP HS TN</v>
          </cell>
          <cell r="F267" t="str">
            <v>Site-00164</v>
          </cell>
          <cell r="G267" t="str">
            <v>S06°14'58.8</v>
          </cell>
          <cell r="H267" t="str">
            <v>106°47'51.1</v>
          </cell>
          <cell r="I267" t="str">
            <v>Site-00155</v>
          </cell>
          <cell r="J267" t="str">
            <v>S06°14'59.7</v>
          </cell>
          <cell r="K267" t="str">
            <v>106°47'31.8</v>
          </cell>
          <cell r="L267" t="str">
            <v>0.6 km]</v>
          </cell>
          <cell r="M267" t="str">
            <v>Untitled</v>
          </cell>
          <cell r="N267" t="str">
            <v>&lt;None&gt;</v>
          </cell>
          <cell r="P267" t="str">
            <v>From 300 &amp; 28 Links</v>
          </cell>
        </row>
        <row r="268">
          <cell r="A268">
            <v>267</v>
          </cell>
          <cell r="B268" t="str">
            <v>2;2-DU_5a</v>
          </cell>
          <cell r="C268">
            <v>203</v>
          </cell>
          <cell r="D268" t="str">
            <v>DU 5a</v>
          </cell>
          <cell r="E268" t="str">
            <v>A: 23EHP-2x2-0.6HP NP TN; Upgradable to 4x2</v>
          </cell>
          <cell r="F268" t="str">
            <v>Site-00155</v>
          </cell>
          <cell r="G268" t="str">
            <v>S06°14'59.7</v>
          </cell>
          <cell r="H268" t="str">
            <v>106°47'31.8</v>
          </cell>
          <cell r="I268" t="str">
            <v>Site-00510</v>
          </cell>
          <cell r="J268" t="str">
            <v>S06°14'43.6</v>
          </cell>
          <cell r="K268" t="str">
            <v>106°46'53.2</v>
          </cell>
          <cell r="L268" t="str">
            <v>1.3 km]</v>
          </cell>
          <cell r="M268" t="str">
            <v>Untitled</v>
          </cell>
          <cell r="N268" t="str">
            <v>&lt;None&gt;</v>
          </cell>
          <cell r="P268" t="str">
            <v>From 300 &amp; 28 Links</v>
          </cell>
        </row>
        <row r="269">
          <cell r="A269">
            <v>268</v>
          </cell>
          <cell r="B269" t="str">
            <v>2;5-DU_5a</v>
          </cell>
          <cell r="C269">
            <v>210</v>
          </cell>
          <cell r="D269" t="str">
            <v>DU 5a</v>
          </cell>
          <cell r="E269" t="str">
            <v>A: 23EHP-2x2-0.6HP NP TN; Upgradable to 4x2</v>
          </cell>
          <cell r="F269" t="str">
            <v>Site-00545</v>
          </cell>
          <cell r="G269" t="str">
            <v>S06°14'47.3</v>
          </cell>
          <cell r="H269" t="str">
            <v>106°47'24.7</v>
          </cell>
          <cell r="I269" t="str">
            <v>Site-00145</v>
          </cell>
          <cell r="J269" t="str">
            <v>S06°14'39.8</v>
          </cell>
          <cell r="K269" t="str">
            <v>106°47'13.1</v>
          </cell>
          <cell r="L269" t="str">
            <v>0.4 km]</v>
          </cell>
          <cell r="M269" t="str">
            <v>Untitled</v>
          </cell>
          <cell r="N269" t="str">
            <v>&lt;None&gt;</v>
          </cell>
          <cell r="P269" t="str">
            <v>From 300 &amp; 28 Links</v>
          </cell>
        </row>
        <row r="270">
          <cell r="A270">
            <v>269</v>
          </cell>
          <cell r="B270" t="str">
            <v>2-DU_5a</v>
          </cell>
          <cell r="C270">
            <v>207</v>
          </cell>
          <cell r="D270" t="str">
            <v>DU 5a</v>
          </cell>
          <cell r="E270" t="str">
            <v>A: 23EHP-2x2-0.6HP NP TN; Upgradable to 4x2</v>
          </cell>
          <cell r="F270" t="str">
            <v>Site-00165</v>
          </cell>
          <cell r="G270" t="str">
            <v>S06°15'05.7</v>
          </cell>
          <cell r="H270" t="str">
            <v>106°47'15.5</v>
          </cell>
          <cell r="I270" t="str">
            <v>Site-00156</v>
          </cell>
          <cell r="J270" t="str">
            <v>S06°15'03.0</v>
          </cell>
          <cell r="K270" t="str">
            <v>106°46'56.8</v>
          </cell>
          <cell r="L270" t="str">
            <v>0.6 km]</v>
          </cell>
          <cell r="M270" t="str">
            <v>Untitled</v>
          </cell>
          <cell r="N270" t="str">
            <v>&lt;None&gt;</v>
          </cell>
          <cell r="P270" t="str">
            <v>From 300 &amp; 28 Links</v>
          </cell>
        </row>
        <row r="271">
          <cell r="A271">
            <v>270</v>
          </cell>
          <cell r="B271" t="str">
            <v>4;4-DU_5a</v>
          </cell>
          <cell r="C271">
            <v>205</v>
          </cell>
          <cell r="D271" t="str">
            <v>DU 5a</v>
          </cell>
          <cell r="E271" t="str">
            <v>G: 23EHP-4x2-0.6HP NP TN; Upgradable to 8x2</v>
          </cell>
          <cell r="F271" t="str">
            <v>Site-00155</v>
          </cell>
          <cell r="G271" t="str">
            <v>S06°14'59.7</v>
          </cell>
          <cell r="H271" t="str">
            <v>106°47'31.8</v>
          </cell>
          <cell r="I271" t="str">
            <v>Site-00545</v>
          </cell>
          <cell r="J271" t="str">
            <v>S06°14'47.3</v>
          </cell>
          <cell r="K271" t="str">
            <v>106°47'24.7</v>
          </cell>
          <cell r="L271" t="str">
            <v>0.4 km]</v>
          </cell>
          <cell r="M271" t="str">
            <v>Untitled</v>
          </cell>
          <cell r="N271" t="str">
            <v>&lt;None&gt;</v>
          </cell>
          <cell r="P271" t="str">
            <v>From 300 &amp; 28 Links</v>
          </cell>
        </row>
        <row r="272">
          <cell r="A272">
            <v>271</v>
          </cell>
          <cell r="B272" t="str">
            <v>4-DU_5a</v>
          </cell>
          <cell r="C272">
            <v>204</v>
          </cell>
          <cell r="D272" t="str">
            <v>DU 5a</v>
          </cell>
          <cell r="E272" t="str">
            <v>G: 23EHP-4x2-0.6HP NP TN; Upgradable to 8x2</v>
          </cell>
          <cell r="F272" t="str">
            <v>Site-00155</v>
          </cell>
          <cell r="G272" t="str">
            <v>S06°14'59.7</v>
          </cell>
          <cell r="H272" t="str">
            <v>106°47'31.8</v>
          </cell>
          <cell r="I272" t="str">
            <v>Site-00165</v>
          </cell>
          <cell r="J272" t="str">
            <v>S06°15'05.7</v>
          </cell>
          <cell r="K272" t="str">
            <v>106°47'15.5</v>
          </cell>
          <cell r="L272" t="str">
            <v>0.5 km]</v>
          </cell>
          <cell r="M272" t="str">
            <v>Untitled</v>
          </cell>
          <cell r="N272" t="str">
            <v>&lt;None&gt;</v>
          </cell>
          <cell r="P272" t="str">
            <v>From 300 &amp; 28 Links</v>
          </cell>
        </row>
        <row r="273">
          <cell r="A273">
            <v>272</v>
          </cell>
          <cell r="B273" t="str">
            <v>2;55-DU_5a</v>
          </cell>
          <cell r="C273">
            <v>208</v>
          </cell>
          <cell r="D273" t="str">
            <v>DU 5a</v>
          </cell>
          <cell r="E273" t="str">
            <v>A: 23EHP-2x2-0.6HP NP TN; Upgradable to 4x2</v>
          </cell>
          <cell r="F273" t="str">
            <v>Site-00511</v>
          </cell>
          <cell r="G273" t="str">
            <v>S06°15'38.0</v>
          </cell>
          <cell r="H273" t="str">
            <v>106°47'39.7</v>
          </cell>
          <cell r="I273" t="str">
            <v>Site-00784</v>
          </cell>
          <cell r="J273" t="str">
            <v>S06°15'16.3</v>
          </cell>
          <cell r="K273" t="str">
            <v>106°47'31.7</v>
          </cell>
          <cell r="L273" t="str">
            <v>0.7 km]</v>
          </cell>
          <cell r="M273" t="str">
            <v>Untitled</v>
          </cell>
          <cell r="N273" t="str">
            <v>&lt;None&gt;</v>
          </cell>
          <cell r="P273" t="str">
            <v>From 300 &amp; 28 Links</v>
          </cell>
        </row>
        <row r="274">
          <cell r="A274">
            <v>273</v>
          </cell>
          <cell r="B274" t="str">
            <v>6;12;2-DU_5a</v>
          </cell>
          <cell r="C274">
            <v>209</v>
          </cell>
          <cell r="D274" t="str">
            <v>DU 5a</v>
          </cell>
          <cell r="E274" t="str">
            <v>L: 15EHP-8x2-0.6HP HS TN; Upgradable to 16x2</v>
          </cell>
          <cell r="F274" t="str">
            <v>Site-00511</v>
          </cell>
          <cell r="G274" t="str">
            <v>S06°15'38.0</v>
          </cell>
          <cell r="H274" t="str">
            <v>106°47'39.7</v>
          </cell>
          <cell r="I274" t="str">
            <v>Site-00172 (non-261)</v>
          </cell>
          <cell r="J274" t="str">
            <v>S06°15'17.8</v>
          </cell>
          <cell r="K274" t="str">
            <v>106°47'48.8</v>
          </cell>
          <cell r="L274" t="str">
            <v>0.7 km]</v>
          </cell>
          <cell r="M274" t="str">
            <v>Untitled</v>
          </cell>
          <cell r="N274" t="str">
            <v>&lt;None&gt;</v>
          </cell>
          <cell r="P274" t="str">
            <v>From 300 &amp; 28 Links</v>
          </cell>
        </row>
        <row r="275">
          <cell r="A275">
            <v>274</v>
          </cell>
          <cell r="B275" t="str">
            <v>2;57-DU_5a</v>
          </cell>
          <cell r="C275">
            <v>212</v>
          </cell>
          <cell r="D275" t="str">
            <v>DU 5a</v>
          </cell>
          <cell r="E275" t="str">
            <v>A: 23EHP-2x2-0.6HP NP TN; Upgradable to 4x2</v>
          </cell>
          <cell r="F275" t="str">
            <v>Site-00712</v>
          </cell>
          <cell r="G275" t="str">
            <v>S06°15'29.3</v>
          </cell>
          <cell r="H275" t="str">
            <v>106°47'21.3</v>
          </cell>
          <cell r="I275" t="str">
            <v>Site-00832</v>
          </cell>
          <cell r="J275" t="str">
            <v>S06°15'21.1</v>
          </cell>
          <cell r="K275" t="str">
            <v>106°47'07.2</v>
          </cell>
          <cell r="L275" t="str">
            <v>0.5 km]</v>
          </cell>
          <cell r="M275" t="str">
            <v>Untitled</v>
          </cell>
          <cell r="N275" t="str">
            <v>&lt;None&gt;</v>
          </cell>
          <cell r="P275" t="str">
            <v>From 300 &amp; 28 Links</v>
          </cell>
        </row>
        <row r="276">
          <cell r="A276">
            <v>275</v>
          </cell>
          <cell r="B276" t="str">
            <v>2;60du5a u9b</v>
          </cell>
          <cell r="C276">
            <v>214</v>
          </cell>
          <cell r="D276" t="str">
            <v>DU 5a</v>
          </cell>
          <cell r="E276" t="str">
            <v>A: 23EHP-2x2-0.6HP NP TN; Upgradable to 4x2</v>
          </cell>
          <cell r="F276" t="str">
            <v>Site-01230 (non-261)</v>
          </cell>
          <cell r="G276" t="str">
            <v>S06°16'05.3</v>
          </cell>
          <cell r="H276" t="str">
            <v>106°47'26.7</v>
          </cell>
          <cell r="I276" t="str">
            <v>Site-00173</v>
          </cell>
          <cell r="J276" t="str">
            <v>S06°15'44.6</v>
          </cell>
          <cell r="K276" t="str">
            <v>106°47'19.0</v>
          </cell>
          <cell r="L276" t="str">
            <v>0.7 km]</v>
          </cell>
          <cell r="M276" t="str">
            <v>Untitled</v>
          </cell>
          <cell r="N276" t="str">
            <v>&lt;None&gt;</v>
          </cell>
          <cell r="P276" t="str">
            <v>From 300 &amp; 28 Links</v>
          </cell>
        </row>
        <row r="277">
          <cell r="A277">
            <v>276</v>
          </cell>
          <cell r="B277" t="str">
            <v>4;23 DU5a</v>
          </cell>
          <cell r="C277">
            <v>213</v>
          </cell>
          <cell r="D277" t="str">
            <v>DU 5a</v>
          </cell>
          <cell r="E277" t="str">
            <v>G: 23EHP-4x2-0.6HP NP TN; Upgradable to 8x2</v>
          </cell>
          <cell r="F277" t="str">
            <v>Site-00832</v>
          </cell>
          <cell r="G277" t="str">
            <v>S06°15'21.1</v>
          </cell>
          <cell r="H277" t="str">
            <v>106°47'07.2</v>
          </cell>
          <cell r="I277" t="str">
            <v>Site-01197 (non-261)</v>
          </cell>
          <cell r="J277" t="str">
            <v>S06°15'22.5</v>
          </cell>
          <cell r="K277" t="str">
            <v>106°46'30.5</v>
          </cell>
          <cell r="L277" t="str">
            <v>1.1 km]</v>
          </cell>
          <cell r="M277" t="str">
            <v>Untitled</v>
          </cell>
          <cell r="N277" t="str">
            <v>&lt;None&gt;</v>
          </cell>
          <cell r="P277" t="str">
            <v>From 300 &amp; 28 Links</v>
          </cell>
        </row>
        <row r="278">
          <cell r="A278">
            <v>277</v>
          </cell>
          <cell r="B278" t="str">
            <v>2;197-DU_5b</v>
          </cell>
          <cell r="C278">
            <v>200</v>
          </cell>
          <cell r="D278" t="str">
            <v>DU 5b</v>
          </cell>
          <cell r="E278" t="str">
            <v>A: 23EHP-2x2-0.6HP NP TN; Upgradable to 4x2</v>
          </cell>
          <cell r="F278" t="str">
            <v>Bapindo Plaza</v>
          </cell>
          <cell r="G278" t="str">
            <v>S06°13'23.4</v>
          </cell>
          <cell r="H278" t="str">
            <v>106°48'30.6</v>
          </cell>
          <cell r="I278" t="str">
            <v>Site-00140</v>
          </cell>
          <cell r="J278" t="str">
            <v>S06°13'33.9</v>
          </cell>
          <cell r="K278" t="str">
            <v>106°48'38.4</v>
          </cell>
          <cell r="L278" t="str">
            <v>0.4 km]</v>
          </cell>
          <cell r="M278" t="str">
            <v>Untitled</v>
          </cell>
          <cell r="N278" t="str">
            <v>&lt;None&gt;</v>
          </cell>
          <cell r="P278" t="str">
            <v>From 204 &amp; 28 Links</v>
          </cell>
        </row>
        <row r="279">
          <cell r="A279">
            <v>278</v>
          </cell>
          <cell r="B279" t="str">
            <v>2;9-DU_5b</v>
          </cell>
          <cell r="C279">
            <v>201</v>
          </cell>
          <cell r="D279" t="str">
            <v>DU 5b</v>
          </cell>
          <cell r="E279" t="str">
            <v>A: 23EHP-2x2-0.6HP NP TN; Upgradable to 4x2</v>
          </cell>
          <cell r="F279" t="str">
            <v>Seibu (non-261)</v>
          </cell>
          <cell r="G279" t="str">
            <v>S06°14'42.5</v>
          </cell>
          <cell r="H279" t="str">
            <v>106°48'13.0</v>
          </cell>
          <cell r="I279" t="str">
            <v>Site-00163</v>
          </cell>
          <cell r="J279" t="str">
            <v>S06°14'36.3</v>
          </cell>
          <cell r="K279" t="str">
            <v>106°48'19.0</v>
          </cell>
          <cell r="L279" t="str">
            <v>0.3 km]</v>
          </cell>
          <cell r="M279" t="str">
            <v>Untitled</v>
          </cell>
          <cell r="N279" t="str">
            <v>&lt;None&gt;</v>
          </cell>
          <cell r="P279" t="str">
            <v>From 204 &amp; 28 Links</v>
          </cell>
        </row>
        <row r="280">
          <cell r="A280">
            <v>279</v>
          </cell>
          <cell r="B280" t="str">
            <v>2;48-DU_5b</v>
          </cell>
          <cell r="C280">
            <v>202</v>
          </cell>
          <cell r="D280" t="str">
            <v>DU 5b</v>
          </cell>
          <cell r="E280" t="str">
            <v>A: 23EHP-2x2-0.6HP NP TN; Upgradable to 4x2</v>
          </cell>
          <cell r="F280" t="str">
            <v>Site-00139</v>
          </cell>
          <cell r="G280" t="str">
            <v>S06°13'36.5</v>
          </cell>
          <cell r="H280" t="str">
            <v>106°49'01.6</v>
          </cell>
          <cell r="I280" t="str">
            <v>Site-00150</v>
          </cell>
          <cell r="J280" t="str">
            <v>S06°13'50.0</v>
          </cell>
          <cell r="K280" t="str">
            <v>106°49'05.8</v>
          </cell>
          <cell r="L280" t="str">
            <v>0.4 km]</v>
          </cell>
          <cell r="M280" t="str">
            <v>Untitled</v>
          </cell>
          <cell r="N280" t="str">
            <v>&lt;None&gt;</v>
          </cell>
          <cell r="P280" t="str">
            <v>From 204 &amp; 28 Links</v>
          </cell>
        </row>
        <row r="281">
          <cell r="A281">
            <v>280</v>
          </cell>
          <cell r="B281" t="str">
            <v>2;36-DU_5b</v>
          </cell>
          <cell r="C281">
            <v>203</v>
          </cell>
          <cell r="D281" t="str">
            <v>DU 5b</v>
          </cell>
          <cell r="E281" t="str">
            <v>A: 23EHP-2x2-0.6HP NP TN; Upgradable to 4x2</v>
          </cell>
          <cell r="F281" t="str">
            <v>Site-00151</v>
          </cell>
          <cell r="G281" t="str">
            <v>S06°13'57.8</v>
          </cell>
          <cell r="H281" t="str">
            <v>106°48'44.0</v>
          </cell>
          <cell r="I281" t="str">
            <v>Site-00141</v>
          </cell>
          <cell r="J281" t="str">
            <v>S06°13'51.1</v>
          </cell>
          <cell r="K281" t="str">
            <v>106°48'22.7</v>
          </cell>
          <cell r="L281" t="str">
            <v>0.7 km]</v>
          </cell>
          <cell r="M281" t="str">
            <v>Untitled</v>
          </cell>
          <cell r="N281" t="str">
            <v>&lt;None&gt;</v>
          </cell>
          <cell r="P281" t="str">
            <v>From 204 &amp; 28 Links</v>
          </cell>
        </row>
        <row r="282">
          <cell r="A282">
            <v>281</v>
          </cell>
          <cell r="B282" t="str">
            <v>2;39-DU_5b</v>
          </cell>
          <cell r="C282">
            <v>204</v>
          </cell>
          <cell r="D282" t="str">
            <v>DU 5b</v>
          </cell>
          <cell r="E282" t="str">
            <v>A: 23EHP-2x2-0.6HP NP TN; Upgradable to 4x2</v>
          </cell>
          <cell r="F282" t="str">
            <v>Site-00161</v>
          </cell>
          <cell r="G282" t="str">
            <v>S06°14'20.0</v>
          </cell>
          <cell r="H282" t="str">
            <v>106°48'49.9</v>
          </cell>
          <cell r="I282" t="str">
            <v>Site-00162</v>
          </cell>
          <cell r="J282" t="str">
            <v>S06°14'26.2</v>
          </cell>
          <cell r="K282" t="str">
            <v>106°48'27.9</v>
          </cell>
          <cell r="L282" t="str">
            <v>0.7 km]</v>
          </cell>
          <cell r="M282" t="str">
            <v>Untitled</v>
          </cell>
          <cell r="N282" t="str">
            <v>&lt;None&gt;</v>
          </cell>
          <cell r="P282" t="str">
            <v>From 204 &amp; 28 Links</v>
          </cell>
        </row>
        <row r="283">
          <cell r="A283">
            <v>282</v>
          </cell>
          <cell r="B283" t="str">
            <v>2;8-DU_5b</v>
          </cell>
          <cell r="C283">
            <v>205</v>
          </cell>
          <cell r="D283" t="str">
            <v>DU 5b</v>
          </cell>
          <cell r="E283" t="str">
            <v>A: 23EHP-2x2-0.6HP NP TN; Upgradable to 4x2</v>
          </cell>
          <cell r="F283" t="str">
            <v>Site-00170</v>
          </cell>
          <cell r="G283" t="str">
            <v>S06°14'51.7</v>
          </cell>
          <cell r="H283" t="str">
            <v>106°48'21.9</v>
          </cell>
          <cell r="I283" t="str">
            <v>Site-00085</v>
          </cell>
          <cell r="J283" t="str">
            <v>S06°14'38.4</v>
          </cell>
          <cell r="K283" t="str">
            <v>106°48'43.2</v>
          </cell>
          <cell r="L283" t="str">
            <v>0.8 km]</v>
          </cell>
          <cell r="M283" t="str">
            <v>Untitled</v>
          </cell>
          <cell r="N283" t="str">
            <v>&lt;None&gt;</v>
          </cell>
          <cell r="P283" t="str">
            <v>From 204 &amp; 28 Links</v>
          </cell>
        </row>
        <row r="284">
          <cell r="A284">
            <v>283</v>
          </cell>
          <cell r="B284" t="str">
            <v>2;38-DU_5b</v>
          </cell>
          <cell r="C284">
            <v>206</v>
          </cell>
          <cell r="D284" t="str">
            <v>DU 5b</v>
          </cell>
          <cell r="E284" t="str">
            <v>A: 23EHP-2x2-0.6HP NP TN; Upgradable to 4x2</v>
          </cell>
          <cell r="F284" t="str">
            <v>Site-00694</v>
          </cell>
          <cell r="G284" t="str">
            <v>S06°14'05.7</v>
          </cell>
          <cell r="H284" t="str">
            <v>106°48'57.2</v>
          </cell>
          <cell r="I284" t="str">
            <v>Site-00152</v>
          </cell>
          <cell r="J284" t="str">
            <v>S06°14'09.0</v>
          </cell>
          <cell r="K284" t="str">
            <v>106°48'27.8</v>
          </cell>
          <cell r="L284" t="str">
            <v>0.9 km]</v>
          </cell>
          <cell r="M284" t="str">
            <v>Untitled</v>
          </cell>
          <cell r="N284" t="str">
            <v>&lt;None&gt;</v>
          </cell>
          <cell r="P284" t="str">
            <v>From 204 &amp; 28 Links</v>
          </cell>
        </row>
        <row r="285">
          <cell r="A285">
            <v>284</v>
          </cell>
          <cell r="B285" t="str">
            <v>2;54-DU_5b</v>
          </cell>
          <cell r="C285">
            <v>207</v>
          </cell>
          <cell r="D285" t="str">
            <v>DU 5b</v>
          </cell>
          <cell r="E285" t="str">
            <v>A: 23EHP-2x2-0.6HP NP TN; Upgradable to 4x2</v>
          </cell>
          <cell r="F285" t="str">
            <v>Summitmas 1 &amp; 2 (non-261)</v>
          </cell>
          <cell r="G285" t="str">
            <v>S06°13'37.0</v>
          </cell>
          <cell r="H285" t="str">
            <v>106°48'10.6</v>
          </cell>
          <cell r="I285" t="str">
            <v>Site-00670</v>
          </cell>
          <cell r="J285" t="str">
            <v>S06°13'38.6</v>
          </cell>
          <cell r="K285" t="str">
            <v>106°48'24.6</v>
          </cell>
          <cell r="L285" t="str">
            <v>0.4 km]</v>
          </cell>
          <cell r="M285" t="str">
            <v>Untitled</v>
          </cell>
          <cell r="N285" t="str">
            <v>&lt;None&gt;</v>
          </cell>
          <cell r="P285" t="str">
            <v>From 204 &amp; 28 Links</v>
          </cell>
        </row>
        <row r="286">
          <cell r="A286">
            <v>285</v>
          </cell>
          <cell r="B286" t="str">
            <v>2;13-DU_5b</v>
          </cell>
          <cell r="C286">
            <v>208</v>
          </cell>
          <cell r="D286" t="str">
            <v>DU 5b</v>
          </cell>
          <cell r="E286" t="str">
            <v>A: 23EHP-2x2-0.6HP NP TN; Upgradable to 4x2</v>
          </cell>
          <cell r="F286" t="str">
            <v>Tendean Plaza* (non-261)</v>
          </cell>
          <cell r="G286" t="str">
            <v>S06°14'23.1</v>
          </cell>
          <cell r="H286" t="str">
            <v>106°49'23.7</v>
          </cell>
          <cell r="I286" t="str">
            <v>Site-00160</v>
          </cell>
          <cell r="J286" t="str">
            <v>S06°14'25.9</v>
          </cell>
          <cell r="K286" t="str">
            <v>106°49'09.2</v>
          </cell>
          <cell r="L286" t="str">
            <v>0.5 km]</v>
          </cell>
          <cell r="M286" t="str">
            <v>Untitled</v>
          </cell>
          <cell r="N286" t="str">
            <v>&lt;None&gt;</v>
          </cell>
          <cell r="P286" t="str">
            <v>From 204 &amp; 28 Links</v>
          </cell>
        </row>
        <row r="287">
          <cell r="A287">
            <v>286</v>
          </cell>
          <cell r="B287" t="str">
            <v>4;2-DU_5b</v>
          </cell>
          <cell r="C287">
            <v>209</v>
          </cell>
          <cell r="D287" t="str">
            <v>DU 5b</v>
          </cell>
          <cell r="E287" t="str">
            <v>G: 23EHP-4x2-0.6HP NP TN; Upgradable to 8x2</v>
          </cell>
          <cell r="F287" t="str">
            <v>Site-00170</v>
          </cell>
          <cell r="G287" t="str">
            <v>S06°14'51.7</v>
          </cell>
          <cell r="H287" t="str">
            <v>106°48'21.9</v>
          </cell>
          <cell r="I287" t="str">
            <v>Site-00171</v>
          </cell>
          <cell r="J287" t="str">
            <v>S06°15'05.8</v>
          </cell>
          <cell r="K287" t="str">
            <v>106°48'08.1</v>
          </cell>
          <cell r="L287" t="str">
            <v>0.6 km]</v>
          </cell>
          <cell r="M287" t="str">
            <v>Untitled</v>
          </cell>
          <cell r="N287" t="str">
            <v>&lt;None&gt;</v>
          </cell>
          <cell r="P287" t="str">
            <v>From 204 &amp; 28 Links</v>
          </cell>
        </row>
        <row r="288">
          <cell r="A288">
            <v>287</v>
          </cell>
          <cell r="B288" t="str">
            <v>4;15-DU_5b</v>
          </cell>
          <cell r="C288">
            <v>210</v>
          </cell>
          <cell r="D288" t="str">
            <v>DU 5b</v>
          </cell>
          <cell r="E288" t="str">
            <v>G: 23EHP-4x2-0.6HP NP TN; Upgradable to 8x2</v>
          </cell>
          <cell r="F288" t="str">
            <v>Site-00694</v>
          </cell>
          <cell r="G288" t="str">
            <v>S06°14'05.7</v>
          </cell>
          <cell r="H288" t="str">
            <v>106°48'57.2</v>
          </cell>
          <cell r="I288" t="str">
            <v>Site-00161</v>
          </cell>
          <cell r="J288" t="str">
            <v>S06°14'20.0</v>
          </cell>
          <cell r="K288" t="str">
            <v>106°48'49.9</v>
          </cell>
          <cell r="L288" t="str">
            <v>0.5 km]</v>
          </cell>
          <cell r="M288" t="str">
            <v>Untitled</v>
          </cell>
          <cell r="N288" t="str">
            <v>&lt;None&gt;</v>
          </cell>
          <cell r="P288" t="str">
            <v>From 204 &amp; 28 Links</v>
          </cell>
        </row>
        <row r="289">
          <cell r="A289">
            <v>288</v>
          </cell>
          <cell r="B289" t="str">
            <v>4;5-DU_5b</v>
          </cell>
          <cell r="C289">
            <v>211</v>
          </cell>
          <cell r="D289" t="str">
            <v>DU 5b</v>
          </cell>
          <cell r="E289" t="str">
            <v>G: 23EHP-4x2-0.6HP NP TN; Upgradable to 8x2</v>
          </cell>
          <cell r="F289" t="str">
            <v>Tendean Plaza* (non-261)</v>
          </cell>
          <cell r="G289" t="str">
            <v>S06°14'23.1</v>
          </cell>
          <cell r="H289" t="str">
            <v>106°49'23.7</v>
          </cell>
          <cell r="I289" t="str">
            <v>Site-00831</v>
          </cell>
          <cell r="J289" t="str">
            <v>S06°14'14.3</v>
          </cell>
          <cell r="K289" t="str">
            <v>106°49'10.3</v>
          </cell>
          <cell r="L289" t="str">
            <v>0.5 km]</v>
          </cell>
          <cell r="M289" t="str">
            <v>Untitled</v>
          </cell>
          <cell r="N289" t="str">
            <v>&lt;None&gt;</v>
          </cell>
          <cell r="P289" t="str">
            <v>From 204 &amp; 28 Links</v>
          </cell>
        </row>
        <row r="290">
          <cell r="A290">
            <v>289</v>
          </cell>
          <cell r="B290" t="str">
            <v>6;8-DU_5b</v>
          </cell>
          <cell r="C290">
            <v>212</v>
          </cell>
          <cell r="D290" t="str">
            <v>DU 5b</v>
          </cell>
          <cell r="E290" t="str">
            <v>L: 15EHP-8x2-0.6HP HS TN; Upgradable to 16x2</v>
          </cell>
          <cell r="F290" t="str">
            <v>Site-00141</v>
          </cell>
          <cell r="G290" t="str">
            <v>S06°13'51.1</v>
          </cell>
          <cell r="H290" t="str">
            <v>106°48'22.7</v>
          </cell>
          <cell r="I290" t="str">
            <v>Site-00692</v>
          </cell>
          <cell r="J290" t="str">
            <v>S06°13'44.1</v>
          </cell>
          <cell r="K290" t="str">
            <v>106°48'48.1</v>
          </cell>
          <cell r="L290" t="str">
            <v>0.8 km]</v>
          </cell>
          <cell r="M290" t="str">
            <v>Untitled</v>
          </cell>
          <cell r="N290" t="str">
            <v>&lt;None&gt;</v>
          </cell>
          <cell r="P290" t="str">
            <v>From 204 &amp; 28 Links</v>
          </cell>
        </row>
        <row r="291">
          <cell r="A291">
            <v>290</v>
          </cell>
          <cell r="B291" t="str">
            <v>6;4-DU_5b</v>
          </cell>
          <cell r="C291">
            <v>213</v>
          </cell>
          <cell r="D291" t="str">
            <v>DU 5b</v>
          </cell>
          <cell r="E291" t="str">
            <v>L: 15EHP-8x2-0.6HP HS TN; Upgradable to 16x2</v>
          </cell>
          <cell r="F291" t="str">
            <v>Trans Tv</v>
          </cell>
          <cell r="G291" t="str">
            <v>S06°14'27.3</v>
          </cell>
          <cell r="H291" t="str">
            <v>106°49'52.7</v>
          </cell>
          <cell r="I291" t="str">
            <v>Site-00168</v>
          </cell>
          <cell r="J291" t="str">
            <v>S06°14'17.6</v>
          </cell>
          <cell r="K291" t="str">
            <v>106°49'51.2</v>
          </cell>
          <cell r="L291" t="str">
            <v>0.3 km]</v>
          </cell>
          <cell r="M291" t="str">
            <v>Untitled</v>
          </cell>
          <cell r="N291" t="str">
            <v>&lt;None&gt;</v>
          </cell>
          <cell r="P291" t="str">
            <v>From 204 &amp; 28 Links</v>
          </cell>
        </row>
        <row r="292">
          <cell r="A292">
            <v>291</v>
          </cell>
          <cell r="B292" t="str">
            <v>10;3</v>
          </cell>
          <cell r="C292">
            <v>214</v>
          </cell>
          <cell r="D292" t="str">
            <v>DU 5b</v>
          </cell>
          <cell r="E292" t="str">
            <v>O: 23EHP-16x2-0.6HP HS TN</v>
          </cell>
          <cell r="F292" t="str">
            <v>Site-00159</v>
          </cell>
          <cell r="G292" t="str">
            <v>S06°14'05.4</v>
          </cell>
          <cell r="H292" t="str">
            <v>106°49'30.1</v>
          </cell>
          <cell r="I292" t="str">
            <v>Tendean Plaza* (non-261)</v>
          </cell>
          <cell r="J292" t="str">
            <v>S06°14'23.1</v>
          </cell>
          <cell r="K292" t="str">
            <v>106°49'23.7</v>
          </cell>
          <cell r="L292" t="str">
            <v>0.6 km]</v>
          </cell>
          <cell r="M292" t="str">
            <v>Untitled</v>
          </cell>
          <cell r="N292" t="str">
            <v>&lt;None&gt;</v>
          </cell>
          <cell r="P292" t="str">
            <v>From 204 &amp; 28 Links</v>
          </cell>
        </row>
        <row r="293">
          <cell r="A293">
            <v>292</v>
          </cell>
          <cell r="B293" t="str">
            <v>10;8-DU_5b</v>
          </cell>
          <cell r="C293">
            <v>215</v>
          </cell>
          <cell r="D293" t="str">
            <v>DU 5b</v>
          </cell>
          <cell r="E293" t="str">
            <v>O: 23EHP-16x2-0.6HP HS TN</v>
          </cell>
          <cell r="F293" t="str">
            <v>Site-00692</v>
          </cell>
          <cell r="G293" t="str">
            <v>S06°13'44.1</v>
          </cell>
          <cell r="H293" t="str">
            <v>106°48'48.1</v>
          </cell>
          <cell r="I293" t="str">
            <v>Site-00694</v>
          </cell>
          <cell r="J293" t="str">
            <v>S06°14'05.7</v>
          </cell>
          <cell r="K293" t="str">
            <v>106°48'57.2</v>
          </cell>
          <cell r="L293" t="str">
            <v>0.7 km]</v>
          </cell>
          <cell r="M293" t="str">
            <v>Untitled</v>
          </cell>
          <cell r="N293" t="str">
            <v>&lt;None&gt;</v>
          </cell>
          <cell r="P293" t="str">
            <v>From 204 &amp; 28 Links</v>
          </cell>
        </row>
        <row r="294">
          <cell r="A294">
            <v>293</v>
          </cell>
          <cell r="B294" t="str">
            <v>10;2-DU_5b</v>
          </cell>
          <cell r="C294">
            <v>216</v>
          </cell>
          <cell r="D294" t="str">
            <v>DU 5b</v>
          </cell>
          <cell r="E294" t="str">
            <v>O: 23EHP-16x2-0.6HP HS TN</v>
          </cell>
          <cell r="F294" t="str">
            <v>Site-01532 (non-261)</v>
          </cell>
          <cell r="G294" t="str">
            <v>S06°14'51.6</v>
          </cell>
          <cell r="H294" t="str">
            <v>106°48'54.9</v>
          </cell>
          <cell r="I294" t="str">
            <v>Site-00170</v>
          </cell>
          <cell r="J294" t="str">
            <v>S06°14'51.7</v>
          </cell>
          <cell r="K294" t="str">
            <v>106°48'21.9</v>
          </cell>
          <cell r="L294" t="str">
            <v>1.0 km]</v>
          </cell>
          <cell r="M294" t="str">
            <v>Untitled</v>
          </cell>
          <cell r="N294" t="str">
            <v>&lt;None&gt;</v>
          </cell>
          <cell r="P294" t="str">
            <v>From 204 &amp; 28 Links</v>
          </cell>
        </row>
        <row r="295">
          <cell r="A295">
            <v>294</v>
          </cell>
          <cell r="D295" t="str">
            <v>DU 5b</v>
          </cell>
          <cell r="E295" t="str">
            <v>J: 7EHP-4x2-0.6HP NP TN; Upgradable to 8x2</v>
          </cell>
          <cell r="F295" t="str">
            <v>Spare</v>
          </cell>
          <cell r="O295" t="str">
            <v>Spare</v>
          </cell>
        </row>
        <row r="296">
          <cell r="A296">
            <v>295</v>
          </cell>
          <cell r="D296" t="str">
            <v>DU 5b</v>
          </cell>
          <cell r="E296" t="str">
            <v>J: 7EHP-4x2-0.6HP NP TN; Upgradable to 8x2</v>
          </cell>
          <cell r="F296" t="str">
            <v>Spare</v>
          </cell>
          <cell r="O296" t="str">
            <v>Spare</v>
          </cell>
        </row>
        <row r="297">
          <cell r="A297">
            <v>296</v>
          </cell>
          <cell r="D297" t="str">
            <v>DU 5b</v>
          </cell>
          <cell r="E297" t="str">
            <v>K: 7EHP-4x2-1.2HP NP TN; Upgradable to 8x2</v>
          </cell>
          <cell r="F297" t="str">
            <v>Spare</v>
          </cell>
          <cell r="O297" t="str">
            <v>Spare</v>
          </cell>
        </row>
        <row r="298">
          <cell r="A298">
            <v>297</v>
          </cell>
          <cell r="D298" t="str">
            <v>DU 5b</v>
          </cell>
          <cell r="E298" t="str">
            <v>K: 7EHP-4x2-1.2HP NP TN; Upgradable to 8x2</v>
          </cell>
          <cell r="F298" t="str">
            <v>Spare</v>
          </cell>
          <cell r="O298" t="str">
            <v>Spare</v>
          </cell>
        </row>
        <row r="299">
          <cell r="A299">
            <v>298</v>
          </cell>
          <cell r="D299" t="str">
            <v>DU 5b</v>
          </cell>
          <cell r="E299" t="str">
            <v>N: 7EHP-8x2-0.6HP HS TN; Upgradable to 16x2</v>
          </cell>
          <cell r="F299" t="str">
            <v>Spare</v>
          </cell>
          <cell r="O299" t="str">
            <v>Spare</v>
          </cell>
        </row>
        <row r="300">
          <cell r="A300">
            <v>299</v>
          </cell>
          <cell r="D300" t="str">
            <v>DU 5b</v>
          </cell>
          <cell r="E300" t="str">
            <v>N: 7EHP-8x2-0.6HP HS TN; Upgradable to 16x2</v>
          </cell>
          <cell r="F300" t="str">
            <v>Spare</v>
          </cell>
          <cell r="O300" t="str">
            <v>Spare</v>
          </cell>
        </row>
        <row r="301">
          <cell r="A301">
            <v>300</v>
          </cell>
          <cell r="D301" t="str">
            <v>DU 5b</v>
          </cell>
          <cell r="E301" t="str">
            <v>N: 7EHP-8x2-0.6HP HS TN; Upgradable to 16x2</v>
          </cell>
          <cell r="F301" t="str">
            <v>Spare</v>
          </cell>
          <cell r="O301" t="str">
            <v>Spare</v>
          </cell>
        </row>
        <row r="302">
          <cell r="A302">
            <v>301</v>
          </cell>
          <cell r="D302" t="str">
            <v>DU 5b</v>
          </cell>
          <cell r="E302" t="str">
            <v>N: 7EHP-8x2-0.6HP HS TN; Upgradable to 16x2</v>
          </cell>
          <cell r="F302" t="str">
            <v>Spare</v>
          </cell>
          <cell r="O302" t="str">
            <v>Spare</v>
          </cell>
        </row>
        <row r="303">
          <cell r="A303">
            <v>302</v>
          </cell>
          <cell r="B303" t="str">
            <v>2;83-DU_6</v>
          </cell>
          <cell r="C303">
            <v>217</v>
          </cell>
          <cell r="D303" t="str">
            <v>DU 6</v>
          </cell>
          <cell r="E303" t="str">
            <v>A: 23EHP-2x2-0.6HP NP TN; Upgradable to 4x2</v>
          </cell>
          <cell r="F303" t="str">
            <v>Ascott Apt (non-261)</v>
          </cell>
          <cell r="G303" t="str">
            <v>S06°11'40.6</v>
          </cell>
          <cell r="H303" t="str">
            <v>106°49'09.7</v>
          </cell>
          <cell r="I303" t="str">
            <v>Site-00104</v>
          </cell>
          <cell r="J303" t="str">
            <v>S06°11'37.4</v>
          </cell>
          <cell r="K303" t="str">
            <v>106°48'49.6</v>
          </cell>
          <cell r="L303" t="str">
            <v>0.6 km]</v>
          </cell>
          <cell r="M303" t="str">
            <v>Untitled</v>
          </cell>
          <cell r="N303" t="str">
            <v>&lt;None&gt;</v>
          </cell>
          <cell r="P303" t="str">
            <v>From 204 &amp; 28 Links</v>
          </cell>
        </row>
        <row r="304">
          <cell r="A304">
            <v>303</v>
          </cell>
          <cell r="B304" t="str">
            <v>2;58-DU_6</v>
          </cell>
          <cell r="C304">
            <v>218</v>
          </cell>
          <cell r="D304" t="str">
            <v>DU 6</v>
          </cell>
          <cell r="E304" t="str">
            <v>A: 23EHP-2x2-0.6HP NP TN; Upgradable to 4x2</v>
          </cell>
          <cell r="F304" t="str">
            <v>Hotel Mulia (non-261)</v>
          </cell>
          <cell r="G304" t="str">
            <v>S06°12'55.3</v>
          </cell>
          <cell r="H304" t="str">
            <v>106°47'51.3</v>
          </cell>
          <cell r="I304" t="str">
            <v>Jakarta Hilton CC / JHCC</v>
          </cell>
          <cell r="J304" t="str">
            <v>S06°12'52.5</v>
          </cell>
          <cell r="K304" t="str">
            <v>106°48'27.0</v>
          </cell>
          <cell r="L304" t="str">
            <v>1.1 km]</v>
          </cell>
          <cell r="M304" t="str">
            <v>Untitled</v>
          </cell>
          <cell r="N304" t="str">
            <v>&lt;None&gt;</v>
          </cell>
          <cell r="P304" t="str">
            <v>From 204 &amp; 28 Links</v>
          </cell>
        </row>
        <row r="305">
          <cell r="A305">
            <v>304</v>
          </cell>
          <cell r="B305" t="str">
            <v>2;103-DU_6</v>
          </cell>
          <cell r="C305">
            <v>219</v>
          </cell>
          <cell r="D305" t="str">
            <v>DU 6</v>
          </cell>
          <cell r="E305" t="str">
            <v>A: 23EHP-2x2-0.6HP NP TN; Upgradable to 4x2</v>
          </cell>
          <cell r="F305" t="str">
            <v>Plaza EX</v>
          </cell>
          <cell r="G305" t="str">
            <v>S06°11'35.5</v>
          </cell>
          <cell r="H305" t="str">
            <v>106°49'18.9</v>
          </cell>
          <cell r="I305" t="str">
            <v>Site-00103</v>
          </cell>
          <cell r="J305" t="str">
            <v>S06°11'27.9</v>
          </cell>
          <cell r="K305" t="str">
            <v>106°49'09.3</v>
          </cell>
          <cell r="L305" t="str">
            <v>0.4 km]</v>
          </cell>
          <cell r="M305" t="str">
            <v>Untitled</v>
          </cell>
          <cell r="N305" t="str">
            <v>&lt;None&gt;</v>
          </cell>
          <cell r="P305" t="str">
            <v>From 204 &amp; 28 Links</v>
          </cell>
        </row>
        <row r="306">
          <cell r="A306">
            <v>305</v>
          </cell>
          <cell r="B306" t="str">
            <v>2;149-DU_6</v>
          </cell>
          <cell r="C306">
            <v>220</v>
          </cell>
          <cell r="D306" t="str">
            <v>DU 6</v>
          </cell>
          <cell r="E306" t="str">
            <v>A: 23EHP-2x2-0.6HP NP TN; Upgradable to 4x2</v>
          </cell>
          <cell r="F306" t="str">
            <v>Site-00098</v>
          </cell>
          <cell r="G306" t="str">
            <v>S06°11'26.5</v>
          </cell>
          <cell r="H306" t="str">
            <v>106°48'27.1</v>
          </cell>
          <cell r="I306" t="str">
            <v>Site-00583</v>
          </cell>
          <cell r="J306" t="str">
            <v>S06°11'11.2</v>
          </cell>
          <cell r="K306" t="str">
            <v>106°48'16.7</v>
          </cell>
          <cell r="L306" t="str">
            <v>0.6 km]</v>
          </cell>
          <cell r="M306" t="str">
            <v>Untitled</v>
          </cell>
          <cell r="N306" t="str">
            <v>&lt;None&gt;</v>
          </cell>
          <cell r="P306" t="str">
            <v>From 204 &amp; 28 Links</v>
          </cell>
        </row>
        <row r="307">
          <cell r="A307">
            <v>306</v>
          </cell>
          <cell r="B307" t="str">
            <v>2;97-DU_6</v>
          </cell>
          <cell r="C307">
            <v>221</v>
          </cell>
          <cell r="D307" t="str">
            <v>DU 6</v>
          </cell>
          <cell r="E307" t="str">
            <v>A: 23EHP-2x2-0.6HP NP TN; Upgradable to 4x2</v>
          </cell>
          <cell r="F307" t="str">
            <v>Site-00112</v>
          </cell>
          <cell r="G307" t="str">
            <v>S06°12'04.9</v>
          </cell>
          <cell r="H307" t="str">
            <v>106°48'23.5</v>
          </cell>
          <cell r="I307" t="str">
            <v>Site-01541</v>
          </cell>
          <cell r="J307" t="str">
            <v>S06°12'24.1</v>
          </cell>
          <cell r="K307" t="str">
            <v>106°48'19.2</v>
          </cell>
          <cell r="L307" t="str">
            <v>0.6 km]</v>
          </cell>
          <cell r="M307" t="str">
            <v>Untitled</v>
          </cell>
          <cell r="N307" t="str">
            <v>&lt;None&gt;</v>
          </cell>
          <cell r="P307" t="str">
            <v>From 204 &amp; 28 Links</v>
          </cell>
        </row>
        <row r="308">
          <cell r="A308">
            <v>307</v>
          </cell>
          <cell r="B308" t="str">
            <v>2;57-DU_6</v>
          </cell>
          <cell r="C308">
            <v>222</v>
          </cell>
          <cell r="D308" t="str">
            <v>DU 6</v>
          </cell>
          <cell r="E308" t="str">
            <v>A: 23EHP-2x2-0.6HP NP TN; Upgradable to 4x2</v>
          </cell>
          <cell r="F308" t="str">
            <v>Site-00553 (non-261)</v>
          </cell>
          <cell r="G308" t="str">
            <v>S06°12'49.9</v>
          </cell>
          <cell r="H308" t="str">
            <v>106°47'59.0</v>
          </cell>
          <cell r="I308" t="str">
            <v>Site-00119</v>
          </cell>
          <cell r="J308" t="str">
            <v>S06°12'43.2</v>
          </cell>
          <cell r="K308" t="str">
            <v>106°48'21.9</v>
          </cell>
          <cell r="L308" t="str">
            <v>0.7 km]</v>
          </cell>
          <cell r="M308" t="str">
            <v>Untitled</v>
          </cell>
          <cell r="N308" t="str">
            <v>&lt;None&gt;</v>
          </cell>
          <cell r="P308" t="str">
            <v>From 204 &amp; 28 Links</v>
          </cell>
        </row>
        <row r="309">
          <cell r="A309">
            <v>308</v>
          </cell>
          <cell r="B309" t="str">
            <v>2;56-DU_6</v>
          </cell>
          <cell r="C309">
            <v>223</v>
          </cell>
          <cell r="D309" t="str">
            <v>DU 6</v>
          </cell>
          <cell r="E309" t="str">
            <v>A: 23EHP-2x2-0.6HP NP TN; Upgradable to 4x2</v>
          </cell>
          <cell r="F309" t="str">
            <v>Site-01145 (non-261)</v>
          </cell>
          <cell r="G309" t="str">
            <v>S06°12'36.9</v>
          </cell>
          <cell r="H309" t="str">
            <v>106°47'45.0</v>
          </cell>
          <cell r="I309" t="str">
            <v>Gedung DPR / MPR</v>
          </cell>
          <cell r="J309" t="str">
            <v>S06°12'31.6</v>
          </cell>
          <cell r="K309" t="str">
            <v>106°48'03.5</v>
          </cell>
          <cell r="L309" t="str">
            <v>0.6 km]</v>
          </cell>
          <cell r="M309" t="str">
            <v>Untitled</v>
          </cell>
          <cell r="N309" t="str">
            <v>&lt;None&gt;</v>
          </cell>
          <cell r="P309" t="str">
            <v>From 204 &amp; 28 Links</v>
          </cell>
        </row>
        <row r="310">
          <cell r="A310">
            <v>309</v>
          </cell>
          <cell r="B310" t="str">
            <v>4;38-DU_6-DU_6</v>
          </cell>
          <cell r="C310">
            <v>224</v>
          </cell>
          <cell r="D310" t="str">
            <v>DU 6</v>
          </cell>
          <cell r="E310" t="str">
            <v>G: 23EHP-4x2-0.6HP NP TN; Upgradable to 8x2</v>
          </cell>
          <cell r="F310" t="str">
            <v>Site-00099</v>
          </cell>
          <cell r="G310" t="str">
            <v>S06°11'39.5</v>
          </cell>
          <cell r="H310" t="str">
            <v>106°48'14.1</v>
          </cell>
          <cell r="I310" t="str">
            <v>Site-01175</v>
          </cell>
          <cell r="J310" t="str">
            <v>S06°11'42.1</v>
          </cell>
          <cell r="K310" t="str">
            <v>106°47'52.8</v>
          </cell>
          <cell r="L310" t="str">
            <v>0.7 km]</v>
          </cell>
          <cell r="M310" t="str">
            <v>Untitled</v>
          </cell>
          <cell r="N310" t="str">
            <v>&lt;None&gt;</v>
          </cell>
          <cell r="P310" t="str">
            <v>From 204 &amp; 28 Links</v>
          </cell>
        </row>
        <row r="311">
          <cell r="A311">
            <v>310</v>
          </cell>
          <cell r="B311" t="str">
            <v>4;33-DU_6</v>
          </cell>
          <cell r="C311">
            <v>225</v>
          </cell>
          <cell r="D311" t="str">
            <v>DU 6</v>
          </cell>
          <cell r="E311" t="str">
            <v>G: 23EHP-4x2-0.6HP NP TN; Upgradable to 8x2</v>
          </cell>
          <cell r="F311" t="str">
            <v>Site-00111</v>
          </cell>
          <cell r="G311" t="str">
            <v>S06°12'00.0</v>
          </cell>
          <cell r="H311" t="str">
            <v>106°48'52.6</v>
          </cell>
          <cell r="I311" t="str">
            <v>Site-00110</v>
          </cell>
          <cell r="J311" t="str">
            <v>S06°11'47.3</v>
          </cell>
          <cell r="K311" t="str">
            <v>106°49'07.4</v>
          </cell>
          <cell r="L311" t="str">
            <v>0.6 km]</v>
          </cell>
          <cell r="M311" t="str">
            <v>Untitled</v>
          </cell>
          <cell r="N311" t="str">
            <v>&lt;None&gt;</v>
          </cell>
          <cell r="P311" t="str">
            <v>From 204 &amp; 28 Links</v>
          </cell>
        </row>
        <row r="312">
          <cell r="A312">
            <v>311</v>
          </cell>
          <cell r="B312" t="str">
            <v>4;39-DU_6</v>
          </cell>
          <cell r="C312">
            <v>226</v>
          </cell>
          <cell r="D312" t="str">
            <v>DU 6</v>
          </cell>
          <cell r="E312" t="str">
            <v>G: 23EHP-4x2-0.6HP NP TN; Upgradable to 8x2</v>
          </cell>
          <cell r="F312" t="str">
            <v>Site-00112</v>
          </cell>
          <cell r="G312" t="str">
            <v>S06°12'04.9</v>
          </cell>
          <cell r="H312" t="str">
            <v>106°48'23.5</v>
          </cell>
          <cell r="I312" t="str">
            <v>Site-00099</v>
          </cell>
          <cell r="J312" t="str">
            <v>S06°11'39.5</v>
          </cell>
          <cell r="K312" t="str">
            <v>106°48'14.1</v>
          </cell>
          <cell r="L312" t="str">
            <v>0.8 km]</v>
          </cell>
          <cell r="M312" t="str">
            <v>Untitled</v>
          </cell>
          <cell r="N312" t="str">
            <v>&lt;None&gt;</v>
          </cell>
          <cell r="P312" t="str">
            <v>From 204 &amp; 28 Links</v>
          </cell>
        </row>
        <row r="313">
          <cell r="A313">
            <v>312</v>
          </cell>
          <cell r="B313" t="str">
            <v>4;31-DU_6</v>
          </cell>
          <cell r="C313">
            <v>227</v>
          </cell>
          <cell r="D313" t="str">
            <v>DU 6</v>
          </cell>
          <cell r="E313" t="str">
            <v>G: 23EHP-4x2-0.6HP NP TN; Upgradable to 8x2</v>
          </cell>
          <cell r="F313" t="str">
            <v>Site-00544</v>
          </cell>
          <cell r="G313" t="str">
            <v>S06°12'40.5</v>
          </cell>
          <cell r="H313" t="str">
            <v>106°48'58.5</v>
          </cell>
          <cell r="I313" t="str">
            <v>Site-00118</v>
          </cell>
          <cell r="J313" t="str">
            <v>S06°12'31.1</v>
          </cell>
          <cell r="K313" t="str">
            <v>106°48'40.3</v>
          </cell>
          <cell r="L313" t="str">
            <v>0.6 km]</v>
          </cell>
          <cell r="M313" t="str">
            <v>Untitled</v>
          </cell>
          <cell r="N313" t="str">
            <v>&lt;None&gt;</v>
          </cell>
          <cell r="P313" t="str">
            <v>From 204 &amp; 28 Links</v>
          </cell>
        </row>
        <row r="314">
          <cell r="A314">
            <v>313</v>
          </cell>
          <cell r="B314" t="str">
            <v>4;30-DU_6</v>
          </cell>
          <cell r="C314">
            <v>228</v>
          </cell>
          <cell r="D314" t="str">
            <v>DU 6</v>
          </cell>
          <cell r="E314" t="str">
            <v>G: 23EHP-4x2-0.6HP NP TN; Upgradable to 8x2</v>
          </cell>
          <cell r="F314" t="str">
            <v>Site-00582</v>
          </cell>
          <cell r="G314" t="str">
            <v>S06°12'47.1</v>
          </cell>
          <cell r="H314" t="str">
            <v>106°48'40.3</v>
          </cell>
          <cell r="I314" t="str">
            <v>Site-00118</v>
          </cell>
          <cell r="J314" t="str">
            <v>S06°12'31.1</v>
          </cell>
          <cell r="K314" t="str">
            <v>106°48'40.3</v>
          </cell>
          <cell r="L314" t="str">
            <v>0.5 km]</v>
          </cell>
          <cell r="M314" t="str">
            <v>Untitled</v>
          </cell>
          <cell r="N314" t="str">
            <v>&lt;None&gt;</v>
          </cell>
          <cell r="P314" t="str">
            <v>From 204 &amp; 28 Links</v>
          </cell>
        </row>
        <row r="315">
          <cell r="A315">
            <v>314</v>
          </cell>
          <cell r="B315" t="str">
            <v>6;20-DU_6</v>
          </cell>
          <cell r="C315">
            <v>229</v>
          </cell>
          <cell r="D315" t="str">
            <v>DU 6</v>
          </cell>
          <cell r="E315" t="str">
            <v>L: 15EHP-8x2-0.6HP HS TN; Upgradable to 16x2</v>
          </cell>
          <cell r="F315" t="str">
            <v>JDC (non-200)</v>
          </cell>
          <cell r="G315" t="str">
            <v>S06°12'07.2</v>
          </cell>
          <cell r="H315" t="str">
            <v>106°48'01.4</v>
          </cell>
          <cell r="I315" t="str">
            <v>Site-00580</v>
          </cell>
          <cell r="J315" t="str">
            <v>S06°11'56.4</v>
          </cell>
          <cell r="K315" t="str">
            <v>106°48'07.3</v>
          </cell>
          <cell r="L315" t="str">
            <v>0.4 km]</v>
          </cell>
          <cell r="M315" t="str">
            <v>Untitled</v>
          </cell>
          <cell r="N315" t="str">
            <v>&lt;None&gt;</v>
          </cell>
          <cell r="P315" t="str">
            <v>From 204 &amp; 28 Links</v>
          </cell>
        </row>
        <row r="316">
          <cell r="A316">
            <v>315</v>
          </cell>
          <cell r="B316" t="str">
            <v>6;16-DU_6</v>
          </cell>
          <cell r="C316">
            <v>230</v>
          </cell>
          <cell r="D316" t="str">
            <v>DU 6</v>
          </cell>
          <cell r="E316" t="str">
            <v>L: 15EHP-8x2-0.6HP HS TN; Upgradable to 16x2</v>
          </cell>
          <cell r="F316" t="str">
            <v>Menara Batavia (non-261)</v>
          </cell>
          <cell r="G316" t="str">
            <v>S06°12'36.7</v>
          </cell>
          <cell r="H316" t="str">
            <v>106°49'00.1</v>
          </cell>
          <cell r="I316" t="str">
            <v>Site-00581</v>
          </cell>
          <cell r="J316" t="str">
            <v>S06°12'14.2</v>
          </cell>
          <cell r="K316" t="str">
            <v>106°48'40.6</v>
          </cell>
          <cell r="L316" t="str">
            <v>0.9 km]</v>
          </cell>
          <cell r="M316" t="str">
            <v>Untitled</v>
          </cell>
          <cell r="N316" t="str">
            <v>&lt;None&gt;</v>
          </cell>
          <cell r="P316" t="str">
            <v>From 204 &amp; 28 Links</v>
          </cell>
        </row>
        <row r="317">
          <cell r="A317">
            <v>316</v>
          </cell>
          <cell r="B317" t="str">
            <v>6;17-DU_6</v>
          </cell>
          <cell r="C317">
            <v>231</v>
          </cell>
          <cell r="D317" t="str">
            <v>DU 6</v>
          </cell>
          <cell r="E317" t="str">
            <v>L: 15EHP-8x2-0.6HP HS TN; Upgradable to 16x2</v>
          </cell>
          <cell r="F317" t="str">
            <v>Site-00105</v>
          </cell>
          <cell r="G317" t="str">
            <v>S06°11'50.6</v>
          </cell>
          <cell r="H317" t="str">
            <v>106°48'31.2</v>
          </cell>
          <cell r="I317" t="str">
            <v>Ascott Apt (non-261)</v>
          </cell>
          <cell r="J317" t="str">
            <v>S06°11'40.6</v>
          </cell>
          <cell r="K317" t="str">
            <v>106°49'09.7</v>
          </cell>
          <cell r="L317" t="str">
            <v>1.2 km]</v>
          </cell>
          <cell r="M317" t="str">
            <v>Untitled</v>
          </cell>
          <cell r="N317" t="str">
            <v>&lt;None&gt;</v>
          </cell>
          <cell r="P317" t="str">
            <v>From 204 &amp; 28 Links</v>
          </cell>
        </row>
        <row r="318">
          <cell r="A318">
            <v>317</v>
          </cell>
          <cell r="B318" t="str">
            <v>10;6 DU-6</v>
          </cell>
          <cell r="C318">
            <v>232</v>
          </cell>
          <cell r="D318" t="str">
            <v>DU 6</v>
          </cell>
          <cell r="E318" t="str">
            <v>O: 23EHP-16x2-0.6HP HS TN</v>
          </cell>
          <cell r="F318" t="str">
            <v>Site-00093</v>
          </cell>
          <cell r="G318" t="str">
            <v>S06°11'21.9</v>
          </cell>
          <cell r="H318" t="str">
            <v>106°47'57.9</v>
          </cell>
          <cell r="I318" t="str">
            <v>Site-01539 (non-261)</v>
          </cell>
          <cell r="J318" t="str">
            <v>S06°11'11.2</v>
          </cell>
          <cell r="K318" t="str">
            <v>106°47'44.7</v>
          </cell>
          <cell r="L318" t="str">
            <v>0.5 km]</v>
          </cell>
          <cell r="M318" t="str">
            <v>Untitled</v>
          </cell>
          <cell r="N318" t="str">
            <v>&lt;None&gt;</v>
          </cell>
          <cell r="P318" t="str">
            <v>From 204 &amp; 28 Links</v>
          </cell>
        </row>
        <row r="319">
          <cell r="A319">
            <v>318</v>
          </cell>
          <cell r="B319" t="str">
            <v>10;15-DU_6</v>
          </cell>
          <cell r="C319">
            <v>233</v>
          </cell>
          <cell r="D319" t="str">
            <v>DU 6</v>
          </cell>
          <cell r="E319" t="str">
            <v>O: 23EHP-16x2-0.6HP HS TN</v>
          </cell>
          <cell r="F319" t="str">
            <v>Site-00111</v>
          </cell>
          <cell r="G319" t="str">
            <v>S06°12'00.0</v>
          </cell>
          <cell r="H319" t="str">
            <v>106°48'52.6</v>
          </cell>
          <cell r="I319" t="str">
            <v>Site-00105</v>
          </cell>
          <cell r="J319" t="str">
            <v>S06°11'50.6</v>
          </cell>
          <cell r="K319" t="str">
            <v>106°48'31.2</v>
          </cell>
          <cell r="L319" t="str">
            <v>0.7 km]</v>
          </cell>
          <cell r="M319" t="str">
            <v>Untitled</v>
          </cell>
          <cell r="N319" t="str">
            <v>&lt;None&gt;</v>
          </cell>
          <cell r="P319" t="str">
            <v>From 204 &amp; 28 Links</v>
          </cell>
        </row>
        <row r="320">
          <cell r="A320">
            <v>319</v>
          </cell>
          <cell r="B320" t="str">
            <v>10;14-DU_6</v>
          </cell>
          <cell r="C320">
            <v>234</v>
          </cell>
          <cell r="D320" t="str">
            <v>DU 6</v>
          </cell>
          <cell r="E320" t="str">
            <v>O: 23EHP-16x2-0.6HP HS TN</v>
          </cell>
          <cell r="F320" t="str">
            <v>Site-00118</v>
          </cell>
          <cell r="G320" t="str">
            <v>S06°12'31.1</v>
          </cell>
          <cell r="H320" t="str">
            <v>106°48'40.3</v>
          </cell>
          <cell r="I320" t="str">
            <v>Site-00581</v>
          </cell>
          <cell r="J320" t="str">
            <v>S06°12'14.2</v>
          </cell>
          <cell r="K320" t="str">
            <v>106°48'40.6</v>
          </cell>
          <cell r="L320" t="str">
            <v>0.5 km]</v>
          </cell>
          <cell r="M320" t="str">
            <v>Untitled</v>
          </cell>
          <cell r="N320" t="str">
            <v>&lt;None&gt;</v>
          </cell>
          <cell r="P320" t="str">
            <v>From 204 &amp; 28 Links</v>
          </cell>
        </row>
        <row r="321">
          <cell r="A321">
            <v>320</v>
          </cell>
          <cell r="B321" t="str">
            <v>10;18-DU_6</v>
          </cell>
          <cell r="C321">
            <v>235</v>
          </cell>
          <cell r="D321" t="str">
            <v>DU 6</v>
          </cell>
          <cell r="E321" t="str">
            <v>O: 23EHP-16x2-0.6HP HS TN</v>
          </cell>
          <cell r="F321" t="str">
            <v>Site-00580</v>
          </cell>
          <cell r="G321" t="str">
            <v>S06°11'56.4</v>
          </cell>
          <cell r="H321" t="str">
            <v>106°48'07.3</v>
          </cell>
          <cell r="I321" t="str">
            <v>Site-00099</v>
          </cell>
          <cell r="J321" t="str">
            <v>S06°11'39.5</v>
          </cell>
          <cell r="K321" t="str">
            <v>106°48'14.1</v>
          </cell>
          <cell r="L321" t="str">
            <v>0.6 km]</v>
          </cell>
          <cell r="M321" t="str">
            <v>Untitled</v>
          </cell>
          <cell r="N321" t="str">
            <v>&lt;None&gt;</v>
          </cell>
          <cell r="P321" t="str">
            <v>From 204 &amp; 28 Links</v>
          </cell>
        </row>
        <row r="322">
          <cell r="A322">
            <v>321</v>
          </cell>
          <cell r="B322" t="str">
            <v>63;23-DU_6</v>
          </cell>
          <cell r="C322">
            <v>236</v>
          </cell>
          <cell r="D322" t="str">
            <v>DU 6</v>
          </cell>
          <cell r="E322" t="str">
            <v xml:space="preserve">R: 13EHC-63x2-0.6HP NP; Ant Dual Polarized </v>
          </cell>
          <cell r="F322" t="str">
            <v>Site-00581</v>
          </cell>
          <cell r="G322" t="str">
            <v>S06°12'14.2</v>
          </cell>
          <cell r="H322" t="str">
            <v>106°48'40.6</v>
          </cell>
          <cell r="I322" t="str">
            <v>Site-00105</v>
          </cell>
          <cell r="J322" t="str">
            <v>S06°11'50.6</v>
          </cell>
          <cell r="K322" t="str">
            <v>106°48'31.2</v>
          </cell>
          <cell r="L322" t="str">
            <v>0.8 km]</v>
          </cell>
          <cell r="M322" t="str">
            <v>Untitled</v>
          </cell>
          <cell r="N322" t="str">
            <v>&lt;None&gt;</v>
          </cell>
          <cell r="P322" t="str">
            <v>From 204 &amp; 28 Links</v>
          </cell>
        </row>
        <row r="323">
          <cell r="A323">
            <v>322</v>
          </cell>
          <cell r="B323" t="str">
            <v>63;24_DU6</v>
          </cell>
          <cell r="C323">
            <v>237</v>
          </cell>
          <cell r="D323" t="str">
            <v>DU 6</v>
          </cell>
          <cell r="E323" t="str">
            <v xml:space="preserve">S: 13EHC-63x2-1.2HP NP ; Ant Dual Polarized  </v>
          </cell>
          <cell r="F323" t="str">
            <v>Menara Peninsula (non-261)</v>
          </cell>
          <cell r="G323" t="str">
            <v>S06°11'24.8</v>
          </cell>
          <cell r="H323" t="str">
            <v>106°47'51.7</v>
          </cell>
          <cell r="I323" t="str">
            <v>Site-00580</v>
          </cell>
          <cell r="J323" t="str">
            <v>S06°11'56.4</v>
          </cell>
          <cell r="K323" t="str">
            <v>106°48'07.3</v>
          </cell>
          <cell r="L323" t="str">
            <v>1.1 km]</v>
          </cell>
          <cell r="M323" t="str">
            <v>Untitled</v>
          </cell>
          <cell r="N323" t="str">
            <v>&lt;None&gt;</v>
          </cell>
          <cell r="P323" t="str">
            <v>From 204 &amp; 28 Links</v>
          </cell>
        </row>
        <row r="324">
          <cell r="A324">
            <v>323</v>
          </cell>
          <cell r="B324" t="str">
            <v>63;53-DU_6</v>
          </cell>
          <cell r="C324">
            <v>238</v>
          </cell>
          <cell r="D324" t="str">
            <v>DU 6</v>
          </cell>
          <cell r="E324" t="str">
            <v xml:space="preserve">S: 13EHC-63x2-1.2HP NP ; Ant Dual Polarized  </v>
          </cell>
          <cell r="F324" t="str">
            <v>Site-00105</v>
          </cell>
          <cell r="G324" t="str">
            <v>S06°11'50.6</v>
          </cell>
          <cell r="H324" t="str">
            <v>106°48'31.2</v>
          </cell>
          <cell r="I324" t="str">
            <v>Menara Peninsula (non-261)</v>
          </cell>
          <cell r="J324" t="str">
            <v>S06°11'24.8</v>
          </cell>
          <cell r="K324" t="str">
            <v>106°47'51.7</v>
          </cell>
          <cell r="L324" t="str">
            <v>1.4 km]</v>
          </cell>
          <cell r="M324" t="str">
            <v>Untitled</v>
          </cell>
          <cell r="N324" t="str">
            <v>&lt;None&gt;</v>
          </cell>
          <cell r="P324" t="str">
            <v>From 204 &amp; 28 Links</v>
          </cell>
        </row>
        <row r="325">
          <cell r="A325">
            <v>324</v>
          </cell>
          <cell r="B325" t="str">
            <v>63;22-DU_6</v>
          </cell>
          <cell r="C325">
            <v>239</v>
          </cell>
          <cell r="D325" t="str">
            <v>DU 6</v>
          </cell>
          <cell r="E325" t="str">
            <v xml:space="preserve">S: 13EHC-63x2-1.2HP NP ; Ant Dual Polarized  </v>
          </cell>
          <cell r="F325" t="str">
            <v>Site-00581</v>
          </cell>
          <cell r="G325" t="str">
            <v>S06°12'14.2</v>
          </cell>
          <cell r="H325" t="str">
            <v>106°48'40.6</v>
          </cell>
          <cell r="I325" t="str">
            <v>Site-00580</v>
          </cell>
          <cell r="J325" t="str">
            <v>S06°11'56.4</v>
          </cell>
          <cell r="K325" t="str">
            <v>106°48'07.3</v>
          </cell>
          <cell r="L325" t="str">
            <v>1.2 km]</v>
          </cell>
          <cell r="M325" t="str">
            <v>Untitled</v>
          </cell>
          <cell r="N325" t="str">
            <v>&lt;None&gt;</v>
          </cell>
          <cell r="P325" t="str">
            <v>From 204 &amp; 28 Links</v>
          </cell>
        </row>
        <row r="326">
          <cell r="A326">
            <v>325</v>
          </cell>
          <cell r="D326" t="str">
            <v>DU 6</v>
          </cell>
          <cell r="E326" t="str">
            <v>J: 7EHP-4x2-0.6HP NP TN; Upgradable to 8x2</v>
          </cell>
          <cell r="F326" t="str">
            <v>Spare</v>
          </cell>
          <cell r="O326" t="str">
            <v>Spare</v>
          </cell>
        </row>
        <row r="327">
          <cell r="A327">
            <v>326</v>
          </cell>
          <cell r="D327" t="str">
            <v>DU 6</v>
          </cell>
          <cell r="E327" t="str">
            <v>J: 7EHP-4x2-0.6HP NP TN; Upgradable to 8x2</v>
          </cell>
          <cell r="F327" t="str">
            <v>Spare</v>
          </cell>
          <cell r="O327" t="str">
            <v>Spare</v>
          </cell>
        </row>
        <row r="328">
          <cell r="A328">
            <v>327</v>
          </cell>
          <cell r="D328" t="str">
            <v>DU 6</v>
          </cell>
          <cell r="E328" t="str">
            <v>N: 7EHP-8x2-0.6HP HS TN; Upgradable to 16x2</v>
          </cell>
          <cell r="F328" t="str">
            <v>Spare</v>
          </cell>
          <cell r="O328" t="str">
            <v>Spare</v>
          </cell>
        </row>
        <row r="329">
          <cell r="A329">
            <v>328</v>
          </cell>
          <cell r="D329" t="str">
            <v>DU 6</v>
          </cell>
          <cell r="E329" t="str">
            <v>N: 7EHP-8x2-0.6HP HS TN; Upgradable to 16x2</v>
          </cell>
          <cell r="F329" t="str">
            <v>Spare</v>
          </cell>
          <cell r="O329" t="str">
            <v>Spare</v>
          </cell>
        </row>
        <row r="330">
          <cell r="A330">
            <v>329</v>
          </cell>
          <cell r="B330" t="str">
            <v>2;48-DU7a</v>
          </cell>
          <cell r="C330">
            <v>240</v>
          </cell>
          <cell r="D330" t="str">
            <v>DU 7a</v>
          </cell>
          <cell r="E330" t="str">
            <v>A: 23EHP-2x2-0.6HP NP TN; Upgradable to 4x2</v>
          </cell>
          <cell r="F330" t="str">
            <v>Roxy Square</v>
          </cell>
          <cell r="G330" t="str">
            <v>S06°10'00.5</v>
          </cell>
          <cell r="H330" t="str">
            <v>106°47'55.4</v>
          </cell>
          <cell r="I330" t="str">
            <v>Site-00577</v>
          </cell>
          <cell r="J330" t="str">
            <v>S06°09'58.8</v>
          </cell>
          <cell r="K330" t="str">
            <v>106°47'44.2</v>
          </cell>
          <cell r="L330" t="str">
            <v>0.3 km]</v>
          </cell>
          <cell r="M330" t="str">
            <v>Untitled</v>
          </cell>
          <cell r="N330" t="str">
            <v>&lt;None&gt;</v>
          </cell>
          <cell r="P330" t="str">
            <v>From 204 &amp; 28 Links</v>
          </cell>
        </row>
        <row r="331">
          <cell r="A331">
            <v>330</v>
          </cell>
          <cell r="B331" t="str">
            <v>2;21-DU7a</v>
          </cell>
          <cell r="C331">
            <v>241</v>
          </cell>
          <cell r="D331" t="str">
            <v>DU 7a</v>
          </cell>
          <cell r="E331" t="str">
            <v>A: 23EHP-2x2-0.6HP NP TN; Upgradable to 4x2</v>
          </cell>
          <cell r="F331" t="str">
            <v>Site-00064</v>
          </cell>
          <cell r="G331" t="str">
            <v>S06°10'22.8</v>
          </cell>
          <cell r="H331" t="str">
            <v>106°46'56.5</v>
          </cell>
          <cell r="I331" t="str">
            <v>Site-00988 (non-261)</v>
          </cell>
          <cell r="J331" t="str">
            <v>S06°10'20.0</v>
          </cell>
          <cell r="K331" t="str">
            <v>106°46'31.3</v>
          </cell>
          <cell r="L331" t="str">
            <v>0.8 km]</v>
          </cell>
          <cell r="M331" t="str">
            <v>Untitled</v>
          </cell>
          <cell r="N331" t="str">
            <v>&lt;None&gt;</v>
          </cell>
          <cell r="P331" t="str">
            <v>From 204 &amp; 28 Links</v>
          </cell>
        </row>
        <row r="332">
          <cell r="A332">
            <v>331</v>
          </cell>
          <cell r="B332" t="str">
            <v>2;119-DU7a</v>
          </cell>
          <cell r="C332">
            <v>242</v>
          </cell>
          <cell r="D332" t="str">
            <v>DU 7a</v>
          </cell>
          <cell r="E332" t="str">
            <v>A: 23EHP-2x2-0.6HP NP TN; Upgradable to 4x2</v>
          </cell>
          <cell r="F332" t="str">
            <v>Site-00072</v>
          </cell>
          <cell r="G332" t="str">
            <v>S06°10'20.3</v>
          </cell>
          <cell r="H332" t="str">
            <v>106°47'27.9</v>
          </cell>
          <cell r="I332" t="str">
            <v>Site-00081</v>
          </cell>
          <cell r="J332" t="str">
            <v>S06°10'44.1</v>
          </cell>
          <cell r="K332" t="str">
            <v>106°47'16.5</v>
          </cell>
          <cell r="L332" t="str">
            <v>0.8 km]</v>
          </cell>
          <cell r="M332" t="str">
            <v>Untitled</v>
          </cell>
          <cell r="N332" t="str">
            <v>&lt;None&gt;</v>
          </cell>
          <cell r="P332" t="str">
            <v>From 204 &amp; 28 Links</v>
          </cell>
        </row>
        <row r="333">
          <cell r="A333">
            <v>332</v>
          </cell>
          <cell r="B333" t="str">
            <v>2;112-DU7a</v>
          </cell>
          <cell r="C333">
            <v>243</v>
          </cell>
          <cell r="D333" t="str">
            <v>DU 7a</v>
          </cell>
          <cell r="E333" t="str">
            <v>A: 23EHP-2x2-0.6HP NP TN; Upgradable to 4x2</v>
          </cell>
          <cell r="F333" t="str">
            <v>Site-00078</v>
          </cell>
          <cell r="G333" t="str">
            <v>S06°10'15.2</v>
          </cell>
          <cell r="H333" t="str">
            <v>106°48'40.1</v>
          </cell>
          <cell r="I333" t="str">
            <v>Site-00570</v>
          </cell>
          <cell r="J333" t="str">
            <v>S06°10'02.7</v>
          </cell>
          <cell r="K333" t="str">
            <v>106°48'45.2</v>
          </cell>
          <cell r="L333" t="str">
            <v>0.4 km]</v>
          </cell>
          <cell r="M333" t="str">
            <v>Untitled</v>
          </cell>
          <cell r="N333" t="str">
            <v>&lt;None&gt;</v>
          </cell>
          <cell r="P333" t="str">
            <v>From 204 &amp; 28 Links</v>
          </cell>
        </row>
        <row r="334">
          <cell r="A334">
            <v>333</v>
          </cell>
          <cell r="B334" t="str">
            <v>2;111-DU7a</v>
          </cell>
          <cell r="C334">
            <v>244</v>
          </cell>
          <cell r="D334" t="str">
            <v>DU 7a</v>
          </cell>
          <cell r="E334" t="str">
            <v>A: 23EHP-2x2-0.6HP NP TN; Upgradable to 4x2</v>
          </cell>
          <cell r="F334" t="str">
            <v>Site-00080</v>
          </cell>
          <cell r="G334" t="str">
            <v>S06°10'32.9</v>
          </cell>
          <cell r="H334" t="str">
            <v>106°48'09.7</v>
          </cell>
          <cell r="I334" t="str">
            <v>Site-00082</v>
          </cell>
          <cell r="J334" t="str">
            <v>S06°10'43.0</v>
          </cell>
          <cell r="K334" t="str">
            <v>106°47'53.1</v>
          </cell>
          <cell r="L334" t="str">
            <v>0.6 km]</v>
          </cell>
          <cell r="M334" t="str">
            <v>Untitled</v>
          </cell>
          <cell r="N334" t="str">
            <v>&lt;None&gt;</v>
          </cell>
          <cell r="P334" t="str">
            <v>From 204 &amp; 28 Links</v>
          </cell>
        </row>
        <row r="335">
          <cell r="A335">
            <v>334</v>
          </cell>
          <cell r="B335" t="str">
            <v>2;22-DU7a</v>
          </cell>
          <cell r="C335">
            <v>245</v>
          </cell>
          <cell r="D335" t="str">
            <v>DU 7a</v>
          </cell>
          <cell r="E335" t="str">
            <v>A: 23EHP-2x2-0.6HP NP TN; Upgradable to 4x2</v>
          </cell>
          <cell r="F335" t="str">
            <v>Site-00083</v>
          </cell>
          <cell r="G335" t="str">
            <v>S06°10'54.1</v>
          </cell>
          <cell r="H335" t="str">
            <v>106°46'58.1</v>
          </cell>
          <cell r="I335" t="str">
            <v>Site-00488</v>
          </cell>
          <cell r="J335" t="str">
            <v>S06°10'37.4</v>
          </cell>
          <cell r="K335" t="str">
            <v>106°46'59.4</v>
          </cell>
          <cell r="L335" t="str">
            <v>0.5 km]</v>
          </cell>
          <cell r="M335" t="str">
            <v>Untitled</v>
          </cell>
          <cell r="N335" t="str">
            <v>&lt;None&gt;</v>
          </cell>
          <cell r="P335" t="str">
            <v>From 204 &amp; 28 Links</v>
          </cell>
        </row>
        <row r="336">
          <cell r="A336">
            <v>335</v>
          </cell>
          <cell r="B336" t="str">
            <v>2;109-DU7a</v>
          </cell>
          <cell r="C336">
            <v>246</v>
          </cell>
          <cell r="D336" t="str">
            <v>DU 7a</v>
          </cell>
          <cell r="E336" t="str">
            <v>A: 23EHP-2x2-0.6HP NP TN; Upgradable to 4x2</v>
          </cell>
          <cell r="F336" t="str">
            <v>Site-00489</v>
          </cell>
          <cell r="G336" t="str">
            <v>S06°10'27.1</v>
          </cell>
          <cell r="H336" t="str">
            <v>106°48'56.0</v>
          </cell>
          <cell r="I336" t="str">
            <v>Site-00087</v>
          </cell>
          <cell r="J336" t="str">
            <v>S06°10'12.0</v>
          </cell>
          <cell r="K336" t="str">
            <v>106°49'01.3</v>
          </cell>
          <cell r="L336" t="str">
            <v>0.5 km]</v>
          </cell>
          <cell r="M336" t="str">
            <v>Untitled</v>
          </cell>
          <cell r="N336" t="str">
            <v>&lt;None&gt;</v>
          </cell>
          <cell r="P336" t="str">
            <v>From 204 &amp; 28 Links</v>
          </cell>
        </row>
        <row r="337">
          <cell r="A337">
            <v>336</v>
          </cell>
          <cell r="B337" t="str">
            <v>2;114-DU7a</v>
          </cell>
          <cell r="C337">
            <v>247</v>
          </cell>
          <cell r="D337" t="str">
            <v>DU 7a</v>
          </cell>
          <cell r="E337" t="str">
            <v>A: 23EHP-2x2-0.6HP NP TN; Upgradable to 4x2</v>
          </cell>
          <cell r="F337" t="str">
            <v>Site-00569</v>
          </cell>
          <cell r="G337" t="str">
            <v>S06°10'08.9</v>
          </cell>
          <cell r="H337" t="str">
            <v>106°48'14.6</v>
          </cell>
          <cell r="I337" t="str">
            <v>ITC Roxy</v>
          </cell>
          <cell r="J337" t="str">
            <v>S06°09'59.1</v>
          </cell>
          <cell r="K337" t="str">
            <v>106°48'08.0</v>
          </cell>
          <cell r="L337" t="str">
            <v>0.4 km]</v>
          </cell>
          <cell r="M337" t="str">
            <v>Untitled</v>
          </cell>
          <cell r="N337" t="str">
            <v>&lt;None&gt;</v>
          </cell>
          <cell r="P337" t="str">
            <v>From 204 &amp; 28 Links</v>
          </cell>
        </row>
        <row r="338">
          <cell r="A338">
            <v>337</v>
          </cell>
          <cell r="B338" t="str">
            <v>2;120-DU7a</v>
          </cell>
          <cell r="C338">
            <v>248</v>
          </cell>
          <cell r="D338" t="str">
            <v>DU 7a</v>
          </cell>
          <cell r="E338" t="str">
            <v>A: 23EHP-2x2-0.6HP NP TN; Upgradable to 4x2</v>
          </cell>
          <cell r="F338" t="str">
            <v>Site-00578</v>
          </cell>
          <cell r="G338" t="str">
            <v>S06°10'32.7</v>
          </cell>
          <cell r="H338" t="str">
            <v>106°47'28.3</v>
          </cell>
          <cell r="I338" t="str">
            <v>Site-00072</v>
          </cell>
          <cell r="J338" t="str">
            <v>S06°10'20.3</v>
          </cell>
          <cell r="K338" t="str">
            <v>106°47'27.9</v>
          </cell>
          <cell r="L338" t="str">
            <v>0.4 km]</v>
          </cell>
          <cell r="M338" t="str">
            <v>Untitled</v>
          </cell>
          <cell r="N338" t="str">
            <v>&lt;None&gt;</v>
          </cell>
          <cell r="P338" t="str">
            <v>From 204 &amp; 28 Links</v>
          </cell>
        </row>
        <row r="339">
          <cell r="A339">
            <v>338</v>
          </cell>
          <cell r="B339" t="str">
            <v>2;118-DU7a</v>
          </cell>
          <cell r="C339">
            <v>249</v>
          </cell>
          <cell r="D339" t="str">
            <v>DU 7a</v>
          </cell>
          <cell r="E339" t="str">
            <v>A: 23EHP-2x2-0.6HP NP TN; Upgradable to 4x2</v>
          </cell>
          <cell r="F339" t="str">
            <v>Sucofindo (non-261)</v>
          </cell>
          <cell r="G339" t="str">
            <v>S06°10'38.6</v>
          </cell>
          <cell r="H339" t="str">
            <v>106°47'43.3</v>
          </cell>
          <cell r="I339" t="str">
            <v>Mall Taman Anggrek</v>
          </cell>
          <cell r="J339" t="str">
            <v>S06°10'38.2</v>
          </cell>
          <cell r="K339" t="str">
            <v>106°47'35.0</v>
          </cell>
          <cell r="L339" t="str">
            <v>0.3 km]</v>
          </cell>
          <cell r="M339" t="str">
            <v>Untitled</v>
          </cell>
          <cell r="N339" t="str">
            <v>&lt;None&gt;</v>
          </cell>
          <cell r="P339" t="str">
            <v>From 204 &amp; 28 Links</v>
          </cell>
        </row>
        <row r="340">
          <cell r="A340">
            <v>339</v>
          </cell>
          <cell r="B340" t="str">
            <v>4;48-DU7a</v>
          </cell>
          <cell r="C340">
            <v>250</v>
          </cell>
          <cell r="D340" t="str">
            <v>DU 7a</v>
          </cell>
          <cell r="E340" t="str">
            <v>G: 23EHP-4x2-0.6HP NP TN; Upgradable to 8x2</v>
          </cell>
          <cell r="F340" t="str">
            <v>Site-00062</v>
          </cell>
          <cell r="G340" t="str">
            <v>S06°09'59.2</v>
          </cell>
          <cell r="H340" t="str">
            <v>106°47'58.6</v>
          </cell>
          <cell r="I340" t="str">
            <v>Site-00577</v>
          </cell>
          <cell r="J340" t="str">
            <v>S06°09'58.8</v>
          </cell>
          <cell r="K340" t="str">
            <v>106°47'44.2</v>
          </cell>
          <cell r="L340" t="str">
            <v>0.4 km]</v>
          </cell>
          <cell r="M340" t="str">
            <v>Untitled</v>
          </cell>
          <cell r="N340" t="str">
            <v>&lt;None&gt;</v>
          </cell>
          <cell r="P340" t="str">
            <v>From 204 &amp; 28 Links</v>
          </cell>
        </row>
        <row r="341">
          <cell r="A341">
            <v>340</v>
          </cell>
          <cell r="B341" t="str">
            <v>4;10-DU7a</v>
          </cell>
          <cell r="C341">
            <v>251</v>
          </cell>
          <cell r="D341" t="str">
            <v>DU 7a</v>
          </cell>
          <cell r="E341" t="str">
            <v>G: 23EHP-4x2-0.6HP NP TN; Upgradable to 8x2</v>
          </cell>
          <cell r="F341" t="str">
            <v>Site-00083</v>
          </cell>
          <cell r="G341" t="str">
            <v>S06°10'54.1</v>
          </cell>
          <cell r="H341" t="str">
            <v>106°46'58.1</v>
          </cell>
          <cell r="I341" t="str">
            <v>Site-01097 (non-261)</v>
          </cell>
          <cell r="J341" t="str">
            <v>S06°11'24.0</v>
          </cell>
          <cell r="K341" t="str">
            <v>106°47'02.5</v>
          </cell>
          <cell r="L341" t="str">
            <v>0.9 km]</v>
          </cell>
          <cell r="M341" t="str">
            <v>Untitled</v>
          </cell>
          <cell r="N341" t="str">
            <v>&lt;None&gt;</v>
          </cell>
          <cell r="P341" t="str">
            <v>From 204 &amp; 28 Links</v>
          </cell>
        </row>
        <row r="342">
          <cell r="A342">
            <v>341</v>
          </cell>
          <cell r="B342" t="str">
            <v>4;46-DU7a</v>
          </cell>
          <cell r="C342">
            <v>252</v>
          </cell>
          <cell r="D342" t="str">
            <v>DU 7a</v>
          </cell>
          <cell r="E342" t="str">
            <v>G: 23EHP-4x2-0.6HP NP TN; Upgradable to 8x2</v>
          </cell>
          <cell r="F342" t="str">
            <v>Site-00435</v>
          </cell>
          <cell r="G342" t="str">
            <v>S06°10'21.8</v>
          </cell>
          <cell r="H342" t="str">
            <v>106°48'25.5</v>
          </cell>
          <cell r="I342" t="str">
            <v>Site-00080</v>
          </cell>
          <cell r="J342" t="str">
            <v>S06°10'32.9</v>
          </cell>
          <cell r="K342" t="str">
            <v>106°48'09.7</v>
          </cell>
          <cell r="L342" t="str">
            <v>0.6 km]</v>
          </cell>
          <cell r="M342" t="str">
            <v>Untitled</v>
          </cell>
          <cell r="N342" t="str">
            <v>&lt;None&gt;</v>
          </cell>
          <cell r="P342" t="str">
            <v>From 204 &amp; 28 Links</v>
          </cell>
        </row>
        <row r="343">
          <cell r="A343">
            <v>342</v>
          </cell>
          <cell r="B343" t="str">
            <v>4;56-DU7a</v>
          </cell>
          <cell r="C343">
            <v>253</v>
          </cell>
          <cell r="D343" t="str">
            <v>DU 7a</v>
          </cell>
          <cell r="E343" t="str">
            <v>G: 23EHP-4x2-0.6HP NP TN; Upgradable to 8x2</v>
          </cell>
          <cell r="F343" t="str">
            <v>Site-00569</v>
          </cell>
          <cell r="G343" t="str">
            <v>S06°10'08.9</v>
          </cell>
          <cell r="H343" t="str">
            <v>106°48'14.6</v>
          </cell>
          <cell r="I343" t="str">
            <v>Site-00062</v>
          </cell>
          <cell r="J343" t="str">
            <v>S06°09'59.2</v>
          </cell>
          <cell r="K343" t="str">
            <v>106°47'58.6</v>
          </cell>
          <cell r="L343" t="str">
            <v>0.6 km]</v>
          </cell>
          <cell r="M343" t="str">
            <v>Untitled</v>
          </cell>
          <cell r="N343" t="str">
            <v>&lt;None&gt;</v>
          </cell>
          <cell r="P343" t="str">
            <v>From 204 &amp; 28 Links</v>
          </cell>
        </row>
        <row r="344">
          <cell r="A344">
            <v>343</v>
          </cell>
          <cell r="B344" t="str">
            <v>6;24 DU7a</v>
          </cell>
          <cell r="C344">
            <v>254</v>
          </cell>
          <cell r="D344" t="str">
            <v>DU 7a</v>
          </cell>
          <cell r="E344" t="str">
            <v>L: 15EHP-8x2-0.6HP HS TN; Upgradable to 16x2</v>
          </cell>
          <cell r="F344" t="str">
            <v>Site-00072</v>
          </cell>
          <cell r="G344" t="str">
            <v>S06°10'20.3</v>
          </cell>
          <cell r="H344" t="str">
            <v>106°47'27.9</v>
          </cell>
          <cell r="I344" t="str">
            <v>Site-01093 (non-261)</v>
          </cell>
          <cell r="J344" t="str">
            <v>S06°10'04.3</v>
          </cell>
          <cell r="K344" t="str">
            <v>106°47'15.0</v>
          </cell>
          <cell r="L344" t="str">
            <v>0.6 km]</v>
          </cell>
          <cell r="M344" t="str">
            <v>Untitled</v>
          </cell>
          <cell r="N344" t="str">
            <v>&lt;None&gt;</v>
          </cell>
          <cell r="P344" t="str">
            <v>From 204 &amp; 28 Links</v>
          </cell>
        </row>
        <row r="345">
          <cell r="A345">
            <v>344</v>
          </cell>
          <cell r="B345" t="str">
            <v>6;23-DU7a</v>
          </cell>
          <cell r="C345">
            <v>255</v>
          </cell>
          <cell r="D345" t="str">
            <v>DU 7a</v>
          </cell>
          <cell r="E345" t="str">
            <v>L: 15EHP-8x2-0.6HP HS TN; Upgradable to 16x2</v>
          </cell>
          <cell r="F345" t="str">
            <v>Site-00073</v>
          </cell>
          <cell r="G345" t="str">
            <v>S06°10'16.6</v>
          </cell>
          <cell r="H345" t="str">
            <v>106°47'50.1</v>
          </cell>
          <cell r="I345" t="str">
            <v>Sucofindo (non-261)</v>
          </cell>
          <cell r="J345" t="str">
            <v>S06°10'38.6</v>
          </cell>
          <cell r="K345" t="str">
            <v>106°47'43.3</v>
          </cell>
          <cell r="L345" t="str">
            <v>0.7 km]</v>
          </cell>
          <cell r="M345" t="str">
            <v>Untitled</v>
          </cell>
          <cell r="N345" t="str">
            <v>&lt;None&gt;</v>
          </cell>
          <cell r="P345" t="str">
            <v>From 204 &amp; 28 Links</v>
          </cell>
        </row>
        <row r="346">
          <cell r="A346">
            <v>345</v>
          </cell>
          <cell r="B346" t="str">
            <v>6;22-DU7a</v>
          </cell>
          <cell r="C346">
            <v>256</v>
          </cell>
          <cell r="D346" t="str">
            <v>DU 7a</v>
          </cell>
          <cell r="E346" t="str">
            <v>L: 15EHP-8x2-0.6HP HS TN; Upgradable to 16x2</v>
          </cell>
          <cell r="F346" t="str">
            <v>Site-00570</v>
          </cell>
          <cell r="G346" t="str">
            <v>S06°10'02.7</v>
          </cell>
          <cell r="H346" t="str">
            <v>106°48'45.2</v>
          </cell>
          <cell r="I346" t="str">
            <v>Site-00070</v>
          </cell>
          <cell r="J346" t="str">
            <v>S06°09'54.7</v>
          </cell>
          <cell r="K346" t="str">
            <v>106°48'29.9</v>
          </cell>
          <cell r="L346" t="str">
            <v>0.5 km]</v>
          </cell>
          <cell r="M346" t="str">
            <v>Untitled</v>
          </cell>
          <cell r="N346" t="str">
            <v>&lt;None&gt;</v>
          </cell>
          <cell r="P346" t="str">
            <v>From 204 &amp; 28 Links</v>
          </cell>
        </row>
        <row r="347">
          <cell r="A347">
            <v>346</v>
          </cell>
          <cell r="B347" t="str">
            <v>10;24-DU7a</v>
          </cell>
          <cell r="C347">
            <v>257</v>
          </cell>
          <cell r="D347" t="str">
            <v>DU 7a</v>
          </cell>
          <cell r="E347" t="str">
            <v>O: 23EHP-16x2-0.6HP HS TN</v>
          </cell>
          <cell r="F347" t="str">
            <v>Site-00062</v>
          </cell>
          <cell r="G347" t="str">
            <v>S06°09'59.2</v>
          </cell>
          <cell r="H347" t="str">
            <v>106°47'58.6</v>
          </cell>
          <cell r="I347" t="str">
            <v>Site-00073</v>
          </cell>
          <cell r="J347" t="str">
            <v>S06°10'16.6</v>
          </cell>
          <cell r="K347" t="str">
            <v>106°47'50.1</v>
          </cell>
          <cell r="L347" t="str">
            <v>0.6 km]</v>
          </cell>
          <cell r="M347" t="str">
            <v>Untitled</v>
          </cell>
          <cell r="N347" t="str">
            <v>&lt;None&gt;</v>
          </cell>
          <cell r="P347" t="str">
            <v>From 204 &amp; 28 Links</v>
          </cell>
        </row>
        <row r="348">
          <cell r="A348">
            <v>347</v>
          </cell>
          <cell r="B348" t="str">
            <v>10;23-DU7a</v>
          </cell>
          <cell r="C348">
            <v>258</v>
          </cell>
          <cell r="D348" t="str">
            <v>DU 7a</v>
          </cell>
          <cell r="E348" t="str">
            <v>O: 23EHP-16x2-0.6HP HS TN</v>
          </cell>
          <cell r="F348" t="str">
            <v>Site-00435</v>
          </cell>
          <cell r="G348" t="str">
            <v>S06°10'21.8</v>
          </cell>
          <cell r="H348" t="str">
            <v>106°48'25.5</v>
          </cell>
          <cell r="I348" t="str">
            <v>Site-00070</v>
          </cell>
          <cell r="J348" t="str">
            <v>S06°09'54.7</v>
          </cell>
          <cell r="K348" t="str">
            <v>106°48'29.9</v>
          </cell>
          <cell r="L348" t="str">
            <v>0.8 km]</v>
          </cell>
          <cell r="M348" t="str">
            <v>Untitled</v>
          </cell>
          <cell r="N348" t="str">
            <v>&lt;None&gt;</v>
          </cell>
          <cell r="P348" t="str">
            <v>From 204 &amp; 28 Links</v>
          </cell>
        </row>
        <row r="349">
          <cell r="A349">
            <v>348</v>
          </cell>
          <cell r="B349" t="str">
            <v>10;25-DU7a</v>
          </cell>
          <cell r="C349">
            <v>259</v>
          </cell>
          <cell r="D349" t="str">
            <v>DU 7a</v>
          </cell>
          <cell r="E349" t="str">
            <v>O: 23EHP-16x2-0.6HP HS TN</v>
          </cell>
          <cell r="F349" t="str">
            <v>Site-01093 (non-261)</v>
          </cell>
          <cell r="G349" t="str">
            <v>S06°10'04.3</v>
          </cell>
          <cell r="H349" t="str">
            <v>106°47'15.0</v>
          </cell>
          <cell r="I349" t="str">
            <v>Site-00576</v>
          </cell>
          <cell r="J349" t="str">
            <v>S06°10'02.0</v>
          </cell>
          <cell r="K349" t="str">
            <v>106°47'27.2</v>
          </cell>
          <cell r="L349" t="str">
            <v>0.4 km]</v>
          </cell>
          <cell r="M349" t="str">
            <v>Untitled</v>
          </cell>
          <cell r="N349" t="str">
            <v>&lt;None&gt;</v>
          </cell>
          <cell r="P349" t="str">
            <v>From 204 &amp; 28 Links</v>
          </cell>
        </row>
        <row r="350">
          <cell r="A350">
            <v>349</v>
          </cell>
          <cell r="B350" t="str">
            <v>63;32 DU7a</v>
          </cell>
          <cell r="C350">
            <v>260</v>
          </cell>
          <cell r="D350" t="str">
            <v>DU 7a</v>
          </cell>
          <cell r="E350" t="str">
            <v xml:space="preserve">S: 13EHC-63x2-1.2HP NP ; Ant Dual Polarized  </v>
          </cell>
          <cell r="F350" t="str">
            <v>Site-00073</v>
          </cell>
          <cell r="G350" t="str">
            <v>S06°10'16.6</v>
          </cell>
          <cell r="H350" t="str">
            <v>106°47'50.1</v>
          </cell>
          <cell r="I350" t="str">
            <v>Site-00565</v>
          </cell>
          <cell r="J350" t="str">
            <v>S06°09'02.4</v>
          </cell>
          <cell r="K350" t="str">
            <v>106°47'54.8</v>
          </cell>
          <cell r="L350" t="str">
            <v>2.3 km]</v>
          </cell>
          <cell r="M350" t="str">
            <v>Untitled</v>
          </cell>
          <cell r="N350" t="str">
            <v>&lt;None&gt;</v>
          </cell>
          <cell r="P350" t="str">
            <v>From 204 &amp; 28 Links</v>
          </cell>
        </row>
        <row r="351">
          <cell r="A351">
            <v>350</v>
          </cell>
          <cell r="B351" t="str">
            <v>63;33-DU-7a</v>
          </cell>
          <cell r="C351">
            <v>261</v>
          </cell>
          <cell r="D351" t="str">
            <v>DU 7a</v>
          </cell>
          <cell r="E351" t="str">
            <v xml:space="preserve">S: 13EHC-63x2-1.2HP NP ; Ant Dual Polarized  </v>
          </cell>
          <cell r="F351" t="str">
            <v>Site-00073</v>
          </cell>
          <cell r="G351" t="str">
            <v>S06°10'16.6</v>
          </cell>
          <cell r="H351" t="str">
            <v>106°47'50.1</v>
          </cell>
          <cell r="I351" t="str">
            <v>Site-01093 (non-261)</v>
          </cell>
          <cell r="J351" t="str">
            <v>S06°10'04.3</v>
          </cell>
          <cell r="K351" t="str">
            <v>106°47'15.0</v>
          </cell>
          <cell r="L351" t="str">
            <v>1.1 km]</v>
          </cell>
          <cell r="M351" t="str">
            <v>Untitled</v>
          </cell>
          <cell r="N351" t="str">
            <v>&lt;None&gt;</v>
          </cell>
          <cell r="P351" t="str">
            <v>From 204 &amp; 28 Links</v>
          </cell>
        </row>
        <row r="352">
          <cell r="A352">
            <v>351</v>
          </cell>
          <cell r="B352" t="str">
            <v>63;35-DU7a</v>
          </cell>
          <cell r="C352">
            <v>262</v>
          </cell>
          <cell r="D352" t="str">
            <v>DU 7a</v>
          </cell>
          <cell r="E352" t="str">
            <v xml:space="preserve">T: 7EHC-63x2-0.6HP NP; Ant Dual Polarized </v>
          </cell>
          <cell r="F352" t="str">
            <v>Site-00565</v>
          </cell>
          <cell r="G352" t="str">
            <v>S06°09'02.4</v>
          </cell>
          <cell r="H352" t="str">
            <v>106°47'54.8</v>
          </cell>
          <cell r="I352" t="str">
            <v>Pluit Mega Mall B11</v>
          </cell>
          <cell r="J352" t="str">
            <v>S06°06'58.7</v>
          </cell>
          <cell r="K352" t="str">
            <v>106°47'19.7</v>
          </cell>
          <cell r="L352" t="str">
            <v>4.0 km]</v>
          </cell>
          <cell r="M352" t="str">
            <v>Untitled</v>
          </cell>
          <cell r="N352" t="str">
            <v>&lt;None&gt;</v>
          </cell>
          <cell r="P352" t="str">
            <v>From 204 &amp; 28 Links</v>
          </cell>
        </row>
        <row r="353">
          <cell r="A353">
            <v>352</v>
          </cell>
          <cell r="B353" t="str">
            <v>63;34-DU7a</v>
          </cell>
          <cell r="C353">
            <v>263</v>
          </cell>
          <cell r="D353" t="str">
            <v>DU 7a</v>
          </cell>
          <cell r="E353" t="str">
            <v xml:space="preserve">U: 7EHC-63x2-1.2HP NP; Ant Dual Polarized </v>
          </cell>
          <cell r="F353" t="str">
            <v>Site-01093 (non-261)</v>
          </cell>
          <cell r="G353" t="str">
            <v>S06°10'04.3</v>
          </cell>
          <cell r="H353" t="str">
            <v>106°47'15.0</v>
          </cell>
          <cell r="I353" t="str">
            <v>Pluit Mega Mall B11</v>
          </cell>
          <cell r="J353" t="str">
            <v>S06°06'58.7</v>
          </cell>
          <cell r="K353" t="str">
            <v>106°47'19.7</v>
          </cell>
          <cell r="L353" t="str">
            <v>5.7 km]</v>
          </cell>
          <cell r="M353" t="str">
            <v>Untitled</v>
          </cell>
          <cell r="N353" t="str">
            <v>&lt;None&gt;</v>
          </cell>
          <cell r="P353" t="str">
            <v>From 204 &amp; 28 Links</v>
          </cell>
        </row>
        <row r="354">
          <cell r="A354">
            <v>353</v>
          </cell>
          <cell r="D354" t="str">
            <v>DU 7a</v>
          </cell>
          <cell r="E354" t="str">
            <v>J: 7EHP-4x2-0.6HP NP TN; Upgradable to 8x2</v>
          </cell>
          <cell r="F354" t="str">
            <v>Spare</v>
          </cell>
          <cell r="O354" t="str">
            <v>Spare</v>
          </cell>
        </row>
        <row r="355">
          <cell r="A355">
            <v>354</v>
          </cell>
          <cell r="D355" t="str">
            <v>DU 7a</v>
          </cell>
          <cell r="E355" t="str">
            <v>J: 7EHP-4x2-0.6HP NP TN; Upgradable to 8x2</v>
          </cell>
          <cell r="F355" t="str">
            <v>Spare</v>
          </cell>
          <cell r="O355" t="str">
            <v>Spare</v>
          </cell>
        </row>
        <row r="356">
          <cell r="A356">
            <v>355</v>
          </cell>
          <cell r="D356" t="str">
            <v>DU 7a</v>
          </cell>
          <cell r="E356" t="str">
            <v>K: 7EHP-4x2-1.2HP NP TN; Upgradable to 8x2</v>
          </cell>
          <cell r="F356" t="str">
            <v>Spare</v>
          </cell>
          <cell r="O356" t="str">
            <v>Spare</v>
          </cell>
        </row>
        <row r="357">
          <cell r="A357">
            <v>356</v>
          </cell>
          <cell r="D357" t="str">
            <v>DU 7a</v>
          </cell>
          <cell r="E357" t="str">
            <v>N: 7EHP-8x2-0.6HP HS TN; Upgradable to 16x2</v>
          </cell>
          <cell r="F357" t="str">
            <v>Spare</v>
          </cell>
          <cell r="O357" t="str">
            <v>Spare</v>
          </cell>
        </row>
        <row r="358">
          <cell r="A358">
            <v>357</v>
          </cell>
          <cell r="D358" t="str">
            <v>DU 7a</v>
          </cell>
          <cell r="E358" t="str">
            <v>N: 7EHP-8x2-0.6HP HS TN; Upgradable to 16x2</v>
          </cell>
          <cell r="F358" t="str">
            <v>Spare</v>
          </cell>
          <cell r="O358" t="str">
            <v>Spare</v>
          </cell>
        </row>
        <row r="359">
          <cell r="A359">
            <v>358</v>
          </cell>
          <cell r="D359" t="str">
            <v>DU 7a</v>
          </cell>
          <cell r="E359" t="str">
            <v>N: 7EHP-8x2-0.6HP HS TN; Upgradable to 16x2</v>
          </cell>
          <cell r="F359" t="str">
            <v>Spare</v>
          </cell>
          <cell r="O359" t="str">
            <v>Spare</v>
          </cell>
        </row>
        <row r="360">
          <cell r="A360">
            <v>359</v>
          </cell>
          <cell r="D360" t="str">
            <v>DU 7a</v>
          </cell>
          <cell r="E360" t="str">
            <v>N: 7EHP-8x2-0.6HP HS TN; Upgradable to 16x2</v>
          </cell>
          <cell r="F360" t="str">
            <v>Spare</v>
          </cell>
          <cell r="O360" t="str">
            <v>Spare</v>
          </cell>
        </row>
        <row r="361">
          <cell r="A361">
            <v>360</v>
          </cell>
          <cell r="B361" t="str">
            <v>2;107 DU7b</v>
          </cell>
          <cell r="C361">
            <v>264</v>
          </cell>
          <cell r="D361" t="str">
            <v>DU 7b</v>
          </cell>
          <cell r="E361" t="str">
            <v>A: 23EHP-2x2-0.6HP NP TN; Upgradable to 4x2</v>
          </cell>
          <cell r="F361" t="str">
            <v>Dep. Penerangan (Kominfo)</v>
          </cell>
          <cell r="G361" t="str">
            <v>S06°10'31.4</v>
          </cell>
          <cell r="H361" t="str">
            <v>106°49'20.5</v>
          </cell>
          <cell r="I361" t="str">
            <v>Site-00090</v>
          </cell>
          <cell r="J361" t="str">
            <v>S06°10'29.0</v>
          </cell>
          <cell r="K361" t="str">
            <v>106°49'14.3</v>
          </cell>
          <cell r="L361" t="str">
            <v>0.2 km]</v>
          </cell>
          <cell r="M361" t="str">
            <v>Untitled</v>
          </cell>
          <cell r="N361" t="str">
            <v>&lt;None&gt;</v>
          </cell>
          <cell r="P361" t="str">
            <v>From 204 &amp; 28 Links</v>
          </cell>
        </row>
        <row r="362">
          <cell r="A362">
            <v>361</v>
          </cell>
          <cell r="B362" t="str">
            <v>4;45-DU7b</v>
          </cell>
          <cell r="C362">
            <v>265</v>
          </cell>
          <cell r="D362" t="str">
            <v>DU 7b</v>
          </cell>
          <cell r="E362" t="str">
            <v>G: 23EHP-4x2-0.6HP NP TN; Upgradable to 8x2</v>
          </cell>
          <cell r="F362" t="str">
            <v>Site-00489</v>
          </cell>
          <cell r="G362" t="str">
            <v>S06°10'27.1</v>
          </cell>
          <cell r="H362" t="str">
            <v>106°48'56.0</v>
          </cell>
          <cell r="I362" t="str">
            <v>Site-00435</v>
          </cell>
          <cell r="J362" t="str">
            <v>S06°10'21.8</v>
          </cell>
          <cell r="K362" t="str">
            <v>106°48'25.5</v>
          </cell>
          <cell r="L362" t="str">
            <v>1.0 km]</v>
          </cell>
          <cell r="M362" t="str">
            <v>Untitled</v>
          </cell>
          <cell r="N362" t="str">
            <v>&lt;None&gt;</v>
          </cell>
          <cell r="P362" t="str">
            <v>From 204 &amp; 28 Links</v>
          </cell>
        </row>
        <row r="363">
          <cell r="A363">
            <v>362</v>
          </cell>
          <cell r="B363" t="str">
            <v>6;21 DU7b</v>
          </cell>
          <cell r="C363">
            <v>266</v>
          </cell>
          <cell r="D363" t="str">
            <v>DU 7b</v>
          </cell>
          <cell r="E363" t="str">
            <v>L: 15EHP-8x2-0.6HP HS TN; Upgradable to 16x2</v>
          </cell>
          <cell r="F363" t="str">
            <v>Site-00090</v>
          </cell>
          <cell r="G363" t="str">
            <v>S06°10'29.0</v>
          </cell>
          <cell r="H363" t="str">
            <v>106°49'14.3</v>
          </cell>
          <cell r="I363" t="str">
            <v>Site-00422</v>
          </cell>
          <cell r="J363" t="str">
            <v>S06°10'42.8</v>
          </cell>
          <cell r="K363" t="str">
            <v>106°49'07.6</v>
          </cell>
          <cell r="L363" t="str">
            <v>0.5 km]</v>
          </cell>
          <cell r="M363" t="str">
            <v>Untitled</v>
          </cell>
          <cell r="N363" t="str">
            <v>&lt;None&gt;</v>
          </cell>
          <cell r="P363" t="str">
            <v>From 204 &amp; 28 Links</v>
          </cell>
        </row>
        <row r="364">
          <cell r="A364">
            <v>363</v>
          </cell>
          <cell r="B364" t="str">
            <v>6;30 DU7b</v>
          </cell>
          <cell r="C364">
            <v>267</v>
          </cell>
          <cell r="D364" t="str">
            <v>DU 7b</v>
          </cell>
          <cell r="E364" t="str">
            <v>L: 15EHP-8x2-0.6HP HS TN; Upgradable to 16x2</v>
          </cell>
          <cell r="F364" t="str">
            <v>Site-00583</v>
          </cell>
          <cell r="G364" t="str">
            <v>S06°11'11.2</v>
          </cell>
          <cell r="H364" t="str">
            <v>106°48'16.7</v>
          </cell>
          <cell r="I364" t="str">
            <v>Site-00089</v>
          </cell>
          <cell r="J364" t="str">
            <v>S06°10'54.3</v>
          </cell>
          <cell r="K364" t="str">
            <v>106°48'07.1</v>
          </cell>
          <cell r="L364" t="str">
            <v>0.6 km]</v>
          </cell>
          <cell r="M364" t="str">
            <v>Untitled</v>
          </cell>
          <cell r="N364" t="str">
            <v>&lt;None&gt;</v>
          </cell>
          <cell r="P364" t="str">
            <v>From 204 &amp; 28 Links</v>
          </cell>
        </row>
        <row r="365">
          <cell r="A365">
            <v>364</v>
          </cell>
          <cell r="B365" t="str">
            <v>63;60</v>
          </cell>
          <cell r="C365">
            <v>268</v>
          </cell>
          <cell r="D365" t="str">
            <v>DU 7b</v>
          </cell>
          <cell r="E365" t="str">
            <v xml:space="preserve">R: 13EHC-63x2-0.6HP NP; Ant Dual Polarized </v>
          </cell>
          <cell r="F365" t="str">
            <v>Site-00530</v>
          </cell>
          <cell r="G365" t="str">
            <v>S06°11'10.9</v>
          </cell>
          <cell r="H365" t="str">
            <v>106°49'10.2</v>
          </cell>
          <cell r="I365" t="str">
            <v>Site-00422</v>
          </cell>
          <cell r="J365" t="str">
            <v>S06°10'42.8</v>
          </cell>
          <cell r="K365" t="str">
            <v>106°49'07.6</v>
          </cell>
          <cell r="L365" t="str">
            <v>0.9 km]</v>
          </cell>
          <cell r="M365" t="str">
            <v>Untitled</v>
          </cell>
          <cell r="N365" t="str">
            <v>&lt;None&gt;</v>
          </cell>
          <cell r="P365" t="str">
            <v>From 204 &amp; 28 Links</v>
          </cell>
        </row>
        <row r="366">
          <cell r="A366">
            <v>365</v>
          </cell>
          <cell r="B366" t="str">
            <v>63;23 DU7b</v>
          </cell>
          <cell r="C366">
            <v>269</v>
          </cell>
          <cell r="D366" t="str">
            <v>DU 7b</v>
          </cell>
          <cell r="E366" t="str">
            <v xml:space="preserve">S: 13EHC-63x2-1.2HP NP ; Ant Dual Polarized  </v>
          </cell>
          <cell r="F366" t="str">
            <v>Site-00422</v>
          </cell>
          <cell r="G366" t="str">
            <v>S06°10'42.8</v>
          </cell>
          <cell r="H366" t="str">
            <v>106°49'07.6</v>
          </cell>
          <cell r="I366" t="str">
            <v>Telkom Jakbar</v>
          </cell>
          <cell r="J366" t="str">
            <v>S06°10'30.8</v>
          </cell>
          <cell r="K366" t="str">
            <v>106°47'35.2</v>
          </cell>
          <cell r="L366" t="str">
            <v>2.9 km]</v>
          </cell>
          <cell r="M366" t="str">
            <v>Untitled</v>
          </cell>
          <cell r="N366" t="str">
            <v>&lt;None&gt;</v>
          </cell>
          <cell r="P366" t="str">
            <v>From 204 &amp; 28 Links</v>
          </cell>
        </row>
        <row r="367">
          <cell r="A367">
            <v>366</v>
          </cell>
          <cell r="B367" t="str">
            <v>63;62</v>
          </cell>
          <cell r="C367">
            <v>270</v>
          </cell>
          <cell r="D367" t="str">
            <v>DU 7b</v>
          </cell>
          <cell r="E367" t="str">
            <v xml:space="preserve">S: 13EHC-63x2-1.2HP NP ; Ant Dual Polarized  </v>
          </cell>
          <cell r="F367" t="str">
            <v>Site-00530</v>
          </cell>
          <cell r="G367" t="str">
            <v>S06°11'10.9</v>
          </cell>
          <cell r="H367" t="str">
            <v>106°49'10.2</v>
          </cell>
          <cell r="I367" t="str">
            <v>Site-00089</v>
          </cell>
          <cell r="J367" t="str">
            <v>S06°10'54.3</v>
          </cell>
          <cell r="K367" t="str">
            <v>106°48'07.1</v>
          </cell>
          <cell r="L367" t="str">
            <v>2.0 km]</v>
          </cell>
          <cell r="M367" t="str">
            <v>Untitled</v>
          </cell>
          <cell r="N367" t="str">
            <v>&lt;None&gt;</v>
          </cell>
          <cell r="P367" t="str">
            <v>From 204 &amp; 28 Links</v>
          </cell>
        </row>
        <row r="368">
          <cell r="A368">
            <v>367</v>
          </cell>
          <cell r="B368" t="str">
            <v>63;22 DU7b</v>
          </cell>
          <cell r="C368">
            <v>271</v>
          </cell>
          <cell r="D368" t="str">
            <v>DU 7b</v>
          </cell>
          <cell r="E368" t="str">
            <v xml:space="preserve">S: 13EHC-63x2-1.2HP NP ; Ant Dual Polarized  </v>
          </cell>
          <cell r="F368" t="str">
            <v>Telkom Jakbar</v>
          </cell>
          <cell r="G368" t="str">
            <v>S06°10'30.8</v>
          </cell>
          <cell r="H368" t="str">
            <v>106°47'35.2</v>
          </cell>
          <cell r="I368" t="str">
            <v>Site-00089</v>
          </cell>
          <cell r="J368" t="str">
            <v>S06°10'54.3</v>
          </cell>
          <cell r="K368" t="str">
            <v>106°48'07.1</v>
          </cell>
          <cell r="L368" t="str">
            <v>1.2 km]</v>
          </cell>
          <cell r="M368" t="str">
            <v>Untitled</v>
          </cell>
          <cell r="N368" t="str">
            <v>&lt;None&gt;</v>
          </cell>
          <cell r="P368" t="str">
            <v>From 204 &amp; 28 Links</v>
          </cell>
        </row>
        <row r="369">
          <cell r="A369">
            <v>368</v>
          </cell>
          <cell r="B369" t="str">
            <v>2;110-DU7b</v>
          </cell>
          <cell r="C369">
            <v>286</v>
          </cell>
          <cell r="D369" t="str">
            <v>DU 7b</v>
          </cell>
          <cell r="E369" t="str">
            <v>A: 23EHP-2x2-0.6HP NP TN; Upgradable to 4x2</v>
          </cell>
          <cell r="F369" t="str">
            <v>Site-00088</v>
          </cell>
          <cell r="G369" t="str">
            <v>S06°10'35.3</v>
          </cell>
          <cell r="H369" t="str">
            <v>106°48'35.5</v>
          </cell>
          <cell r="I369" t="str">
            <v>Site-00435</v>
          </cell>
          <cell r="J369" t="str">
            <v>S06°10'21.8</v>
          </cell>
          <cell r="K369" t="str">
            <v>106°48'25.5</v>
          </cell>
          <cell r="L369" t="str">
            <v>0.5 km]</v>
          </cell>
          <cell r="M369" t="str">
            <v>Untitled</v>
          </cell>
          <cell r="N369" t="str">
            <v>&lt;None&gt;</v>
          </cell>
          <cell r="P369" t="str">
            <v>From 300 &amp; 28 Links</v>
          </cell>
        </row>
        <row r="370">
          <cell r="A370">
            <v>369</v>
          </cell>
          <cell r="B370" t="str">
            <v>10;31 DU7b</v>
          </cell>
          <cell r="C370">
            <v>298</v>
          </cell>
          <cell r="D370" t="str">
            <v>DU 7b</v>
          </cell>
          <cell r="E370" t="str">
            <v>O: 23EHP-16x2-0.6HP HS TN</v>
          </cell>
          <cell r="F370" t="str">
            <v>Site-00584</v>
          </cell>
          <cell r="G370" t="str">
            <v>S06°10'46.6</v>
          </cell>
          <cell r="H370" t="str">
            <v>106°48'23.3</v>
          </cell>
          <cell r="I370" t="str">
            <v>Site-00089</v>
          </cell>
          <cell r="J370" t="str">
            <v>S06°10'54.3</v>
          </cell>
          <cell r="K370" t="str">
            <v>106°48'07.1</v>
          </cell>
          <cell r="L370" t="str">
            <v>0.6 km]</v>
          </cell>
          <cell r="M370" t="str">
            <v>Untitled</v>
          </cell>
          <cell r="N370" t="str">
            <v>&lt;None&gt;</v>
          </cell>
          <cell r="P370" t="str">
            <v>From 300 &amp; 28 Links</v>
          </cell>
        </row>
        <row r="371">
          <cell r="A371">
            <v>370</v>
          </cell>
          <cell r="B371" t="str">
            <v>2;152 DU7b</v>
          </cell>
          <cell r="C371">
            <v>296</v>
          </cell>
          <cell r="D371" t="str">
            <v>DU 7b</v>
          </cell>
          <cell r="E371" t="str">
            <v>A: 23EHP-2x2-0.6HP NP TN; Upgradable to 4x2</v>
          </cell>
          <cell r="F371" t="str">
            <v>Site-00563</v>
          </cell>
          <cell r="G371" t="str">
            <v>S06°10'58.9</v>
          </cell>
          <cell r="H371" t="str">
            <v>106°49'09.7</v>
          </cell>
          <cell r="I371" t="str">
            <v>Site-00091</v>
          </cell>
          <cell r="J371" t="str">
            <v>S06°10'42.5</v>
          </cell>
          <cell r="K371" t="str">
            <v>106°48'50.8</v>
          </cell>
          <cell r="L371" t="str">
            <v>0.8 km]</v>
          </cell>
          <cell r="M371" t="str">
            <v>Untitled</v>
          </cell>
          <cell r="N371" t="str">
            <v>&lt;None&gt;</v>
          </cell>
          <cell r="P371" t="str">
            <v>From 300 &amp; 28 Links</v>
          </cell>
        </row>
        <row r="372">
          <cell r="A372">
            <v>371</v>
          </cell>
          <cell r="B372" t="str">
            <v>2;153 DU7b</v>
          </cell>
          <cell r="C372">
            <v>289</v>
          </cell>
          <cell r="D372" t="str">
            <v>DU 7b</v>
          </cell>
          <cell r="E372" t="str">
            <v>A: 23EHP-2x2-0.6HP NP TN; Upgradable to 4x2</v>
          </cell>
          <cell r="F372" t="str">
            <v>Site-00092</v>
          </cell>
          <cell r="G372" t="str">
            <v>S06°11'02.4</v>
          </cell>
          <cell r="H372" t="str">
            <v>106°48'34.2</v>
          </cell>
          <cell r="I372" t="str">
            <v>Site-00584</v>
          </cell>
          <cell r="J372" t="str">
            <v>S06°10'46.6</v>
          </cell>
          <cell r="K372" t="str">
            <v>106°48'23.3</v>
          </cell>
          <cell r="L372" t="str">
            <v>0.6 km]</v>
          </cell>
          <cell r="M372" t="str">
            <v>Untitled</v>
          </cell>
          <cell r="N372" t="str">
            <v>&lt;None&gt;</v>
          </cell>
          <cell r="P372" t="str">
            <v>From 300 &amp; 28 Links</v>
          </cell>
        </row>
        <row r="373">
          <cell r="A373">
            <v>372</v>
          </cell>
          <cell r="B373" t="str">
            <v>4;61 DU7b</v>
          </cell>
          <cell r="C373">
            <v>288</v>
          </cell>
          <cell r="D373" t="str">
            <v>DU 7b</v>
          </cell>
          <cell r="E373" t="str">
            <v>G: 23EHP-4x2-0.6HP NP TN; Upgradable to 8x2</v>
          </cell>
          <cell r="F373" t="str">
            <v>Site-00091</v>
          </cell>
          <cell r="G373" t="str">
            <v>S06°10'42.5</v>
          </cell>
          <cell r="H373" t="str">
            <v>106°48'50.8</v>
          </cell>
          <cell r="I373" t="str">
            <v>Site-00584</v>
          </cell>
          <cell r="J373" t="str">
            <v>S06°10'46.6</v>
          </cell>
          <cell r="K373" t="str">
            <v>106°48'23.3</v>
          </cell>
          <cell r="L373" t="str">
            <v>0.9 km]</v>
          </cell>
          <cell r="M373" t="str">
            <v>Untitled</v>
          </cell>
          <cell r="N373" t="str">
            <v>&lt;None&gt;</v>
          </cell>
          <cell r="P373" t="str">
            <v>From 300 &amp; 28 Links</v>
          </cell>
        </row>
        <row r="374">
          <cell r="A374">
            <v>373</v>
          </cell>
          <cell r="B374" t="str">
            <v>4;62 DU7b</v>
          </cell>
          <cell r="C374">
            <v>295</v>
          </cell>
          <cell r="D374" t="str">
            <v>DU 7b</v>
          </cell>
          <cell r="E374" t="str">
            <v>G: 23EHP-4x2-0.6HP NP TN; Upgradable to 8x2</v>
          </cell>
          <cell r="F374" t="str">
            <v>Site-00557</v>
          </cell>
          <cell r="G374" t="str">
            <v>S06°11'00.6</v>
          </cell>
          <cell r="H374" t="str">
            <v>106°48'56.2</v>
          </cell>
          <cell r="I374" t="str">
            <v>Site-00584</v>
          </cell>
          <cell r="J374" t="str">
            <v>S06°10'46.6</v>
          </cell>
          <cell r="K374" t="str">
            <v>106°48'23.3</v>
          </cell>
          <cell r="L374" t="str">
            <v>1.1 km]</v>
          </cell>
          <cell r="M374" t="str">
            <v>Untitled</v>
          </cell>
          <cell r="N374" t="str">
            <v>&lt;None&gt;</v>
          </cell>
          <cell r="P374" t="str">
            <v>From 300 &amp; 28 Links</v>
          </cell>
        </row>
        <row r="375">
          <cell r="A375">
            <v>374</v>
          </cell>
          <cell r="B375" t="str">
            <v>2;150 DU7b</v>
          </cell>
          <cell r="C375">
            <v>299</v>
          </cell>
          <cell r="D375" t="str">
            <v>DU 7b</v>
          </cell>
          <cell r="E375" t="str">
            <v>A: 23EHP-2x2-0.6HP NP TN; Upgradable to 4x2</v>
          </cell>
          <cell r="F375" t="str">
            <v>Site-00869</v>
          </cell>
          <cell r="G375" t="str">
            <v>S06°11'19.8</v>
          </cell>
          <cell r="H375" t="str">
            <v>106°48'42.8</v>
          </cell>
          <cell r="I375" t="str">
            <v>Site-00583</v>
          </cell>
          <cell r="J375" t="str">
            <v>S06°11'11.2</v>
          </cell>
          <cell r="K375" t="str">
            <v>106°48'16.7</v>
          </cell>
          <cell r="L375" t="str">
            <v>0.8 km]</v>
          </cell>
          <cell r="M375" t="str">
            <v>Untitled</v>
          </cell>
          <cell r="N375" t="str">
            <v>&lt;None&gt;</v>
          </cell>
          <cell r="P375" t="str">
            <v>From 300 &amp; 28 Links</v>
          </cell>
        </row>
        <row r="376">
          <cell r="A376">
            <v>375</v>
          </cell>
          <cell r="B376" t="str">
            <v>6;31 DU7b</v>
          </cell>
          <cell r="C376">
            <v>290</v>
          </cell>
          <cell r="D376" t="str">
            <v>DU 7b</v>
          </cell>
          <cell r="E376" t="str">
            <v>L: 15EHP-8x2-0.6HP HS TN; Upgradable to 16x2</v>
          </cell>
          <cell r="F376" t="str">
            <v>Site-00097</v>
          </cell>
          <cell r="G376" t="str">
            <v>S06°11'15.1</v>
          </cell>
          <cell r="H376" t="str">
            <v>106°48'56.9</v>
          </cell>
          <cell r="I376" t="str">
            <v>Site-00530</v>
          </cell>
          <cell r="J376" t="str">
            <v>S06°11'10.9</v>
          </cell>
          <cell r="K376" t="str">
            <v>106°49'10.2</v>
          </cell>
          <cell r="L376" t="str">
            <v>0.4 km]</v>
          </cell>
          <cell r="M376" t="str">
            <v>Untitled</v>
          </cell>
          <cell r="N376" t="str">
            <v>&lt;None&gt;</v>
          </cell>
          <cell r="P376" t="str">
            <v>From 300 &amp; 28 Links</v>
          </cell>
        </row>
        <row r="377">
          <cell r="A377">
            <v>376</v>
          </cell>
          <cell r="D377" t="str">
            <v>DU 7b</v>
          </cell>
          <cell r="E377" t="str">
            <v>N: 7EHP-8x2-0.6HP HS TN; Upgradable to 16x2</v>
          </cell>
          <cell r="F377" t="str">
            <v>Spare</v>
          </cell>
          <cell r="O377" t="str">
            <v>Spare</v>
          </cell>
        </row>
        <row r="378">
          <cell r="A378">
            <v>377</v>
          </cell>
          <cell r="D378" t="str">
            <v>DU 7b</v>
          </cell>
          <cell r="E378" t="str">
            <v>N: 7EHP-8x2-0.6HP HS TN; Upgradable to 16x2</v>
          </cell>
          <cell r="F378" t="str">
            <v>Spare</v>
          </cell>
          <cell r="O378" t="str">
            <v>Spare</v>
          </cell>
        </row>
        <row r="379">
          <cell r="A379">
            <v>378</v>
          </cell>
          <cell r="B379" t="str">
            <v>63;12-SUB8,SUB9,URB11a,URB12,DU1</v>
          </cell>
          <cell r="C379">
            <v>272</v>
          </cell>
          <cell r="D379" t="str">
            <v>SUB 8</v>
          </cell>
          <cell r="E379" t="str">
            <v xml:space="preserve">S: 13EHC-63x2-1.2HP NP ; Ant Dual Polarized  </v>
          </cell>
          <cell r="F379" t="str">
            <v>P_Wisma Indovision BSC5</v>
          </cell>
          <cell r="G379" t="str">
            <v>S06°09'49.4</v>
          </cell>
          <cell r="H379" t="str">
            <v>106°45'46.8</v>
          </cell>
          <cell r="I379" t="str">
            <v>Site-00766 (non-261)</v>
          </cell>
          <cell r="J379" t="str">
            <v>S06°08'40.0</v>
          </cell>
          <cell r="K379" t="str">
            <v>106°45'34.7</v>
          </cell>
          <cell r="L379" t="str">
            <v>2.2 km]</v>
          </cell>
          <cell r="M379" t="str">
            <v>Untitled</v>
          </cell>
          <cell r="N379" t="str">
            <v>&lt;None&gt;</v>
          </cell>
          <cell r="P379" t="str">
            <v>From 204 &amp; 28 Links</v>
          </cell>
        </row>
        <row r="380">
          <cell r="A380">
            <v>379</v>
          </cell>
          <cell r="B380" t="str">
            <v>63;15-SUB8,SUB9,URB11a,URB12,DU1</v>
          </cell>
          <cell r="C380">
            <v>273</v>
          </cell>
          <cell r="D380" t="str">
            <v>SUB 8</v>
          </cell>
          <cell r="E380" t="str">
            <v xml:space="preserve">S: 13EHC-63x2-1.2HP NP ; Ant Dual Polarized  </v>
          </cell>
          <cell r="F380" t="str">
            <v>P_Wisma Indovision BSC5</v>
          </cell>
          <cell r="G380" t="str">
            <v>S06°09'49.4</v>
          </cell>
          <cell r="H380" t="str">
            <v>106°45'46.8</v>
          </cell>
          <cell r="I380" t="str">
            <v>Site-00320 (non-261)</v>
          </cell>
          <cell r="J380" t="str">
            <v>S06°09'24.1</v>
          </cell>
          <cell r="K380" t="str">
            <v>106°46'34.4</v>
          </cell>
          <cell r="L380" t="str">
            <v>1.7 km]</v>
          </cell>
          <cell r="M380" t="str">
            <v>Untitled</v>
          </cell>
          <cell r="N380" t="str">
            <v>&lt;None&gt;</v>
          </cell>
          <cell r="P380" t="str">
            <v>From 204 &amp; 28 Links</v>
          </cell>
        </row>
        <row r="381">
          <cell r="A381">
            <v>380</v>
          </cell>
          <cell r="B381" t="str">
            <v>63;14-SUB8,SUB9,URB11a,URB12,DU1</v>
          </cell>
          <cell r="C381">
            <v>274</v>
          </cell>
          <cell r="D381" t="str">
            <v>SUB 8</v>
          </cell>
          <cell r="E381" t="str">
            <v xml:space="preserve">S: 13EHC-63x2-1.2HP NP ; Ant Dual Polarized  </v>
          </cell>
          <cell r="F381" t="str">
            <v>Site-00320 (non-261)</v>
          </cell>
          <cell r="G381" t="str">
            <v>S06°09'24.1</v>
          </cell>
          <cell r="H381" t="str">
            <v>106°46'34.4</v>
          </cell>
          <cell r="I381" t="str">
            <v>Site-00038</v>
          </cell>
          <cell r="J381" t="str">
            <v>S06°08'12.6</v>
          </cell>
          <cell r="K381" t="str">
            <v>106°47'34.9</v>
          </cell>
          <cell r="L381" t="str">
            <v>2.9 km]</v>
          </cell>
          <cell r="M381" t="str">
            <v>Untitled</v>
          </cell>
          <cell r="N381" t="str">
            <v>&lt;None&gt;</v>
          </cell>
          <cell r="P381" t="str">
            <v>From 204 &amp; 28 Links</v>
          </cell>
        </row>
        <row r="382">
          <cell r="A382">
            <v>381</v>
          </cell>
          <cell r="B382" t="str">
            <v>63;13-SUB8,SUB9,URB11a,URB12,DU1</v>
          </cell>
          <cell r="C382">
            <v>275</v>
          </cell>
          <cell r="D382" t="str">
            <v>SUB 8</v>
          </cell>
          <cell r="E382" t="str">
            <v xml:space="preserve">T: 7EHC-63x2-0.6HP NP; Ant Dual Polarized </v>
          </cell>
          <cell r="F382" t="str">
            <v>Site-00038</v>
          </cell>
          <cell r="G382" t="str">
            <v>S06°08'12.6</v>
          </cell>
          <cell r="H382" t="str">
            <v>106°47'34.9</v>
          </cell>
          <cell r="I382" t="str">
            <v>Site-00766 (non-261)</v>
          </cell>
          <cell r="J382" t="str">
            <v>S06°08'40.0</v>
          </cell>
          <cell r="K382" t="str">
            <v>106°45'34.7</v>
          </cell>
          <cell r="L382" t="str">
            <v>3.8 km]</v>
          </cell>
          <cell r="M382" t="str">
            <v>Untitled</v>
          </cell>
          <cell r="N382" t="str">
            <v>&lt;None&gt;</v>
          </cell>
          <cell r="P382" t="str">
            <v>From 204 &amp; 28 Links</v>
          </cell>
        </row>
        <row r="383">
          <cell r="A383">
            <v>382</v>
          </cell>
          <cell r="B383" t="str">
            <v>2;52-URB_1</v>
          </cell>
          <cell r="C383">
            <v>276</v>
          </cell>
          <cell r="D383" t="str">
            <v>URB 1</v>
          </cell>
          <cell r="E383" t="str">
            <v>A: 23EHP-2x2-0.6HP NP TN; Upgradable to 4x2</v>
          </cell>
          <cell r="F383" t="str">
            <v>Hotel Borobudur</v>
          </cell>
          <cell r="G383" t="str">
            <v>S06°10'19.3</v>
          </cell>
          <cell r="H383" t="str">
            <v>106°50'08.1</v>
          </cell>
          <cell r="I383" t="str">
            <v>Site-00487</v>
          </cell>
          <cell r="J383" t="str">
            <v>S06°10'16.0</v>
          </cell>
          <cell r="K383" t="str">
            <v>106°50'00.4</v>
          </cell>
          <cell r="L383" t="str">
            <v>0.3 km]</v>
          </cell>
          <cell r="M383" t="str">
            <v>Untitled</v>
          </cell>
          <cell r="N383" t="str">
            <v>&lt;None&gt;</v>
          </cell>
          <cell r="P383" t="str">
            <v>From 204 &amp; 28 Links</v>
          </cell>
        </row>
        <row r="384">
          <cell r="A384">
            <v>383</v>
          </cell>
          <cell r="B384" t="str">
            <v>4;44;2-URB_1</v>
          </cell>
          <cell r="C384">
            <v>277</v>
          </cell>
          <cell r="D384" t="str">
            <v>URB 1</v>
          </cell>
          <cell r="E384" t="str">
            <v>G: 23EHP-4x2-0.6HP NP TN; Upgradable to 8x2</v>
          </cell>
          <cell r="F384" t="str">
            <v>Site-00095</v>
          </cell>
          <cell r="G384" t="str">
            <v>S06°10'58.9</v>
          </cell>
          <cell r="H384" t="str">
            <v>106°49'23.1</v>
          </cell>
          <cell r="I384" t="str">
            <v>Site-00528</v>
          </cell>
          <cell r="J384" t="str">
            <v>S06°10'42.6</v>
          </cell>
          <cell r="K384" t="str">
            <v>106°49'22.7</v>
          </cell>
          <cell r="L384" t="str">
            <v>0.5 km]</v>
          </cell>
          <cell r="M384" t="str">
            <v>Untitled</v>
          </cell>
          <cell r="N384" t="str">
            <v>&lt;None&gt;</v>
          </cell>
          <cell r="P384" t="str">
            <v>From 204 &amp; 28 Links</v>
          </cell>
        </row>
        <row r="385">
          <cell r="A385">
            <v>384</v>
          </cell>
          <cell r="B385" t="str">
            <v>4;21-URB_1</v>
          </cell>
          <cell r="C385">
            <v>278</v>
          </cell>
          <cell r="D385" t="str">
            <v>URB 1</v>
          </cell>
          <cell r="E385" t="str">
            <v>G: 23EHP-4x2-0.6HP NP TN; Upgradable to 8x2</v>
          </cell>
          <cell r="F385" t="str">
            <v>Site-00487</v>
          </cell>
          <cell r="G385" t="str">
            <v>S06°10'16.0</v>
          </cell>
          <cell r="H385" t="str">
            <v>106°50'00.4</v>
          </cell>
          <cell r="I385" t="str">
            <v>Site-00423</v>
          </cell>
          <cell r="J385" t="str">
            <v>S06°10'16.9</v>
          </cell>
          <cell r="K385" t="str">
            <v>106°49'22.2</v>
          </cell>
          <cell r="L385" t="str">
            <v>1.2 km]</v>
          </cell>
          <cell r="M385" t="str">
            <v>Untitled</v>
          </cell>
          <cell r="N385" t="str">
            <v>&lt;None&gt;</v>
          </cell>
          <cell r="P385" t="str">
            <v>From 204 &amp; 28 Links</v>
          </cell>
        </row>
        <row r="386">
          <cell r="A386">
            <v>385</v>
          </cell>
          <cell r="B386" t="str">
            <v>4;22-URB_1</v>
          </cell>
          <cell r="C386">
            <v>279</v>
          </cell>
          <cell r="D386" t="str">
            <v>URB 1</v>
          </cell>
          <cell r="E386" t="str">
            <v>G: 23EHP-4x2-0.6HP NP TN; Upgradable to 8x2</v>
          </cell>
          <cell r="F386" t="str">
            <v>Site-00487</v>
          </cell>
          <cell r="G386" t="str">
            <v>S06°10'16.0</v>
          </cell>
          <cell r="H386" t="str">
            <v>106°50'00.4</v>
          </cell>
          <cell r="I386" t="str">
            <v>Site-01144</v>
          </cell>
          <cell r="J386" t="str">
            <v>S06°10'02.2</v>
          </cell>
          <cell r="K386" t="str">
            <v>106°49'37.7</v>
          </cell>
          <cell r="L386" t="str">
            <v>0.8 km]</v>
          </cell>
          <cell r="M386" t="str">
            <v>Untitled</v>
          </cell>
          <cell r="N386" t="str">
            <v>&lt;None&gt;</v>
          </cell>
          <cell r="P386" t="str">
            <v>From 204 &amp; 28 Links</v>
          </cell>
        </row>
        <row r="387">
          <cell r="A387">
            <v>386</v>
          </cell>
          <cell r="B387" t="str">
            <v>10;11-URB_1</v>
          </cell>
          <cell r="C387">
            <v>280</v>
          </cell>
          <cell r="D387" t="str">
            <v>URB 1</v>
          </cell>
          <cell r="E387" t="str">
            <v>O: 23EHP-16x2-0.6HP HS TN</v>
          </cell>
          <cell r="F387" t="str">
            <v>Site-00487</v>
          </cell>
          <cell r="G387" t="str">
            <v>S06°10'16.0</v>
          </cell>
          <cell r="H387" t="str">
            <v>106°50'00.4</v>
          </cell>
          <cell r="I387" t="str">
            <v>Site-00063 (non-261)</v>
          </cell>
          <cell r="J387" t="str">
            <v>S06°10'03.5</v>
          </cell>
          <cell r="K387" t="str">
            <v>106°50'31.4</v>
          </cell>
          <cell r="L387" t="str">
            <v>1.0 km]</v>
          </cell>
          <cell r="M387" t="str">
            <v>Untitled</v>
          </cell>
          <cell r="N387" t="str">
            <v>&lt;None&gt;</v>
          </cell>
          <cell r="P387" t="str">
            <v>From 204 &amp; 28 Links</v>
          </cell>
        </row>
        <row r="388">
          <cell r="A388">
            <v>387</v>
          </cell>
          <cell r="D388" t="str">
            <v>URB 1</v>
          </cell>
          <cell r="E388" t="str">
            <v>N: 7EHP-8x2-0.6HP HS TN; Upgradable to 16x2</v>
          </cell>
          <cell r="F388" t="str">
            <v>Spare</v>
          </cell>
          <cell r="O388" t="str">
            <v>Spare</v>
          </cell>
        </row>
        <row r="389">
          <cell r="A389">
            <v>388</v>
          </cell>
          <cell r="D389" t="str">
            <v>URB 1</v>
          </cell>
          <cell r="E389" t="str">
            <v>N: 7EHP-8x2-0.6HP HS TN; Upgradable to 16x2</v>
          </cell>
          <cell r="F389" t="str">
            <v>Spare</v>
          </cell>
          <cell r="O389" t="str">
            <v>Spare</v>
          </cell>
        </row>
        <row r="390">
          <cell r="A390">
            <v>389</v>
          </cell>
          <cell r="B390" t="str">
            <v>2;51;3 URB10</v>
          </cell>
          <cell r="C390">
            <v>281</v>
          </cell>
          <cell r="D390" t="str">
            <v>URB 10</v>
          </cell>
          <cell r="E390" t="str">
            <v>A: 23EHP-2x2-0.6HP NP TN; Upgradable to 4x2</v>
          </cell>
          <cell r="F390" t="str">
            <v>H Atlet Century Park (non-261)</v>
          </cell>
          <cell r="G390" t="str">
            <v>S06°13'23.3</v>
          </cell>
          <cell r="H390" t="str">
            <v>106°48'09.8</v>
          </cell>
          <cell r="I390" t="str">
            <v>Site-00552 (non-261)</v>
          </cell>
          <cell r="J390" t="str">
            <v>S06°13'23.6</v>
          </cell>
          <cell r="K390" t="str">
            <v>106°47'55.1</v>
          </cell>
          <cell r="L390" t="str">
            <v>0.5 km]</v>
          </cell>
          <cell r="M390" t="str">
            <v>Untitled</v>
          </cell>
          <cell r="N390" t="str">
            <v>&lt;None&gt;</v>
          </cell>
          <cell r="P390" t="str">
            <v>From 204 &amp; 28 Links</v>
          </cell>
        </row>
        <row r="391">
          <cell r="A391">
            <v>390</v>
          </cell>
          <cell r="B391" t="str">
            <v>4;24;3 URB10</v>
          </cell>
          <cell r="C391">
            <v>282</v>
          </cell>
          <cell r="D391" t="str">
            <v>URB 10</v>
          </cell>
          <cell r="E391" t="str">
            <v>G: 23EHP-4x2-0.6HP NP TN; Upgradable to 8x2</v>
          </cell>
          <cell r="F391" t="str">
            <v>Hotel Mulia (non-261)</v>
          </cell>
          <cell r="G391" t="str">
            <v>S06°12'55.3</v>
          </cell>
          <cell r="H391" t="str">
            <v>106°47'51.3</v>
          </cell>
          <cell r="I391" t="str">
            <v>Site-00553 (non-261)</v>
          </cell>
          <cell r="J391" t="str">
            <v>S06°12'49.9</v>
          </cell>
          <cell r="K391" t="str">
            <v>106°47'59.0</v>
          </cell>
          <cell r="L391" t="str">
            <v>0.3 km]</v>
          </cell>
          <cell r="M391" t="str">
            <v>Untitled</v>
          </cell>
          <cell r="N391" t="str">
            <v>&lt;None&gt;</v>
          </cell>
          <cell r="P391" t="str">
            <v>From 204 &amp; 28 Links</v>
          </cell>
        </row>
        <row r="392">
          <cell r="A392">
            <v>391</v>
          </cell>
          <cell r="B392" t="str">
            <v>4;23;3 URB10</v>
          </cell>
          <cell r="C392">
            <v>283</v>
          </cell>
          <cell r="D392" t="str">
            <v>URB 10</v>
          </cell>
          <cell r="E392" t="str">
            <v>G: 23EHP-4x2-0.6HP NP TN; Upgradable to 8x2</v>
          </cell>
          <cell r="F392" t="str">
            <v>Hotel Mulia (non-261)</v>
          </cell>
          <cell r="G392" t="str">
            <v>S06°12'55.3</v>
          </cell>
          <cell r="H392" t="str">
            <v>106°47'51.3</v>
          </cell>
          <cell r="I392" t="str">
            <v>Site-01145 (non-261)</v>
          </cell>
          <cell r="J392" t="str">
            <v>S06°12'36.9</v>
          </cell>
          <cell r="K392" t="str">
            <v>106°47'45.0</v>
          </cell>
          <cell r="L392" t="str">
            <v>0.6 km]</v>
          </cell>
          <cell r="M392" t="str">
            <v>Untitled</v>
          </cell>
          <cell r="N392" t="str">
            <v>&lt;None&gt;</v>
          </cell>
          <cell r="P392" t="str">
            <v>From 204 &amp; 28 Links</v>
          </cell>
        </row>
        <row r="393">
          <cell r="A393">
            <v>392</v>
          </cell>
          <cell r="B393" t="str">
            <v>10;35</v>
          </cell>
          <cell r="C393">
            <v>284</v>
          </cell>
          <cell r="D393" t="str">
            <v>URB 10</v>
          </cell>
          <cell r="E393" t="str">
            <v>O: 23EHP-16x2-0.6HP HS TN</v>
          </cell>
          <cell r="F393" t="str">
            <v>Site-01146 (non-261)</v>
          </cell>
          <cell r="G393" t="str">
            <v>S06°12'58.8</v>
          </cell>
          <cell r="H393" t="str">
            <v>106°47'17.9</v>
          </cell>
          <cell r="I393" t="str">
            <v>Hotel Mulia (non-261)</v>
          </cell>
          <cell r="J393" t="str">
            <v>S06°12'55.3</v>
          </cell>
          <cell r="K393" t="str">
            <v>106°47'51.3</v>
          </cell>
          <cell r="L393" t="str">
            <v>1.0 km]</v>
          </cell>
          <cell r="M393" t="str">
            <v>Untitled</v>
          </cell>
          <cell r="N393" t="str">
            <v>&lt;None&gt;</v>
          </cell>
          <cell r="P393" t="str">
            <v>From 204 &amp; 28 Links</v>
          </cell>
        </row>
        <row r="394">
          <cell r="A394">
            <v>393</v>
          </cell>
          <cell r="B394" t="str">
            <v>10;58 URB10</v>
          </cell>
          <cell r="C394">
            <v>285</v>
          </cell>
          <cell r="D394" t="str">
            <v>URB 10</v>
          </cell>
          <cell r="E394" t="str">
            <v>O: 23EHP-16x2-0.6HP HS TN</v>
          </cell>
          <cell r="F394" t="str">
            <v>Site-01146 (non-261)</v>
          </cell>
          <cell r="G394" t="str">
            <v>S06°12'58.8</v>
          </cell>
          <cell r="H394" t="str">
            <v>106°47'17.9</v>
          </cell>
          <cell r="I394" t="str">
            <v>Hotel Mulia (non-261)</v>
          </cell>
          <cell r="J394" t="str">
            <v>S06°12'55.3</v>
          </cell>
          <cell r="K394" t="str">
            <v>106°47'51.3</v>
          </cell>
          <cell r="L394" t="str">
            <v>1.0 km]</v>
          </cell>
          <cell r="M394" t="str">
            <v>Untitled</v>
          </cell>
          <cell r="N394" t="str">
            <v>&lt;None&gt;</v>
          </cell>
          <cell r="P394" t="str">
            <v>From 204 &amp; 28 Links</v>
          </cell>
        </row>
        <row r="395">
          <cell r="A395">
            <v>394</v>
          </cell>
          <cell r="B395" t="str">
            <v>63;65 URB10</v>
          </cell>
          <cell r="C395">
            <v>286</v>
          </cell>
          <cell r="D395" t="str">
            <v>URB 10</v>
          </cell>
          <cell r="E395" t="str">
            <v xml:space="preserve">R: 13EHC-63x2-0.6HP NP; Ant Dual Polarized </v>
          </cell>
          <cell r="F395" t="str">
            <v>Site-00552 (non-261)</v>
          </cell>
          <cell r="G395" t="str">
            <v>S06°13'23.6</v>
          </cell>
          <cell r="H395" t="str">
            <v>106°47'55.1</v>
          </cell>
          <cell r="I395" t="str">
            <v>Site-01162 (non-261)</v>
          </cell>
          <cell r="J395" t="str">
            <v>S06°13'24.7</v>
          </cell>
          <cell r="K395" t="str">
            <v>106°47'36.0</v>
          </cell>
          <cell r="L395" t="str">
            <v>0.6 km]</v>
          </cell>
          <cell r="M395" t="str">
            <v>Untitled</v>
          </cell>
          <cell r="N395" t="str">
            <v>&lt;None&gt;</v>
          </cell>
          <cell r="P395" t="str">
            <v>From 204 &amp; 28 Links</v>
          </cell>
        </row>
        <row r="396">
          <cell r="A396">
            <v>395</v>
          </cell>
          <cell r="B396" t="str">
            <v>63;66 URB10</v>
          </cell>
          <cell r="C396">
            <v>287</v>
          </cell>
          <cell r="D396" t="str">
            <v>URB 10</v>
          </cell>
          <cell r="E396" t="str">
            <v xml:space="preserve">R: 13EHC-63x2-0.6HP NP; Ant Dual Polarized </v>
          </cell>
          <cell r="F396" t="str">
            <v>Site-01146 (non-261)</v>
          </cell>
          <cell r="G396" t="str">
            <v>S06°12'58.8</v>
          </cell>
          <cell r="H396" t="str">
            <v>106°47'17.9</v>
          </cell>
          <cell r="I396" t="str">
            <v>Site-01162 (non-261)</v>
          </cell>
          <cell r="J396" t="str">
            <v>S06°13'24.7</v>
          </cell>
          <cell r="K396" t="str">
            <v>106°47'36.0</v>
          </cell>
          <cell r="L396" t="str">
            <v>1.0 km]</v>
          </cell>
          <cell r="M396" t="str">
            <v>Untitled</v>
          </cell>
          <cell r="N396" t="str">
            <v>&lt;None&gt;</v>
          </cell>
          <cell r="P396" t="str">
            <v>From 204 &amp; 28 Links</v>
          </cell>
        </row>
        <row r="397">
          <cell r="A397">
            <v>396</v>
          </cell>
          <cell r="B397" t="str">
            <v>63;5-UR10,UR11a,UR11b,D6,D7a,D7b</v>
          </cell>
          <cell r="C397">
            <v>288</v>
          </cell>
          <cell r="D397" t="str">
            <v>URB 10</v>
          </cell>
          <cell r="E397" t="str">
            <v xml:space="preserve">S: 13EHC-63x2-1.2HP NP ; Ant Dual Polarized  </v>
          </cell>
          <cell r="F397" t="str">
            <v>Site-01130 (non-261)</v>
          </cell>
          <cell r="G397" t="str">
            <v>S06°12'24.6</v>
          </cell>
          <cell r="H397" t="str">
            <v>106°47'15.9</v>
          </cell>
          <cell r="I397" t="str">
            <v>Site-01098 (non-261)</v>
          </cell>
          <cell r="J397" t="str">
            <v>S06°11'35.5</v>
          </cell>
          <cell r="K397" t="str">
            <v>106°46'30.7</v>
          </cell>
          <cell r="L397" t="str">
            <v>2.0 km]</v>
          </cell>
          <cell r="M397" t="str">
            <v>Untitled</v>
          </cell>
          <cell r="N397" t="str">
            <v>&lt;None&gt;</v>
          </cell>
          <cell r="P397" t="str">
            <v>From 204 &amp; 28 Links</v>
          </cell>
        </row>
        <row r="398">
          <cell r="A398">
            <v>397</v>
          </cell>
          <cell r="B398" t="str">
            <v>63;7-UR10,UR11a,UR11b,D6,D7a,D7b</v>
          </cell>
          <cell r="C398">
            <v>289</v>
          </cell>
          <cell r="D398" t="str">
            <v>URB 10</v>
          </cell>
          <cell r="E398" t="str">
            <v xml:space="preserve">S: 13EHC-63x2-1.2HP NP ; Ant Dual Polarized  </v>
          </cell>
          <cell r="F398" t="str">
            <v>Site-01130 (non-261)</v>
          </cell>
          <cell r="G398" t="str">
            <v>S06°12'24.6</v>
          </cell>
          <cell r="H398" t="str">
            <v>106°47'15.9</v>
          </cell>
          <cell r="I398" t="str">
            <v>Site-01539 (non-261)</v>
          </cell>
          <cell r="J398" t="str">
            <v>S06°11'11.2</v>
          </cell>
          <cell r="K398" t="str">
            <v>106°47'44.7</v>
          </cell>
          <cell r="L398" t="str">
            <v>2.4 km]</v>
          </cell>
          <cell r="M398" t="str">
            <v>Untitled</v>
          </cell>
          <cell r="N398" t="str">
            <v>&lt;None&gt;</v>
          </cell>
          <cell r="P398" t="str">
            <v>From 204 &amp; 28 Links</v>
          </cell>
        </row>
        <row r="399">
          <cell r="A399">
            <v>398</v>
          </cell>
          <cell r="B399" t="str">
            <v>63;67 URB10</v>
          </cell>
          <cell r="C399">
            <v>290</v>
          </cell>
          <cell r="D399" t="str">
            <v>URB 10</v>
          </cell>
          <cell r="E399" t="str">
            <v xml:space="preserve">T: 7EHC-63x2-0.6HP NP; Ant Dual Polarized </v>
          </cell>
          <cell r="F399" t="str">
            <v>Menara Peninsula (non-261)</v>
          </cell>
          <cell r="G399" t="str">
            <v>S06°11'24.8</v>
          </cell>
          <cell r="H399" t="str">
            <v>106°47'51.7</v>
          </cell>
          <cell r="I399" t="str">
            <v>Site-01146 (non-261)</v>
          </cell>
          <cell r="J399" t="str">
            <v>S06°12'58.8</v>
          </cell>
          <cell r="K399" t="str">
            <v>106°47'17.9</v>
          </cell>
          <cell r="L399" t="str">
            <v>3.1 km]</v>
          </cell>
          <cell r="M399" t="str">
            <v>Untitled</v>
          </cell>
          <cell r="N399" t="str">
            <v>&lt;None&gt;</v>
          </cell>
          <cell r="P399" t="str">
            <v>From 204 &amp; 28 Links</v>
          </cell>
        </row>
        <row r="400">
          <cell r="A400">
            <v>399</v>
          </cell>
          <cell r="B400" t="str">
            <v>63;68 URB10</v>
          </cell>
          <cell r="C400">
            <v>291</v>
          </cell>
          <cell r="D400" t="str">
            <v>URB 10</v>
          </cell>
          <cell r="E400" t="str">
            <v xml:space="preserve">T: 7EHC-63x2-0.6HP NP; Ant Dual Polarized </v>
          </cell>
          <cell r="F400" t="str">
            <v>Site-00552 (non-261)</v>
          </cell>
          <cell r="G400" t="str">
            <v>S06°13'23.6</v>
          </cell>
          <cell r="H400" t="str">
            <v>106°47'55.1</v>
          </cell>
          <cell r="I400" t="str">
            <v>Menara Peninsula (non-261)</v>
          </cell>
          <cell r="J400" t="str">
            <v>S06°11'24.8</v>
          </cell>
          <cell r="K400" t="str">
            <v>106°47'51.7</v>
          </cell>
          <cell r="L400" t="str">
            <v>3.7 km]</v>
          </cell>
          <cell r="M400" t="str">
            <v>Untitled</v>
          </cell>
          <cell r="N400" t="str">
            <v>&lt;None&gt;</v>
          </cell>
          <cell r="P400" t="str">
            <v>From 204 &amp; 28 Links</v>
          </cell>
        </row>
        <row r="401">
          <cell r="A401">
            <v>400</v>
          </cell>
          <cell r="B401" t="str">
            <v>63;44-UR10,UR11a,UR11b,D6,D7a,D7</v>
          </cell>
          <cell r="C401">
            <v>292</v>
          </cell>
          <cell r="D401" t="str">
            <v>URB 10</v>
          </cell>
          <cell r="E401" t="str">
            <v xml:space="preserve">U: 7EHC-63x2-1.2HP NP; Ant Dual Polarized </v>
          </cell>
          <cell r="F401" t="str">
            <v>Site-01098 (non-261)</v>
          </cell>
          <cell r="G401" t="str">
            <v>S06°11'35.5</v>
          </cell>
          <cell r="H401" t="str">
            <v>106°46'30.7</v>
          </cell>
          <cell r="I401" t="str">
            <v>SATELIT/DM</v>
          </cell>
          <cell r="J401" t="str">
            <v>S06°09'02.0</v>
          </cell>
          <cell r="K401" t="str">
            <v>106°44'57.4</v>
          </cell>
          <cell r="L401" t="str">
            <v>5.5 km]</v>
          </cell>
          <cell r="M401" t="str">
            <v>Untitled</v>
          </cell>
          <cell r="N401" t="str">
            <v>&lt;None&gt;</v>
          </cell>
          <cell r="P401" t="str">
            <v>From 204 &amp; 28 Links</v>
          </cell>
        </row>
        <row r="402">
          <cell r="A402">
            <v>401</v>
          </cell>
          <cell r="B402" t="str">
            <v>63;6-UR10,UR11a,UR11b,D6,D7a,D7b</v>
          </cell>
          <cell r="C402">
            <v>293</v>
          </cell>
          <cell r="D402" t="str">
            <v>URB 10</v>
          </cell>
          <cell r="E402" t="str">
            <v xml:space="preserve">U: 7EHC-63x2-1.2HP NP; Ant Dual Polarized </v>
          </cell>
          <cell r="F402" t="str">
            <v>Site-01539 (non-261)</v>
          </cell>
          <cell r="G402" t="str">
            <v>S06°11'11.2</v>
          </cell>
          <cell r="H402" t="str">
            <v>106°47'44.7</v>
          </cell>
          <cell r="I402" t="str">
            <v>SATELIT/DM</v>
          </cell>
          <cell r="J402" t="str">
            <v>S06°09'02.0</v>
          </cell>
          <cell r="K402" t="str">
            <v>106°44'57.4</v>
          </cell>
          <cell r="L402" t="str">
            <v>6.5 km]</v>
          </cell>
          <cell r="M402" t="str">
            <v>Untitled</v>
          </cell>
          <cell r="N402" t="str">
            <v>&lt;None&gt;</v>
          </cell>
          <cell r="P402" t="str">
            <v>From 204 &amp; 28 Links</v>
          </cell>
        </row>
        <row r="403">
          <cell r="A403">
            <v>402</v>
          </cell>
          <cell r="B403" t="str">
            <v>6;7;3 URB10</v>
          </cell>
          <cell r="C403">
            <v>333</v>
          </cell>
          <cell r="D403" t="str">
            <v>URB 10</v>
          </cell>
          <cell r="E403" t="str">
            <v>L: 15EHP-8x2-0.6HP HS TN; Upgradable to 16x2</v>
          </cell>
          <cell r="F403" t="str">
            <v>Site-01162 (non-261)</v>
          </cell>
          <cell r="G403" t="str">
            <v>S06°13'24.7</v>
          </cell>
          <cell r="H403" t="str">
            <v>106°47'36.0</v>
          </cell>
          <cell r="I403" t="str">
            <v>Senayan City (non-261)</v>
          </cell>
          <cell r="J403" t="str">
            <v>S06°13'36.0</v>
          </cell>
          <cell r="K403" t="str">
            <v>106°47'50.8</v>
          </cell>
          <cell r="L403" t="str">
            <v>0.6 km]</v>
          </cell>
          <cell r="M403" t="str">
            <v>Untitled</v>
          </cell>
          <cell r="N403" t="str">
            <v>&lt;None&gt;</v>
          </cell>
          <cell r="P403" t="str">
            <v>From 300 &amp; 28 Links</v>
          </cell>
        </row>
        <row r="404">
          <cell r="A404">
            <v>403</v>
          </cell>
          <cell r="B404" t="str">
            <v>10;67 URB10</v>
          </cell>
          <cell r="C404">
            <v>332</v>
          </cell>
          <cell r="D404" t="str">
            <v>URB 10</v>
          </cell>
          <cell r="E404" t="str">
            <v>O: 23EHP-16x2-0.6HP HS TN</v>
          </cell>
          <cell r="F404" t="str">
            <v>Site-01162 (non-261)</v>
          </cell>
          <cell r="G404" t="str">
            <v>S06°13'24.7</v>
          </cell>
          <cell r="H404" t="str">
            <v>106°47'36.0</v>
          </cell>
          <cell r="I404" t="str">
            <v>Site-01163 (non-261)</v>
          </cell>
          <cell r="J404" t="str">
            <v>S06°13'43.7</v>
          </cell>
          <cell r="K404" t="str">
            <v>106°47'10.0</v>
          </cell>
          <cell r="L404" t="str">
            <v>1.0 km]</v>
          </cell>
          <cell r="M404" t="str">
            <v>Untitled</v>
          </cell>
          <cell r="N404" t="str">
            <v>&lt;None&gt;</v>
          </cell>
          <cell r="P404" t="str">
            <v>From 300 &amp; 28 Links</v>
          </cell>
        </row>
        <row r="405">
          <cell r="A405">
            <v>404</v>
          </cell>
          <cell r="B405" t="str">
            <v>4;14;3 URB10</v>
          </cell>
          <cell r="C405">
            <v>334</v>
          </cell>
          <cell r="D405" t="str">
            <v>URB 10</v>
          </cell>
          <cell r="E405" t="str">
            <v>G: 23EHP-4x2-0.6HP NP TN; Upgradable to 8x2</v>
          </cell>
          <cell r="F405" t="str">
            <v>Site-01163 (non-261)</v>
          </cell>
          <cell r="G405" t="str">
            <v>S06°13'43.7</v>
          </cell>
          <cell r="H405" t="str">
            <v>106°47'10.0</v>
          </cell>
          <cell r="I405" t="str">
            <v>Site-00134 (non-261)</v>
          </cell>
          <cell r="J405" t="str">
            <v>S06°14'01.8</v>
          </cell>
          <cell r="K405" t="str">
            <v>106°47'13.8</v>
          </cell>
          <cell r="L405" t="str">
            <v>0.6 km]</v>
          </cell>
          <cell r="M405" t="str">
            <v>Untitled</v>
          </cell>
          <cell r="N405" t="str">
            <v>&lt;None&gt;</v>
          </cell>
          <cell r="P405" t="str">
            <v>From 300 &amp; 28 Links</v>
          </cell>
        </row>
        <row r="406">
          <cell r="A406">
            <v>405</v>
          </cell>
          <cell r="B406" t="str">
            <v>4;9-URB11a</v>
          </cell>
          <cell r="C406">
            <v>294</v>
          </cell>
          <cell r="D406" t="str">
            <v>URB 11b</v>
          </cell>
          <cell r="E406" t="str">
            <v>H: 18EHP-4x2-0.6HP NP TN; Upgradable to 8x2</v>
          </cell>
          <cell r="F406" t="str">
            <v>Site-01097 (non-261)</v>
          </cell>
          <cell r="G406" t="str">
            <v>S06°11'24.0</v>
          </cell>
          <cell r="H406" t="str">
            <v>106°47'02.5</v>
          </cell>
          <cell r="I406" t="str">
            <v>Site-00988 (non-261)</v>
          </cell>
          <cell r="J406" t="str">
            <v>S06°10'20.0</v>
          </cell>
          <cell r="K406" t="str">
            <v>106°46'31.3</v>
          </cell>
          <cell r="L406" t="str">
            <v>2.2 km]</v>
          </cell>
          <cell r="M406" t="str">
            <v>Untitled</v>
          </cell>
          <cell r="N406" t="str">
            <v>&lt;None&gt;</v>
          </cell>
          <cell r="P406" t="str">
            <v>From 204 &amp; 28 Links</v>
          </cell>
        </row>
        <row r="407">
          <cell r="A407">
            <v>406</v>
          </cell>
          <cell r="B407" t="str">
            <v>10;5-URB11b</v>
          </cell>
          <cell r="C407">
            <v>295</v>
          </cell>
          <cell r="D407" t="str">
            <v>URB 11b</v>
          </cell>
          <cell r="E407" t="str">
            <v>O: 23EHP-16x2-0.6HP HS TN</v>
          </cell>
          <cell r="F407" t="str">
            <v>Site-01097 (non-261)</v>
          </cell>
          <cell r="G407" t="str">
            <v>S06°11'24.0</v>
          </cell>
          <cell r="H407" t="str">
            <v>106°47'02.5</v>
          </cell>
          <cell r="I407" t="str">
            <v>Site-01098 (non-261)</v>
          </cell>
          <cell r="J407" t="str">
            <v>S06°11'35.5</v>
          </cell>
          <cell r="K407" t="str">
            <v>106°46'30.7</v>
          </cell>
          <cell r="L407" t="str">
            <v>1.0 km]</v>
          </cell>
          <cell r="M407" t="str">
            <v>Untitled</v>
          </cell>
          <cell r="N407" t="str">
            <v>&lt;None&gt;</v>
          </cell>
          <cell r="P407" t="str">
            <v>From 204 &amp; 28 Links</v>
          </cell>
        </row>
        <row r="408">
          <cell r="A408">
            <v>407</v>
          </cell>
          <cell r="D408" t="str">
            <v>URB 11b</v>
          </cell>
          <cell r="E408" t="str">
            <v>N: 7EHP-8x2-0.6HP HS TN; Upgradable to 16x2</v>
          </cell>
          <cell r="F408" t="str">
            <v>Spare</v>
          </cell>
          <cell r="O408" t="str">
            <v>Spare</v>
          </cell>
        </row>
        <row r="409">
          <cell r="A409">
            <v>408</v>
          </cell>
          <cell r="B409" t="str">
            <v>10;30-URB12</v>
          </cell>
          <cell r="C409">
            <v>296</v>
          </cell>
          <cell r="D409" t="str">
            <v>URB 12</v>
          </cell>
          <cell r="E409" t="str">
            <v>O: 23EHP-16x2-0.6HP HS TN</v>
          </cell>
          <cell r="F409" t="str">
            <v>Site-00565</v>
          </cell>
          <cell r="G409" t="str">
            <v>S06°09'02.4</v>
          </cell>
          <cell r="H409" t="str">
            <v>106°47'54.8</v>
          </cell>
          <cell r="I409" t="str">
            <v>Site-00048 (non-261)</v>
          </cell>
          <cell r="J409" t="str">
            <v>S06°09'13.9</v>
          </cell>
          <cell r="K409" t="str">
            <v>106°47'35.4</v>
          </cell>
          <cell r="L409" t="str">
            <v>0.7 km]</v>
          </cell>
          <cell r="M409" t="str">
            <v>Untitled</v>
          </cell>
          <cell r="N409" t="str">
            <v>&lt;None&gt;</v>
          </cell>
          <cell r="P409" t="str">
            <v>From 204 &amp; 28 Links</v>
          </cell>
        </row>
        <row r="410">
          <cell r="A410">
            <v>409</v>
          </cell>
          <cell r="B410" t="str">
            <v>4;25-URB_3</v>
          </cell>
          <cell r="C410">
            <v>297</v>
          </cell>
          <cell r="D410" t="str">
            <v>URB 3</v>
          </cell>
          <cell r="E410" t="str">
            <v>G: 23EHP-4x2-0.6HP NP TN; Upgradable to 8x2</v>
          </cell>
          <cell r="F410" t="str">
            <v>Site-00588 (non-261)</v>
          </cell>
          <cell r="G410" t="str">
            <v>S06°12'22.3</v>
          </cell>
          <cell r="H410" t="str">
            <v>106°50'59.0</v>
          </cell>
          <cell r="I410" t="str">
            <v>RSCM (non-261)</v>
          </cell>
          <cell r="J410" t="str">
            <v>S06°11'52.1</v>
          </cell>
          <cell r="K410" t="str">
            <v>106°50'47.8</v>
          </cell>
          <cell r="L410" t="str">
            <v>1.0 km]</v>
          </cell>
          <cell r="M410" t="str">
            <v>Untitled</v>
          </cell>
          <cell r="N410" t="str">
            <v>&lt;None&gt;</v>
          </cell>
          <cell r="P410" t="str">
            <v>From 204 &amp; 28 Links</v>
          </cell>
        </row>
        <row r="411">
          <cell r="A411">
            <v>410</v>
          </cell>
          <cell r="B411" t="str">
            <v>6;14-URB_5</v>
          </cell>
          <cell r="C411">
            <v>298</v>
          </cell>
          <cell r="D411" t="str">
            <v>URB 5</v>
          </cell>
          <cell r="E411" t="str">
            <v>L: 15EHP-8x2-0.6HP HS TN; Upgradable to 16x2</v>
          </cell>
          <cell r="F411" t="str">
            <v>Casablanca (non-261)</v>
          </cell>
          <cell r="G411" t="str">
            <v>S06°13'24.3</v>
          </cell>
          <cell r="H411" t="str">
            <v>106°50'42.5</v>
          </cell>
          <cell r="I411" t="str">
            <v>Site-00147</v>
          </cell>
          <cell r="J411" t="str">
            <v>S06°13'07.9</v>
          </cell>
          <cell r="K411" t="str">
            <v>106°50'20.5</v>
          </cell>
          <cell r="L411" t="str">
            <v>0.8 km]</v>
          </cell>
          <cell r="M411" t="str">
            <v>Untitled</v>
          </cell>
          <cell r="N411" t="str">
            <v>&lt;None&gt;</v>
          </cell>
          <cell r="P411" t="str">
            <v>From 204 &amp; 28 Links</v>
          </cell>
        </row>
        <row r="412">
          <cell r="A412">
            <v>411</v>
          </cell>
          <cell r="B412" t="str">
            <v>10;12-URB_5</v>
          </cell>
          <cell r="C412">
            <v>299</v>
          </cell>
          <cell r="D412" t="str">
            <v>URB 5</v>
          </cell>
          <cell r="E412" t="str">
            <v>O: 23EHP-16x2-0.6HP HS TN</v>
          </cell>
          <cell r="F412" t="str">
            <v>Site-01189</v>
          </cell>
          <cell r="G412" t="str">
            <v>S06°12'37.5</v>
          </cell>
          <cell r="H412" t="str">
            <v>106°50'38.4</v>
          </cell>
          <cell r="I412" t="str">
            <v>Site-00588 (non-261)</v>
          </cell>
          <cell r="J412" t="str">
            <v>S06°12'22.3</v>
          </cell>
          <cell r="K412" t="str">
            <v>106°50'59.0</v>
          </cell>
          <cell r="L412" t="str">
            <v>0.8 km]</v>
          </cell>
          <cell r="M412" t="str">
            <v>Untitled</v>
          </cell>
          <cell r="N412" t="str">
            <v>&lt;None&gt;</v>
          </cell>
          <cell r="P412" t="str">
            <v>From 204 &amp; 28 Links</v>
          </cell>
        </row>
        <row r="413">
          <cell r="A413">
            <v>412</v>
          </cell>
          <cell r="B413" t="str">
            <v>6;2-CBD_3</v>
          </cell>
          <cell r="C413">
            <v>300</v>
          </cell>
          <cell r="D413" t="str">
            <v>URB 8</v>
          </cell>
          <cell r="E413" t="str">
            <v>L: 15EHP-8x2-0.6HP HS TN; Upgradable to 16x2</v>
          </cell>
          <cell r="F413" t="str">
            <v>Site-01532 (non-261)</v>
          </cell>
          <cell r="G413" t="str">
            <v>S06°14'51.6</v>
          </cell>
          <cell r="H413" t="str">
            <v>106°48'54.9</v>
          </cell>
          <cell r="I413" t="str">
            <v>Seibu (non-261)</v>
          </cell>
          <cell r="J413" t="str">
            <v>S06°14'42.5</v>
          </cell>
          <cell r="K413" t="str">
            <v>106°48'13.0</v>
          </cell>
          <cell r="L413" t="str">
            <v>1.3 km]</v>
          </cell>
          <cell r="M413" t="str">
            <v>Untitled</v>
          </cell>
          <cell r="N413" t="str">
            <v>&lt;None&gt;</v>
          </cell>
          <cell r="P413" t="str">
            <v>From 204 &amp; 28 Links</v>
          </cell>
        </row>
        <row r="414">
          <cell r="A414">
            <v>413</v>
          </cell>
          <cell r="B414" t="str">
            <v>63;3 u8 du5a u9b</v>
          </cell>
          <cell r="C414">
            <v>370</v>
          </cell>
          <cell r="D414" t="str">
            <v>URB 8</v>
          </cell>
          <cell r="E414" t="str">
            <v xml:space="preserve">S: 13EHC-63x2-1.2HP NP ; Ant Dual Polarized  </v>
          </cell>
          <cell r="F414" t="str">
            <v>Site-00172 (non-261)</v>
          </cell>
          <cell r="G414" t="str">
            <v>S06°15'17.8</v>
          </cell>
          <cell r="H414" t="str">
            <v>106°47'48.8</v>
          </cell>
          <cell r="I414" t="str">
            <v>Ind-Mal Pondok Indah B-8</v>
          </cell>
          <cell r="J414" t="str">
            <v>S06°15'54.6</v>
          </cell>
          <cell r="K414" t="str">
            <v>106°47'02.8</v>
          </cell>
          <cell r="L414" t="str">
            <v>1.8 km]</v>
          </cell>
          <cell r="M414" t="str">
            <v>Untitled</v>
          </cell>
          <cell r="N414" t="str">
            <v>&lt;None&gt;</v>
          </cell>
          <cell r="P414" t="str">
            <v>From 300 &amp; 28 Links</v>
          </cell>
        </row>
        <row r="415">
          <cell r="A415">
            <v>414</v>
          </cell>
          <cell r="B415" t="str">
            <v>63;3 u8 du5a u9b;2</v>
          </cell>
          <cell r="C415">
            <v>371</v>
          </cell>
          <cell r="D415" t="str">
            <v>URB 8</v>
          </cell>
          <cell r="E415" t="str">
            <v xml:space="preserve">T: 7EHC-63x2-0.6HP NP; Ant Dual Polarized </v>
          </cell>
          <cell r="F415" t="str">
            <v>Site-01258 (non-261)</v>
          </cell>
          <cell r="G415" t="str">
            <v>S06°15'24.4</v>
          </cell>
          <cell r="H415" t="str">
            <v>106°50'15.1</v>
          </cell>
          <cell r="I415" t="str">
            <v>Site-00172 (non-261)</v>
          </cell>
          <cell r="J415" t="str">
            <v>S06°15'17.8</v>
          </cell>
          <cell r="K415" t="str">
            <v>106°47'48.8</v>
          </cell>
          <cell r="L415" t="str">
            <v>4.5 km]</v>
          </cell>
          <cell r="M415" t="str">
            <v>Untitled</v>
          </cell>
          <cell r="N415" t="str">
            <v>&lt;None&gt;</v>
          </cell>
          <cell r="P415" t="str">
            <v>From 300 &amp; 28 Links</v>
          </cell>
        </row>
        <row r="416">
          <cell r="A416">
            <v>415</v>
          </cell>
          <cell r="B416" t="str">
            <v>63;3 u8 du5a u9b;3</v>
          </cell>
          <cell r="C416">
            <v>373</v>
          </cell>
          <cell r="D416" t="str">
            <v>URB 8</v>
          </cell>
          <cell r="E416" t="str">
            <v xml:space="preserve">T: 7EHC-63x2-0.6HP NP; Ant Dual Polarized </v>
          </cell>
          <cell r="F416" t="str">
            <v>Site-01261 (non-261)</v>
          </cell>
          <cell r="G416" t="str">
            <v>S06°16'30.1</v>
          </cell>
          <cell r="H416" t="str">
            <v>106°48'58.4</v>
          </cell>
          <cell r="I416" t="str">
            <v>Ind-Mal Pondok Indah B-8</v>
          </cell>
          <cell r="J416" t="str">
            <v>S06°15'54.6</v>
          </cell>
          <cell r="K416" t="str">
            <v>106°47'02.8</v>
          </cell>
          <cell r="L416" t="str">
            <v>3.7 km]</v>
          </cell>
          <cell r="M416" t="str">
            <v>Untitled</v>
          </cell>
          <cell r="N416" t="str">
            <v>&lt;None&gt;</v>
          </cell>
          <cell r="P416" t="str">
            <v>From 300 &amp; 28 Links</v>
          </cell>
        </row>
        <row r="417">
          <cell r="A417">
            <v>416</v>
          </cell>
          <cell r="B417" t="str">
            <v>63;3 u8 du5a u9b;4</v>
          </cell>
          <cell r="C417">
            <v>372</v>
          </cell>
          <cell r="D417" t="str">
            <v>URB 8</v>
          </cell>
          <cell r="E417" t="str">
            <v xml:space="preserve">T: 7EHC-63x2-0.6HP NP; Ant Dual Polarized </v>
          </cell>
          <cell r="F417" t="str">
            <v>Site-01258 (non-261)</v>
          </cell>
          <cell r="G417" t="str">
            <v>S06°15'24.4</v>
          </cell>
          <cell r="H417" t="str">
            <v>106°50'15.1</v>
          </cell>
          <cell r="I417" t="str">
            <v>Site-01261 (non-261)</v>
          </cell>
          <cell r="J417" t="str">
            <v>S06°16'30.1</v>
          </cell>
          <cell r="K417" t="str">
            <v>106°48'58.4</v>
          </cell>
          <cell r="L417" t="str">
            <v>3.1 km]</v>
          </cell>
          <cell r="M417" t="str">
            <v>Untitled</v>
          </cell>
          <cell r="N417" t="str">
            <v>&lt;None&gt;</v>
          </cell>
          <cell r="P417" t="str">
            <v>From 300 &amp; 28 Links</v>
          </cell>
        </row>
        <row r="418">
          <cell r="A418">
            <v>417</v>
          </cell>
          <cell r="B418" t="str">
            <v>10;11u9a</v>
          </cell>
          <cell r="C418">
            <v>383</v>
          </cell>
          <cell r="D418" t="str">
            <v>URB 9a</v>
          </cell>
          <cell r="E418" t="str">
            <v>O: 23EHP-16x2-0.6HP HS TN</v>
          </cell>
          <cell r="F418" t="str">
            <v>Site-01231 (non-261)</v>
          </cell>
          <cell r="G418" t="str">
            <v>S06°16'20.2</v>
          </cell>
          <cell r="H418" t="str">
            <v>106°46'57.7</v>
          </cell>
          <cell r="I418" t="str">
            <v>Site-01197 (non-261)</v>
          </cell>
          <cell r="J418" t="str">
            <v>S06°15'22.5</v>
          </cell>
          <cell r="K418" t="str">
            <v>106°46'30.5</v>
          </cell>
          <cell r="L418" t="str">
            <v>2.0 km]</v>
          </cell>
          <cell r="M418" t="str">
            <v>Untitled</v>
          </cell>
          <cell r="N418" t="str">
            <v>&lt;None&gt;</v>
          </cell>
          <cell r="P418" t="str">
            <v>From 300 &amp; 28 Links</v>
          </cell>
        </row>
        <row r="419">
          <cell r="A419">
            <v>418</v>
          </cell>
          <cell r="B419" t="str">
            <v>63 u9a s7 u10</v>
          </cell>
          <cell r="C419">
            <v>376</v>
          </cell>
          <cell r="D419" t="str">
            <v>URB 9a</v>
          </cell>
          <cell r="E419" t="str">
            <v xml:space="preserve">S: 13EHC-63x2-1.2HP NP ; Ant Dual Polarized  </v>
          </cell>
          <cell r="F419" t="str">
            <v>Ind-Mal Pondok Indah B-8</v>
          </cell>
          <cell r="G419" t="str">
            <v>S06°15'54.6</v>
          </cell>
          <cell r="H419" t="str">
            <v>106°47'02.8</v>
          </cell>
          <cell r="I419" t="str">
            <v>Site-00465 (non-261)</v>
          </cell>
          <cell r="J419" t="str">
            <v>S06°15'18.2</v>
          </cell>
          <cell r="K419" t="str">
            <v>106°45'47.7</v>
          </cell>
          <cell r="L419" t="str">
            <v>2.6 km]</v>
          </cell>
          <cell r="M419" t="str">
            <v>Untitled</v>
          </cell>
          <cell r="N419" t="str">
            <v>&lt;None&gt;</v>
          </cell>
          <cell r="P419" t="str">
            <v>From 300 &amp; 28 Links</v>
          </cell>
        </row>
        <row r="420">
          <cell r="A420">
            <v>419</v>
          </cell>
          <cell r="B420" t="str">
            <v>63 u9a s7 u10;2</v>
          </cell>
          <cell r="C420">
            <v>386</v>
          </cell>
          <cell r="D420" t="str">
            <v>URB 9a</v>
          </cell>
          <cell r="E420" t="str">
            <v xml:space="preserve">T: 7EHC-63x2-0.6HP NP; Ant Dual Polarized </v>
          </cell>
          <cell r="F420" t="str">
            <v>Site-01233 (non-261)</v>
          </cell>
          <cell r="G420" t="str">
            <v>S06°16'57.7</v>
          </cell>
          <cell r="H420" t="str">
            <v>106°45'57.3</v>
          </cell>
          <cell r="I420" t="str">
            <v>Site-00465 (non-261)</v>
          </cell>
          <cell r="J420" t="str">
            <v>S06°15'18.2</v>
          </cell>
          <cell r="K420" t="str">
            <v>106°45'47.7</v>
          </cell>
          <cell r="L420" t="str">
            <v>3.1 km]</v>
          </cell>
          <cell r="M420" t="str">
            <v>Untitled</v>
          </cell>
          <cell r="N420" t="str">
            <v>&lt;None&gt;</v>
          </cell>
          <cell r="P420" t="str">
            <v>From 300 &amp; 28 Links</v>
          </cell>
        </row>
        <row r="421">
          <cell r="A421">
            <v>420</v>
          </cell>
          <cell r="B421" t="str">
            <v>63 u9a s7 u10;3</v>
          </cell>
          <cell r="C421">
            <v>384</v>
          </cell>
          <cell r="D421" t="str">
            <v>URB 9a</v>
          </cell>
          <cell r="E421" t="str">
            <v xml:space="preserve">S: 13EHC-63x2-1.2HP NP ; Ant Dual Polarized  </v>
          </cell>
          <cell r="F421" t="str">
            <v>Site-01231 (non-261)</v>
          </cell>
          <cell r="G421" t="str">
            <v>S06°16'20.2</v>
          </cell>
          <cell r="H421" t="str">
            <v>106°46'57.7</v>
          </cell>
          <cell r="I421" t="str">
            <v>Site-01233 (non-261)</v>
          </cell>
          <cell r="J421" t="str">
            <v>S06°16'57.7</v>
          </cell>
          <cell r="K421" t="str">
            <v>106°45'57.3</v>
          </cell>
          <cell r="L421" t="str">
            <v>2.2 km]</v>
          </cell>
          <cell r="M421" t="str">
            <v>Untitled</v>
          </cell>
          <cell r="N421" t="str">
            <v>&lt;None&gt;</v>
          </cell>
          <cell r="P421" t="str">
            <v>From 300 &amp; 28 Links</v>
          </cell>
        </row>
        <row r="422">
          <cell r="A422">
            <v>421</v>
          </cell>
          <cell r="B422" t="str">
            <v>63 u9a s7 u10;4</v>
          </cell>
          <cell r="C422">
            <v>385</v>
          </cell>
          <cell r="D422" t="str">
            <v>URB 9a</v>
          </cell>
          <cell r="E422" t="str">
            <v xml:space="preserve">R: 13EHC-63x2-0.6HP NP; Ant Dual Polarized </v>
          </cell>
          <cell r="F422" t="str">
            <v>Site-01231 (non-261)</v>
          </cell>
          <cell r="G422" t="str">
            <v>S06°16'20.2</v>
          </cell>
          <cell r="H422" t="str">
            <v>106°46'57.7</v>
          </cell>
          <cell r="I422" t="str">
            <v>Ind-Mal Pondok Indah B-8</v>
          </cell>
          <cell r="J422" t="str">
            <v>S06°15'54.6</v>
          </cell>
          <cell r="K422" t="str">
            <v>106°47'02.8</v>
          </cell>
          <cell r="L422" t="str">
            <v>0.8 km]</v>
          </cell>
          <cell r="M422" t="str">
            <v>Untitled</v>
          </cell>
          <cell r="N422" t="str">
            <v>&lt;None&gt;</v>
          </cell>
          <cell r="P422" t="str">
            <v>From 300 &amp; 28 Links</v>
          </cell>
        </row>
        <row r="423">
          <cell r="A423">
            <v>422</v>
          </cell>
          <cell r="B423" t="str">
            <v>6;13u9b u9a</v>
          </cell>
          <cell r="C423">
            <v>404</v>
          </cell>
          <cell r="D423" t="str">
            <v>URB 9b</v>
          </cell>
          <cell r="E423" t="str">
            <v>L: 15EHP-8x2-0.6HP HS TN; Upgradable to 16x2</v>
          </cell>
          <cell r="F423" t="str">
            <v>Site-01230 (non-261)</v>
          </cell>
          <cell r="G423" t="str">
            <v>S06°16'05.3</v>
          </cell>
          <cell r="H423" t="str">
            <v>106°47'26.7</v>
          </cell>
          <cell r="I423" t="str">
            <v>Site-01231 (non-261)</v>
          </cell>
          <cell r="J423" t="str">
            <v>S06°16'20.2</v>
          </cell>
          <cell r="K423" t="str">
            <v>106°46'57.7</v>
          </cell>
          <cell r="L423" t="str">
            <v>1.0 km]</v>
          </cell>
          <cell r="M423" t="str">
            <v>Untitled</v>
          </cell>
          <cell r="N423" t="str">
            <v>&lt;None&gt;</v>
          </cell>
          <cell r="P423" t="str">
            <v>From 300 &amp; 28 Links</v>
          </cell>
        </row>
      </sheetData>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nu"/>
      <sheetName val="Assumptions"/>
      <sheetName val="Parameters"/>
      <sheetName val="Roll Out Plan"/>
      <sheetName val="Personnel Costs"/>
      <sheetName val="Accommodation"/>
      <sheetName val="Car Cost"/>
      <sheetName val="Office Cost"/>
      <sheetName val="Tools&amp;Equipment"/>
      <sheetName val="Default Hours"/>
      <sheetName val="Team Cost"/>
      <sheetName val="RND"/>
      <sheetName val="SND"/>
      <sheetName val="TND"/>
      <sheetName val="RSI GSM"/>
      <sheetName val="RSI UMTS"/>
      <sheetName val="SSI GSM"/>
      <sheetName val="SSI UMTS"/>
      <sheetName val="TSI"/>
      <sheetName val="NIV"/>
      <sheetName val="SA&amp;CW"/>
      <sheetName val="Project Management"/>
      <sheetName val="Personnel Summary"/>
      <sheetName val="Resource Plan"/>
      <sheetName val="Cost Summary"/>
      <sheetName val="Percentage"/>
      <sheetName val="Total Cost"/>
      <sheetName val="Recommended Price"/>
      <sheetName val="Tools_Equipment"/>
      <sheetName val="SA_CW"/>
      <sheetName val="Overview"/>
      <sheetName val="Prices"/>
      <sheetName val="Control"/>
      <sheetName val="Antenna"/>
      <sheetName val="Micro node"/>
      <sheetName val="Macro"/>
      <sheetName val="Contractual Terms"/>
      <sheetName val="GSDC"/>
      <sheetName val="Equip Dim"/>
      <sheetName val="Inputs"/>
      <sheetName val="Defaults"/>
      <sheetName val="Link Dim"/>
      <sheetName val=" B&amp;R Server FSC"/>
      <sheetName val=" @Commander  HA FSC"/>
      <sheetName val="B&amp;R Server FSC"/>
      <sheetName val="Breakdown"/>
      <sheetName val="Scenario 80%"/>
      <sheetName val="Data"/>
      <sheetName val="Summ"/>
      <sheetName val="K"/>
      <sheetName val="Price"/>
      <sheetName val="Paths - 261 Sites Scenario"/>
      <sheetName val="Cover"/>
      <sheetName val="Input"/>
      <sheetName val="TypeSite.AXD155-3"/>
      <sheetName val="Sheet1"/>
      <sheetName val=" "/>
      <sheetName val="ARPU-override"/>
      <sheetName val="SP Input"/>
      <sheetName val="Financial Input"/>
      <sheetName val="JAN"/>
      <sheetName val="prod"/>
    </sheetNames>
    <sheetDataSet>
      <sheetData sheetId="0"/>
      <sheetData sheetId="1"/>
      <sheetData sheetId="2" refreshError="1">
        <row r="7">
          <cell r="F7" t="str">
            <v>Portugal - Telecel</v>
          </cell>
        </row>
        <row r="9">
          <cell r="H9" t="str">
            <v>Scenario 1</v>
          </cell>
        </row>
        <row r="85">
          <cell r="H85" t="str">
            <v>SEK</v>
          </cell>
        </row>
        <row r="88">
          <cell r="C88">
            <v>1</v>
          </cell>
          <cell r="D88" t="str">
            <v>Euro</v>
          </cell>
          <cell r="E88" t="str">
            <v>EUR</v>
          </cell>
          <cell r="F88">
            <v>1</v>
          </cell>
          <cell r="G88">
            <v>0</v>
          </cell>
          <cell r="H88" t="str">
            <v>EUR</v>
          </cell>
          <cell r="I88">
            <v>1</v>
          </cell>
        </row>
        <row r="89">
          <cell r="C89">
            <v>2</v>
          </cell>
          <cell r="D89" t="str">
            <v>US Dollars</v>
          </cell>
          <cell r="E89" t="str">
            <v>USD</v>
          </cell>
          <cell r="F89">
            <v>0.91339999999999999</v>
          </cell>
          <cell r="G89">
            <v>0</v>
          </cell>
          <cell r="H89" t="str">
            <v>USD</v>
          </cell>
          <cell r="I89">
            <v>0.91339999999999999</v>
          </cell>
        </row>
        <row r="90">
          <cell r="C90">
            <v>3</v>
          </cell>
          <cell r="D90" t="str">
            <v>Pound Sterling</v>
          </cell>
          <cell r="E90" t="str">
            <v>GBP</v>
          </cell>
          <cell r="F90">
            <v>0</v>
          </cell>
          <cell r="G90">
            <v>0</v>
          </cell>
          <cell r="H90" t="str">
            <v>GBP</v>
          </cell>
        </row>
        <row r="91">
          <cell r="C91">
            <v>4</v>
          </cell>
          <cell r="D91" t="str">
            <v>Swedish "Krona"</v>
          </cell>
          <cell r="E91" t="str">
            <v>SEK</v>
          </cell>
          <cell r="F91">
            <v>8.3704999999999998</v>
          </cell>
          <cell r="G91">
            <v>0</v>
          </cell>
          <cell r="H91" t="str">
            <v>SEK</v>
          </cell>
          <cell r="I91">
            <v>8.3704999999999998</v>
          </cell>
        </row>
        <row r="92">
          <cell r="C92">
            <v>5</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mp;C Calculator"/>
      <sheetName val="Input"/>
      <sheetName val="service summary"/>
      <sheetName val="Input and Dimensioning Output"/>
      <sheetName val="Traffic Distribution"/>
      <sheetName val="output"/>
      <sheetName val="Calculation"/>
      <sheetName val="Master Assumptions"/>
      <sheetName val="Interface"/>
      <sheetName val="RESULTS"/>
      <sheetName val="RFQ"/>
      <sheetName val="Micro node"/>
      <sheetName val="Paths - 261 Sites Scenario"/>
      <sheetName val="Marshal -1"/>
      <sheetName val="2x2 1+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sheetName val="Path List - 300 Macro+28 Inbuil"/>
      <sheetName val="Path List _ 300 Macro_28 Inbuil"/>
      <sheetName val="Price Summary"/>
      <sheetName val="Performance_Assumptions"/>
      <sheetName val="Price"/>
      <sheetName val="Parameters"/>
    </sheetNames>
    <sheetDataSet>
      <sheetData sheetId="0" refreshError="1"/>
      <sheetData sheetId="1" refreshError="1">
        <row r="2">
          <cell r="A2" t="str">
            <v>63;6-CBD_1/DU_4</v>
          </cell>
          <cell r="B2">
            <v>1</v>
          </cell>
          <cell r="C2">
            <v>31</v>
          </cell>
          <cell r="D2" t="str">
            <v>CBD 1</v>
          </cell>
          <cell r="E2" t="str">
            <v xml:space="preserve">S: 13EHC-63x2-1.2HP NP ; Ant Dual Polarized  </v>
          </cell>
          <cell r="F2" t="str">
            <v>Citra Graha</v>
          </cell>
          <cell r="G2" t="str">
            <v>S06°14'04.7</v>
          </cell>
          <cell r="H2" t="str">
            <v>106°49'27.2</v>
          </cell>
          <cell r="I2" t="str">
            <v>Site-00692</v>
          </cell>
          <cell r="J2" t="str">
            <v>S06°13'44.1</v>
          </cell>
          <cell r="K2" t="str">
            <v>106°48'48.1</v>
          </cell>
          <cell r="L2" t="str">
            <v>&lt;None&gt;</v>
          </cell>
          <cell r="M2" t="str">
            <v>1.4 km]</v>
          </cell>
          <cell r="N2" t="str">
            <v>Untitled</v>
          </cell>
          <cell r="O2" t="str">
            <v>From link 204 sites</v>
          </cell>
        </row>
        <row r="3">
          <cell r="A3" t="str">
            <v>4;9-CBD_1</v>
          </cell>
          <cell r="B3">
            <v>2</v>
          </cell>
          <cell r="C3">
            <v>19</v>
          </cell>
          <cell r="D3" t="str">
            <v>CBD 1</v>
          </cell>
          <cell r="E3" t="str">
            <v>G: 23EHP-4x2-0.6HP NP TN; Upgradable to 8x2</v>
          </cell>
          <cell r="F3" t="str">
            <v>Graha Irama* (non-200)</v>
          </cell>
          <cell r="G3" t="str">
            <v>S06°14'00.7</v>
          </cell>
          <cell r="H3" t="str">
            <v>106°49'56.0</v>
          </cell>
          <cell r="I3" t="str">
            <v>Site-00436</v>
          </cell>
          <cell r="J3" t="str">
            <v>S06°13'44.2</v>
          </cell>
          <cell r="K3" t="str">
            <v>106°49'57.1</v>
          </cell>
          <cell r="L3" t="str">
            <v>&lt;None&gt;</v>
          </cell>
          <cell r="M3" t="str">
            <v>0.5 km]</v>
          </cell>
          <cell r="N3" t="str">
            <v>Untitled</v>
          </cell>
          <cell r="O3" t="str">
            <v>From link 204 sites</v>
          </cell>
        </row>
        <row r="4">
          <cell r="A4" t="str">
            <v>4;17-CBD_1</v>
          </cell>
          <cell r="B4">
            <v>3</v>
          </cell>
          <cell r="C4">
            <v>15</v>
          </cell>
          <cell r="D4" t="str">
            <v>CBD 1</v>
          </cell>
          <cell r="E4" t="str">
            <v>G: 23EHP-4x2-0.6HP NP TN; Upgradable to 8x2</v>
          </cell>
          <cell r="F4" t="str">
            <v>Menara Rajawali (non-200)</v>
          </cell>
          <cell r="G4" t="str">
            <v>S06°13'35.1</v>
          </cell>
          <cell r="H4" t="str">
            <v>106°49'34.8</v>
          </cell>
          <cell r="I4" t="str">
            <v>Site-00138</v>
          </cell>
          <cell r="J4" t="str">
            <v>S06°13'27.0</v>
          </cell>
          <cell r="K4" t="str">
            <v>106°49'34.7</v>
          </cell>
          <cell r="L4" t="str">
            <v>&lt;None&gt;</v>
          </cell>
          <cell r="M4" t="str">
            <v>0.2 km]</v>
          </cell>
          <cell r="N4" t="str">
            <v>Untitled</v>
          </cell>
          <cell r="O4" t="str">
            <v>From link 204 sites</v>
          </cell>
        </row>
        <row r="5">
          <cell r="A5" t="str">
            <v>2;73-CBD_1</v>
          </cell>
          <cell r="B5">
            <v>4</v>
          </cell>
          <cell r="C5">
            <v>12</v>
          </cell>
          <cell r="D5" t="str">
            <v>CBD 1</v>
          </cell>
          <cell r="E5" t="str">
            <v>A: 23EHP-2x2-0.6HP NP TN; Upgradable to 4x2</v>
          </cell>
          <cell r="F5" t="str">
            <v>Plaza Kuningan (non-200)</v>
          </cell>
          <cell r="G5" t="str">
            <v>S06°12'59.7</v>
          </cell>
          <cell r="H5" t="str">
            <v>106°49'52.4</v>
          </cell>
          <cell r="I5" t="str">
            <v>Site-00534</v>
          </cell>
          <cell r="J5" t="str">
            <v>S06°13'02.8</v>
          </cell>
          <cell r="K5" t="str">
            <v>106°49'52.9</v>
          </cell>
          <cell r="L5" t="str">
            <v>&lt;None&gt;</v>
          </cell>
          <cell r="M5" t="str">
            <v>0.1 km]</v>
          </cell>
          <cell r="N5" t="str">
            <v>Untitled</v>
          </cell>
          <cell r="O5" t="str">
            <v>From link 204 sites</v>
          </cell>
        </row>
        <row r="6">
          <cell r="A6" t="str">
            <v>4;28-CBD_1</v>
          </cell>
          <cell r="B6">
            <v>5</v>
          </cell>
          <cell r="C6">
            <v>16</v>
          </cell>
          <cell r="D6" t="str">
            <v>CBD 1</v>
          </cell>
          <cell r="E6" t="str">
            <v>G: 23EHP-4x2-0.6HP NP TN; Upgradable to 8x2</v>
          </cell>
          <cell r="F6" t="str">
            <v>Plaza Kuningan (non-200)</v>
          </cell>
          <cell r="G6" t="str">
            <v>S06°12'59.7</v>
          </cell>
          <cell r="H6" t="str">
            <v>106°49'52.4</v>
          </cell>
          <cell r="I6" t="str">
            <v>Wisma Tugu (1 &amp; 2) (non-200)</v>
          </cell>
          <cell r="J6" t="str">
            <v>S06°12'54.8</v>
          </cell>
          <cell r="K6" t="str">
            <v>106°49'52.7</v>
          </cell>
          <cell r="L6" t="str">
            <v>&lt;None&gt;</v>
          </cell>
          <cell r="M6" t="str">
            <v>0.2 km]</v>
          </cell>
          <cell r="N6" t="str">
            <v>Untitled</v>
          </cell>
          <cell r="O6" t="str">
            <v>From link 204 sites</v>
          </cell>
        </row>
        <row r="7">
          <cell r="A7" t="str">
            <v>2;45-CBD_1</v>
          </cell>
          <cell r="B7">
            <v>6</v>
          </cell>
          <cell r="C7">
            <v>10</v>
          </cell>
          <cell r="D7" t="str">
            <v>CBD 1</v>
          </cell>
          <cell r="E7" t="str">
            <v>A: 23EHP-2x2-0.6HP NP TN; Upgradable to 4x2</v>
          </cell>
          <cell r="F7" t="str">
            <v>Ritz Carlton (non-200)</v>
          </cell>
          <cell r="G7" t="str">
            <v>S06°13'43.7</v>
          </cell>
          <cell r="H7" t="str">
            <v>106°49'35.8</v>
          </cell>
          <cell r="I7" t="str">
            <v>Site-00558</v>
          </cell>
          <cell r="J7" t="str">
            <v>S06°13'38.5</v>
          </cell>
          <cell r="K7" t="str">
            <v>106°49'44.2</v>
          </cell>
          <cell r="L7" t="str">
            <v>&lt;None&gt;</v>
          </cell>
          <cell r="M7" t="str">
            <v>0.3 km]</v>
          </cell>
          <cell r="N7" t="str">
            <v>Untitled</v>
          </cell>
          <cell r="O7" t="str">
            <v>From link 204 sites</v>
          </cell>
        </row>
        <row r="8">
          <cell r="A8" t="str">
            <v>6;9-CBD_1</v>
          </cell>
          <cell r="B8">
            <v>7</v>
          </cell>
          <cell r="C8">
            <v>22</v>
          </cell>
          <cell r="D8" t="str">
            <v>CBD 1</v>
          </cell>
          <cell r="E8" t="str">
            <v>L: 15EHP-8x2-0.6HP HS TN; Upgradable to 16x2</v>
          </cell>
          <cell r="F8" t="str">
            <v>Ritz Carlton (non-200)</v>
          </cell>
          <cell r="G8" t="str">
            <v>S06°13'43.7</v>
          </cell>
          <cell r="H8" t="str">
            <v>106°49'35.8</v>
          </cell>
          <cell r="I8" t="str">
            <v>Site-00527</v>
          </cell>
          <cell r="J8" t="str">
            <v>S06°13'40.0</v>
          </cell>
          <cell r="K8" t="str">
            <v>106°49'22.7</v>
          </cell>
          <cell r="L8" t="str">
            <v>&lt;None&gt;</v>
          </cell>
          <cell r="M8" t="str">
            <v>0.4 km]</v>
          </cell>
          <cell r="N8" t="str">
            <v>Untitled</v>
          </cell>
          <cell r="O8" t="str">
            <v>From link 204 sites</v>
          </cell>
        </row>
        <row r="9">
          <cell r="A9" t="str">
            <v>2;184-CBD_1</v>
          </cell>
          <cell r="B9">
            <v>8</v>
          </cell>
          <cell r="C9">
            <v>7</v>
          </cell>
          <cell r="D9" t="str">
            <v>CBD 1</v>
          </cell>
          <cell r="E9" t="str">
            <v>A: 23EHP-2x2-0.6HP NP TN; Upgradable to 4x2</v>
          </cell>
          <cell r="F9" t="str">
            <v>Sentra Mulia (non-200)</v>
          </cell>
          <cell r="G9" t="str">
            <v>S06°13'18.9</v>
          </cell>
          <cell r="H9" t="str">
            <v>106°49'52.9</v>
          </cell>
          <cell r="I9" t="str">
            <v>Site-00881</v>
          </cell>
          <cell r="J9" t="str">
            <v>S06°13'24.5</v>
          </cell>
          <cell r="K9" t="str">
            <v>106°49'46.8</v>
          </cell>
          <cell r="L9" t="str">
            <v>&lt;None&gt;</v>
          </cell>
          <cell r="M9" t="str">
            <v>0.3 km]</v>
          </cell>
          <cell r="N9" t="str">
            <v>Untitled</v>
          </cell>
          <cell r="O9" t="str">
            <v>From link 204 sites</v>
          </cell>
        </row>
        <row r="10">
          <cell r="A10" t="str">
            <v>2;86-CBD_1</v>
          </cell>
          <cell r="B10">
            <v>9</v>
          </cell>
          <cell r="C10">
            <v>13</v>
          </cell>
          <cell r="D10" t="str">
            <v>CBD 1</v>
          </cell>
          <cell r="E10" t="str">
            <v>A: 23EHP-2x2-0.6HP NP TN; Upgradable to 4x2</v>
          </cell>
          <cell r="F10" t="str">
            <v>Setiabudi 1 (non-200)</v>
          </cell>
          <cell r="G10" t="str">
            <v>S06°12'31.7</v>
          </cell>
          <cell r="H10" t="str">
            <v>106°49'46.8</v>
          </cell>
          <cell r="I10" t="str">
            <v>Site-00122</v>
          </cell>
          <cell r="J10" t="str">
            <v>S06°12'34.8</v>
          </cell>
          <cell r="K10" t="str">
            <v>106°49'37.5</v>
          </cell>
          <cell r="L10" t="str">
            <v>&lt;None&gt;</v>
          </cell>
          <cell r="M10" t="str">
            <v>0.3 km]</v>
          </cell>
          <cell r="N10" t="str">
            <v>Untitled</v>
          </cell>
          <cell r="O10" t="str">
            <v>From link 204 sites</v>
          </cell>
        </row>
        <row r="11">
          <cell r="A11" t="str">
            <v>10;16-CBD_1</v>
          </cell>
          <cell r="B11">
            <v>10</v>
          </cell>
          <cell r="C11">
            <v>3</v>
          </cell>
          <cell r="D11" t="str">
            <v>CBD 1</v>
          </cell>
          <cell r="E11" t="str">
            <v>O: 23EHP-16x2-0.6HP HS TN</v>
          </cell>
          <cell r="F11" t="str">
            <v>Site-00127</v>
          </cell>
          <cell r="G11" t="str">
            <v>S06°12'30.0</v>
          </cell>
          <cell r="H11" t="str">
            <v>106°49'51.7</v>
          </cell>
          <cell r="I11" t="str">
            <v>Site-00556</v>
          </cell>
          <cell r="J11" t="str">
            <v>S06°12'17.2</v>
          </cell>
          <cell r="K11" t="str">
            <v>106°50'01.3</v>
          </cell>
          <cell r="L11" t="str">
            <v>&lt;None&gt;</v>
          </cell>
          <cell r="M11" t="str">
            <v>0.5 km]</v>
          </cell>
          <cell r="N11" t="str">
            <v>Untitled</v>
          </cell>
          <cell r="O11" t="str">
            <v>From link 204 sites</v>
          </cell>
        </row>
        <row r="12">
          <cell r="A12" t="str">
            <v>4;34-CBD_1</v>
          </cell>
          <cell r="B12">
            <v>11</v>
          </cell>
          <cell r="C12">
            <v>17</v>
          </cell>
          <cell r="D12" t="str">
            <v>CBD 1</v>
          </cell>
          <cell r="E12" t="str">
            <v>G: 23EHP-4x2-0.6HP NP TN; Upgradable to 8x2</v>
          </cell>
          <cell r="F12" t="str">
            <v>Site-00127</v>
          </cell>
          <cell r="G12" t="str">
            <v>S06°12'30.0</v>
          </cell>
          <cell r="H12" t="str">
            <v>106°49'51.7</v>
          </cell>
          <cell r="I12" t="str">
            <v>Setiabudi 1 (non-200)</v>
          </cell>
          <cell r="J12" t="str">
            <v>S06°12'31.7</v>
          </cell>
          <cell r="K12" t="str">
            <v>106°49'46.8</v>
          </cell>
          <cell r="L12" t="str">
            <v>&lt;None&gt;</v>
          </cell>
          <cell r="M12" t="str">
            <v>0.2 km]</v>
          </cell>
          <cell r="N12" t="str">
            <v>Untitled</v>
          </cell>
          <cell r="O12" t="str">
            <v>From link 204 sites</v>
          </cell>
        </row>
        <row r="13">
          <cell r="A13" t="str">
            <v>63;8-CBD_1/DU_4</v>
          </cell>
          <cell r="B13">
            <v>12</v>
          </cell>
          <cell r="C13">
            <v>33</v>
          </cell>
          <cell r="D13" t="str">
            <v>CBD 1</v>
          </cell>
          <cell r="E13" t="str">
            <v xml:space="preserve">R: 13EHC-63x2-0.6HP NP; Ant Dual Polarized </v>
          </cell>
          <cell r="F13" t="str">
            <v>Site-00130</v>
          </cell>
          <cell r="G13" t="str">
            <v>S06°13'22.0</v>
          </cell>
          <cell r="H13" t="str">
            <v>106°48'54.7</v>
          </cell>
          <cell r="I13" t="str">
            <v>Site-00527</v>
          </cell>
          <cell r="J13" t="str">
            <v>S06°13'40.0</v>
          </cell>
          <cell r="K13" t="str">
            <v>106°49'22.7</v>
          </cell>
          <cell r="L13" t="str">
            <v>&lt;None&gt;</v>
          </cell>
          <cell r="M13" t="str">
            <v>1.0 km]</v>
          </cell>
          <cell r="N13" t="str">
            <v>Untitled</v>
          </cell>
          <cell r="O13" t="str">
            <v>From link 204 sites</v>
          </cell>
        </row>
        <row r="14">
          <cell r="A14" t="str">
            <v>10;36-CDB_1</v>
          </cell>
          <cell r="B14">
            <v>13</v>
          </cell>
          <cell r="C14">
            <v>4</v>
          </cell>
          <cell r="D14" t="str">
            <v>CBD 1</v>
          </cell>
          <cell r="E14" t="str">
            <v>O: 23EHP-16x2-0.6HP HS TN</v>
          </cell>
          <cell r="F14" t="str">
            <v>Site-00137</v>
          </cell>
          <cell r="G14" t="str">
            <v>S06°13'18.0</v>
          </cell>
          <cell r="H14" t="str">
            <v>106°49'57.0</v>
          </cell>
          <cell r="I14" t="str">
            <v>Site-00147</v>
          </cell>
          <cell r="J14" t="str">
            <v>S06°13'07.9</v>
          </cell>
          <cell r="K14" t="str">
            <v>106°50'20.5</v>
          </cell>
          <cell r="L14" t="str">
            <v>&lt;None&gt;</v>
          </cell>
          <cell r="M14" t="str">
            <v>0.8 km]</v>
          </cell>
          <cell r="N14" t="str">
            <v>Untitled</v>
          </cell>
          <cell r="O14" t="str">
            <v>From link 204 sites</v>
          </cell>
        </row>
        <row r="15">
          <cell r="A15" t="str">
            <v>4;74-CBD_1</v>
          </cell>
          <cell r="B15">
            <v>14</v>
          </cell>
          <cell r="C15">
            <v>18</v>
          </cell>
          <cell r="D15" t="str">
            <v>CBD 1</v>
          </cell>
          <cell r="E15" t="str">
            <v>G: 23EHP-4x2-0.6HP NP TN; Upgradable to 8x2</v>
          </cell>
          <cell r="F15" t="str">
            <v>Site-00137</v>
          </cell>
          <cell r="G15" t="str">
            <v>S06°13'18.0</v>
          </cell>
          <cell r="H15" t="str">
            <v>106°49'57.0</v>
          </cell>
          <cell r="I15" t="str">
            <v>Sentra Mulia (non-200)</v>
          </cell>
          <cell r="J15" t="str">
            <v>S06°13'18.9</v>
          </cell>
          <cell r="K15" t="str">
            <v>106°49'52.9</v>
          </cell>
          <cell r="L15" t="str">
            <v>&lt;None&gt;</v>
          </cell>
          <cell r="M15" t="str">
            <v>0.1 km]</v>
          </cell>
          <cell r="N15" t="str">
            <v>Untitled</v>
          </cell>
          <cell r="O15" t="str">
            <v>From link 204 sites</v>
          </cell>
        </row>
        <row r="16">
          <cell r="A16" t="str">
            <v>63;30-CBD_1</v>
          </cell>
          <cell r="B16">
            <v>15</v>
          </cell>
          <cell r="C16">
            <v>28</v>
          </cell>
          <cell r="D16" t="str">
            <v>CBD 1</v>
          </cell>
          <cell r="E16" t="str">
            <v xml:space="preserve">S: 13EHC-63x2-1.2HP NP ; Ant Dual Polarized  </v>
          </cell>
          <cell r="F16" t="str">
            <v>Site-00147</v>
          </cell>
          <cell r="G16" t="str">
            <v>S06°13'07.9</v>
          </cell>
          <cell r="H16" t="str">
            <v>106°50'20.5</v>
          </cell>
          <cell r="I16" t="str">
            <v>Site-01189</v>
          </cell>
          <cell r="J16" t="str">
            <v>S06°12'37.5</v>
          </cell>
          <cell r="K16" t="str">
            <v>106°50'38.4</v>
          </cell>
          <cell r="L16" t="str">
            <v>&lt;None&gt;</v>
          </cell>
          <cell r="M16" t="str">
            <v>1.1 km]</v>
          </cell>
          <cell r="N16" t="str">
            <v>Untitled</v>
          </cell>
          <cell r="O16" t="str">
            <v>From link 204 sites</v>
          </cell>
        </row>
        <row r="17">
          <cell r="A17" t="str">
            <v>63;31-CBD_1</v>
          </cell>
          <cell r="B17">
            <v>16</v>
          </cell>
          <cell r="C17">
            <v>29</v>
          </cell>
          <cell r="D17" t="str">
            <v>CBD 1</v>
          </cell>
          <cell r="E17" t="str">
            <v xml:space="preserve">R: 13EHC-63x2-0.6HP NP; Ant Dual Polarized </v>
          </cell>
          <cell r="F17" t="str">
            <v>Site-00147</v>
          </cell>
          <cell r="G17" t="str">
            <v>S06°13'07.9</v>
          </cell>
          <cell r="H17" t="str">
            <v>106°50'20.5</v>
          </cell>
          <cell r="I17" t="str">
            <v>Site-00586</v>
          </cell>
          <cell r="J17" t="str">
            <v>S06°12'50.9</v>
          </cell>
          <cell r="K17" t="str">
            <v>106°50'13.7</v>
          </cell>
          <cell r="L17" t="str">
            <v>&lt;None&gt;</v>
          </cell>
          <cell r="M17" t="str">
            <v>0.6 km]</v>
          </cell>
          <cell r="N17" t="str">
            <v>Untitled</v>
          </cell>
          <cell r="O17" t="str">
            <v>From link 204 sites</v>
          </cell>
        </row>
        <row r="18">
          <cell r="A18" t="str">
            <v>2;201-CBD_1</v>
          </cell>
          <cell r="B18">
            <v>17</v>
          </cell>
          <cell r="C18">
            <v>8</v>
          </cell>
          <cell r="D18" t="str">
            <v>CBD 1</v>
          </cell>
          <cell r="E18" t="str">
            <v>A: 23EHP-2x2-0.6HP NP TN; Upgradable to 4x2</v>
          </cell>
          <cell r="F18" t="str">
            <v>Site-00149</v>
          </cell>
          <cell r="G18" t="str">
            <v>S06°13'48.4</v>
          </cell>
          <cell r="H18" t="str">
            <v>106°49'34.4</v>
          </cell>
          <cell r="I18" t="str">
            <v>Ritz Carlton (non-200)</v>
          </cell>
          <cell r="J18" t="str">
            <v>S06°13'43.7</v>
          </cell>
          <cell r="K18" t="str">
            <v>106°49'35.8</v>
          </cell>
          <cell r="L18" t="str">
            <v>&lt;None&gt;</v>
          </cell>
          <cell r="M18" t="str">
            <v>0.2 km]</v>
          </cell>
          <cell r="N18" t="str">
            <v>Untitled</v>
          </cell>
          <cell r="O18" t="str">
            <v>From link 204 sites</v>
          </cell>
        </row>
        <row r="19">
          <cell r="A19" t="str">
            <v>10;5-CBD_1</v>
          </cell>
          <cell r="B19">
            <v>18</v>
          </cell>
          <cell r="C19">
            <v>5</v>
          </cell>
          <cell r="D19" t="str">
            <v>CBD 1</v>
          </cell>
          <cell r="E19" t="str">
            <v>O: 23EHP-16x2-0.6HP HS TN</v>
          </cell>
          <cell r="F19" t="str">
            <v>Site-00158</v>
          </cell>
          <cell r="G19" t="str">
            <v>S06°14'00.1</v>
          </cell>
          <cell r="H19" t="str">
            <v>106°49'52.2</v>
          </cell>
          <cell r="I19" t="str">
            <v>Graha Irama* (non-200)</v>
          </cell>
          <cell r="J19" t="str">
            <v>S06°14'00.7</v>
          </cell>
          <cell r="K19" t="str">
            <v>106°49'56.0</v>
          </cell>
          <cell r="L19" t="str">
            <v>&lt;None&gt;</v>
          </cell>
          <cell r="M19" t="str">
            <v>0.1 km]</v>
          </cell>
          <cell r="N19" t="str">
            <v>Untitled</v>
          </cell>
          <cell r="O19" t="str">
            <v>From link 204 sites</v>
          </cell>
        </row>
        <row r="20">
          <cell r="A20" t="str">
            <v>63;10-CBD_1</v>
          </cell>
          <cell r="B20">
            <v>19</v>
          </cell>
          <cell r="C20">
            <v>23</v>
          </cell>
          <cell r="D20" t="str">
            <v>CBD 1</v>
          </cell>
          <cell r="E20" t="str">
            <v xml:space="preserve">R: 13EHC-63x2-0.6HP NP; Ant Dual Polarized </v>
          </cell>
          <cell r="F20" t="str">
            <v>Site-00158</v>
          </cell>
          <cell r="G20" t="str">
            <v>S06°14'00.1</v>
          </cell>
          <cell r="H20" t="str">
            <v>106°49'52.2</v>
          </cell>
          <cell r="I20" t="str">
            <v>Citra Graha</v>
          </cell>
          <cell r="J20" t="str">
            <v>S06°14'04.7</v>
          </cell>
          <cell r="K20" t="str">
            <v>106°49'27.2</v>
          </cell>
          <cell r="L20" t="str">
            <v>&lt;None&gt;</v>
          </cell>
          <cell r="M20" t="str">
            <v>0.8 km]</v>
          </cell>
          <cell r="N20" t="str">
            <v>Untitled</v>
          </cell>
          <cell r="O20" t="str">
            <v>From link 204 sites</v>
          </cell>
        </row>
        <row r="21">
          <cell r="A21" t="str">
            <v>63;11-CBD_1</v>
          </cell>
          <cell r="B21">
            <v>20</v>
          </cell>
          <cell r="C21">
            <v>24</v>
          </cell>
          <cell r="D21" t="str">
            <v>CBD 1</v>
          </cell>
          <cell r="E21" t="str">
            <v xml:space="preserve">R: 13EHC-63x2-0.6HP NP; Ant Dual Polarized </v>
          </cell>
          <cell r="F21" t="str">
            <v>Site-00159</v>
          </cell>
          <cell r="G21" t="str">
            <v>S06°14'05.4</v>
          </cell>
          <cell r="H21" t="str">
            <v>106°49'30.1</v>
          </cell>
          <cell r="I21" t="str">
            <v>Citra Graha</v>
          </cell>
          <cell r="J21" t="str">
            <v>S06°14'04.7</v>
          </cell>
          <cell r="K21" t="str">
            <v>106°49'27.2</v>
          </cell>
          <cell r="L21" t="str">
            <v>&lt;None&gt;</v>
          </cell>
          <cell r="M21" t="str">
            <v>0.1 km]</v>
          </cell>
          <cell r="N21" t="str">
            <v>Untitled</v>
          </cell>
          <cell r="O21" t="str">
            <v>From link 204 sites</v>
          </cell>
        </row>
        <row r="22">
          <cell r="A22" t="str">
            <v>63;12-CBD_1</v>
          </cell>
          <cell r="B22">
            <v>21</v>
          </cell>
          <cell r="C22">
            <v>25</v>
          </cell>
          <cell r="D22" t="str">
            <v>CBD 1</v>
          </cell>
          <cell r="E22" t="str">
            <v xml:space="preserve">R: 13EHC-63x2-0.6HP NP; Ant Dual Polarized </v>
          </cell>
          <cell r="F22" t="str">
            <v>Site-00168</v>
          </cell>
          <cell r="G22" t="str">
            <v>S06°14'17.6</v>
          </cell>
          <cell r="H22" t="str">
            <v>106°49'51.2</v>
          </cell>
          <cell r="I22" t="str">
            <v>Site-00159</v>
          </cell>
          <cell r="J22" t="str">
            <v>S06°14'05.4</v>
          </cell>
          <cell r="K22" t="str">
            <v>106°49'30.1</v>
          </cell>
          <cell r="L22" t="str">
            <v>&lt;None&gt;</v>
          </cell>
          <cell r="M22" t="str">
            <v>0.8 km]</v>
          </cell>
          <cell r="N22" t="str">
            <v>Untitled</v>
          </cell>
          <cell r="O22" t="str">
            <v>From link 204 sites</v>
          </cell>
        </row>
        <row r="23">
          <cell r="A23" t="str">
            <v>63;13-CBD_1</v>
          </cell>
          <cell r="B23">
            <v>22</v>
          </cell>
          <cell r="C23">
            <v>26</v>
          </cell>
          <cell r="D23" t="str">
            <v>CBD 1</v>
          </cell>
          <cell r="E23" t="str">
            <v xml:space="preserve">R: 13EHC-63x2-0.6HP NP; Ant Dual Polarized </v>
          </cell>
          <cell r="F23" t="str">
            <v>Site-00168</v>
          </cell>
          <cell r="G23" t="str">
            <v>S06°14'17.6</v>
          </cell>
          <cell r="H23" t="str">
            <v>106°49'51.2</v>
          </cell>
          <cell r="I23" t="str">
            <v>Site-00158</v>
          </cell>
          <cell r="J23" t="str">
            <v>S06°14'00.1</v>
          </cell>
          <cell r="K23" t="str">
            <v>106°49'52.2</v>
          </cell>
          <cell r="L23" t="str">
            <v>&lt;None&gt;</v>
          </cell>
          <cell r="M23" t="str">
            <v>0.5 km]</v>
          </cell>
          <cell r="N23" t="str">
            <v>Untitled</v>
          </cell>
          <cell r="O23" t="str">
            <v>From link 204 sites</v>
          </cell>
        </row>
        <row r="24">
          <cell r="A24" t="str">
            <v>2;72-CBD_1</v>
          </cell>
          <cell r="B24">
            <v>23</v>
          </cell>
          <cell r="C24">
            <v>11</v>
          </cell>
          <cell r="D24" t="str">
            <v>CBD 1</v>
          </cell>
          <cell r="E24" t="str">
            <v>A: 23EHP-2x2-0.6HP NP TN; Upgradable to 4x2</v>
          </cell>
          <cell r="F24" t="str">
            <v>Site-00421</v>
          </cell>
          <cell r="G24" t="str">
            <v>S06°12'47.6</v>
          </cell>
          <cell r="H24" t="str">
            <v>106°49'50.1</v>
          </cell>
          <cell r="I24" t="str">
            <v>Wisma Kodel (non-200)</v>
          </cell>
          <cell r="J24" t="str">
            <v>S06°12'43.5</v>
          </cell>
          <cell r="K24" t="str">
            <v>106°49'48.2</v>
          </cell>
          <cell r="L24" t="str">
            <v>&lt;None&gt;</v>
          </cell>
          <cell r="M24" t="str">
            <v>0.1 km]</v>
          </cell>
          <cell r="N24" t="str">
            <v>Untitled</v>
          </cell>
          <cell r="O24" t="str">
            <v>From link 204 sites</v>
          </cell>
        </row>
        <row r="25">
          <cell r="A25" t="str">
            <v>2;23-CBD_1</v>
          </cell>
          <cell r="B25">
            <v>24</v>
          </cell>
          <cell r="C25">
            <v>9</v>
          </cell>
          <cell r="D25" t="str">
            <v>CBD 1</v>
          </cell>
          <cell r="E25" t="str">
            <v>A: 23EHP-2x2-0.6HP NP TN; Upgradable to 4x2</v>
          </cell>
          <cell r="F25" t="str">
            <v>Site-00436</v>
          </cell>
          <cell r="G25" t="str">
            <v>S06°13'44.2</v>
          </cell>
          <cell r="H25" t="str">
            <v>106°49'57.1</v>
          </cell>
          <cell r="I25" t="str">
            <v>Site-00148</v>
          </cell>
          <cell r="J25" t="str">
            <v>S06°13'32.6</v>
          </cell>
          <cell r="K25" t="str">
            <v>106°49'58.4</v>
          </cell>
          <cell r="L25" t="str">
            <v>&lt;None&gt;</v>
          </cell>
          <cell r="M25" t="str">
            <v>0.4 km]</v>
          </cell>
          <cell r="N25" t="str">
            <v>Untitled</v>
          </cell>
          <cell r="O25" t="str">
            <v>From link 204 sites</v>
          </cell>
        </row>
        <row r="26">
          <cell r="A26" t="str">
            <v>10;9-CBD_1</v>
          </cell>
          <cell r="B26">
            <v>25</v>
          </cell>
          <cell r="C26">
            <v>6</v>
          </cell>
          <cell r="D26" t="str">
            <v>CBD 1</v>
          </cell>
          <cell r="E26" t="str">
            <v>O: 23EHP-16x2-0.6HP HS TN</v>
          </cell>
          <cell r="F26" t="str">
            <v>Site-00527</v>
          </cell>
          <cell r="G26" t="str">
            <v>S06°13'40.0</v>
          </cell>
          <cell r="H26" t="str">
            <v>106°49'22.7</v>
          </cell>
          <cell r="I26" t="str">
            <v>Menara Rajawali (non-200)</v>
          </cell>
          <cell r="J26" t="str">
            <v>S06°13'35.1</v>
          </cell>
          <cell r="K26" t="str">
            <v>106°49'34.8</v>
          </cell>
          <cell r="L26" t="str">
            <v>&lt;None&gt;</v>
          </cell>
          <cell r="M26" t="str">
            <v>0.4 km]</v>
          </cell>
          <cell r="N26" t="str">
            <v>Untitled</v>
          </cell>
          <cell r="O26" t="str">
            <v>From link 204 sites</v>
          </cell>
        </row>
        <row r="27">
          <cell r="A27" t="str">
            <v>63;9-CBD_1/DU_4</v>
          </cell>
          <cell r="B27">
            <v>26</v>
          </cell>
          <cell r="C27">
            <v>34</v>
          </cell>
          <cell r="D27" t="str">
            <v>CBD 1</v>
          </cell>
          <cell r="E27" t="str">
            <v xml:space="preserve">R: 13EHC-63x2-0.6HP NP; Ant Dual Polarized </v>
          </cell>
          <cell r="F27" t="str">
            <v>Site-00527</v>
          </cell>
          <cell r="G27" t="str">
            <v>S06°13'40.0</v>
          </cell>
          <cell r="H27" t="str">
            <v>106°49'22.7</v>
          </cell>
          <cell r="I27" t="str">
            <v>Citra Graha</v>
          </cell>
          <cell r="J27" t="str">
            <v>S06°14'04.7</v>
          </cell>
          <cell r="K27" t="str">
            <v>106°49'27.2</v>
          </cell>
          <cell r="L27" t="str">
            <v>&lt;None&gt;</v>
          </cell>
          <cell r="M27" t="str">
            <v>0.8 km]</v>
          </cell>
          <cell r="N27" t="str">
            <v>Untitled</v>
          </cell>
          <cell r="O27" t="str">
            <v>From link 204 sites</v>
          </cell>
        </row>
        <row r="28">
          <cell r="A28" t="str">
            <v>6;3-CBD_1</v>
          </cell>
          <cell r="B28">
            <v>27</v>
          </cell>
          <cell r="C28">
            <v>21</v>
          </cell>
          <cell r="D28" t="str">
            <v>CBD 1</v>
          </cell>
          <cell r="E28" t="str">
            <v>L: 15EHP-8x2-0.6HP HS TN; Upgradable to 16x2</v>
          </cell>
          <cell r="F28" t="str">
            <v>Site-00542</v>
          </cell>
          <cell r="G28" t="str">
            <v>S06°14'12.1</v>
          </cell>
          <cell r="H28" t="str">
            <v>106°49'40.5</v>
          </cell>
          <cell r="I28" t="str">
            <v>Site-00159</v>
          </cell>
          <cell r="J28" t="str">
            <v>S06°14'05.4</v>
          </cell>
          <cell r="K28" t="str">
            <v>106°49'30.1</v>
          </cell>
          <cell r="L28" t="str">
            <v>&lt;None&gt;</v>
          </cell>
          <cell r="M28" t="str">
            <v>0.4 km]</v>
          </cell>
          <cell r="N28" t="str">
            <v>Untitled</v>
          </cell>
          <cell r="O28" t="str">
            <v>From link 204 sites</v>
          </cell>
        </row>
        <row r="29">
          <cell r="A29" t="str">
            <v>6;18-CBD_1</v>
          </cell>
          <cell r="B29">
            <v>28</v>
          </cell>
          <cell r="C29">
            <v>20</v>
          </cell>
          <cell r="D29" t="str">
            <v>CBD 1</v>
          </cell>
          <cell r="E29" t="str">
            <v>L: 15EHP-8x2-0.6HP HS TN; Upgradable to 16x2</v>
          </cell>
          <cell r="F29" t="str">
            <v>Site-00556</v>
          </cell>
          <cell r="G29" t="str">
            <v>S06°12'17.2</v>
          </cell>
          <cell r="H29" t="str">
            <v>106°50'01.3</v>
          </cell>
          <cell r="I29" t="str">
            <v>Wisma 46 (non-200)</v>
          </cell>
          <cell r="J29" t="str">
            <v>S06°12'17.5</v>
          </cell>
          <cell r="K29" t="str">
            <v>106°49'33.3</v>
          </cell>
          <cell r="L29" t="str">
            <v>&lt;None&gt;</v>
          </cell>
          <cell r="M29" t="str">
            <v>0.9 km]</v>
          </cell>
          <cell r="N29" t="str">
            <v>Untitled</v>
          </cell>
          <cell r="O29" t="str">
            <v>From link 204 sites</v>
          </cell>
        </row>
        <row r="30">
          <cell r="A30" t="str">
            <v>6;15-CBD_1</v>
          </cell>
          <cell r="B30">
            <v>29</v>
          </cell>
          <cell r="C30">
            <v>1</v>
          </cell>
          <cell r="D30" t="str">
            <v>CBD 1</v>
          </cell>
          <cell r="E30" t="str">
            <v>L: 15EHP-8x2-0.6HP HS TN; Upgradable to 16x2</v>
          </cell>
          <cell r="F30" t="str">
            <v>Site-00586</v>
          </cell>
          <cell r="G30" t="str">
            <v>S06°12'50.9</v>
          </cell>
          <cell r="H30" t="str">
            <v>106°50'13.7</v>
          </cell>
          <cell r="I30" t="str">
            <v>Wisma Kodel (non-200)</v>
          </cell>
          <cell r="J30" t="str">
            <v>S06°12'43.5</v>
          </cell>
          <cell r="K30" t="str">
            <v>106°49'48.2</v>
          </cell>
          <cell r="L30" t="str">
            <v>&lt;None&gt;</v>
          </cell>
          <cell r="M30" t="str">
            <v>0.8 km]</v>
          </cell>
          <cell r="N30" t="str">
            <v>Untitled</v>
          </cell>
          <cell r="O30" t="str">
            <v>From link 204 sites</v>
          </cell>
        </row>
        <row r="31">
          <cell r="A31" t="str">
            <v>63;32-CBD_1</v>
          </cell>
          <cell r="B31">
            <v>30</v>
          </cell>
          <cell r="C31">
            <v>30</v>
          </cell>
          <cell r="D31" t="str">
            <v>CBD 1</v>
          </cell>
          <cell r="E31" t="str">
            <v xml:space="preserve">R: 13EHC-63x2-0.6HP NP; Ant Dual Polarized </v>
          </cell>
          <cell r="F31" t="str">
            <v>Site-00586</v>
          </cell>
          <cell r="G31" t="str">
            <v>S06°12'50.9</v>
          </cell>
          <cell r="H31" t="str">
            <v>106°50'13.7</v>
          </cell>
          <cell r="I31" t="str">
            <v>Ind-Menara Imperium B-3</v>
          </cell>
          <cell r="J31" t="str">
            <v>S06°12'37.1</v>
          </cell>
          <cell r="K31" t="str">
            <v>106°49'54.0</v>
          </cell>
          <cell r="L31" t="str">
            <v>&lt;None&gt;</v>
          </cell>
          <cell r="M31" t="str">
            <v>0.7 km]</v>
          </cell>
          <cell r="N31" t="str">
            <v>Untitled</v>
          </cell>
          <cell r="O31" t="str">
            <v>From link 204 sites</v>
          </cell>
        </row>
        <row r="32">
          <cell r="A32" t="str">
            <v>63;7-CBD_1/DU_4</v>
          </cell>
          <cell r="B32">
            <v>31</v>
          </cell>
          <cell r="C32">
            <v>32</v>
          </cell>
          <cell r="D32" t="str">
            <v>CBD 1</v>
          </cell>
          <cell r="E32" t="str">
            <v xml:space="preserve">R: 13EHC-63x2-0.6HP NP; Ant Dual Polarized </v>
          </cell>
          <cell r="F32" t="str">
            <v>Site-00692</v>
          </cell>
          <cell r="G32" t="str">
            <v>S06°13'44.1</v>
          </cell>
          <cell r="H32" t="str">
            <v>106°48'48.1</v>
          </cell>
          <cell r="I32" t="str">
            <v>Site-00130</v>
          </cell>
          <cell r="J32" t="str">
            <v>S06°13'22.0</v>
          </cell>
          <cell r="K32" t="str">
            <v>106°48'54.7</v>
          </cell>
          <cell r="L32" t="str">
            <v>&lt;None&gt;</v>
          </cell>
          <cell r="M32" t="str">
            <v>0.7 km]</v>
          </cell>
          <cell r="N32" t="str">
            <v>Untitled</v>
          </cell>
          <cell r="O32" t="str">
            <v>From link 204 sites</v>
          </cell>
        </row>
        <row r="33">
          <cell r="A33" t="str">
            <v>63;29-CBD_1</v>
          </cell>
          <cell r="B33">
            <v>32</v>
          </cell>
          <cell r="C33">
            <v>27</v>
          </cell>
          <cell r="D33" t="str">
            <v>CBD 1</v>
          </cell>
          <cell r="E33" t="str">
            <v xml:space="preserve">S: 13EHC-63x2-1.2HP NP ; Ant Dual Polarized  </v>
          </cell>
          <cell r="F33" t="str">
            <v>Site-01189</v>
          </cell>
          <cell r="G33" t="str">
            <v>S06°12'37.5</v>
          </cell>
          <cell r="H33" t="str">
            <v>106°50'38.4</v>
          </cell>
          <cell r="I33" t="str">
            <v>Ind-Menara Imperium B-3</v>
          </cell>
          <cell r="J33" t="str">
            <v>S06°12'37.1</v>
          </cell>
          <cell r="K33" t="str">
            <v>106°49'54.0</v>
          </cell>
          <cell r="L33" t="str">
            <v>&lt;None&gt;</v>
          </cell>
          <cell r="M33" t="str">
            <v>1.4 km]</v>
          </cell>
          <cell r="N33" t="str">
            <v>Untitled</v>
          </cell>
          <cell r="O33" t="str">
            <v>From link 204 sites</v>
          </cell>
        </row>
        <row r="34">
          <cell r="A34" t="str">
            <v>2;90-CBD_1</v>
          </cell>
          <cell r="B34">
            <v>33</v>
          </cell>
          <cell r="C34">
            <v>14</v>
          </cell>
          <cell r="D34" t="str">
            <v>CBD 1</v>
          </cell>
          <cell r="E34" t="str">
            <v>A: 23EHP-2x2-0.6HP NP TN; Upgradable to 4x2</v>
          </cell>
          <cell r="F34" t="str">
            <v>Wisma 46 (non-200)</v>
          </cell>
          <cell r="G34" t="str">
            <v>S06°12'17.5</v>
          </cell>
          <cell r="H34" t="str">
            <v>106°49'33.3</v>
          </cell>
          <cell r="I34" t="str">
            <v>Site-00531</v>
          </cell>
          <cell r="J34" t="str">
            <v>S06°12'14.6</v>
          </cell>
          <cell r="K34" t="str">
            <v>106°49'36.8</v>
          </cell>
          <cell r="L34" t="str">
            <v>&lt;None&gt;</v>
          </cell>
          <cell r="M34" t="str">
            <v>0.1 km]</v>
          </cell>
          <cell r="N34" t="str">
            <v>Untitled</v>
          </cell>
          <cell r="O34" t="str">
            <v>From link 204 sites</v>
          </cell>
        </row>
        <row r="35">
          <cell r="A35" t="str">
            <v>10;13-CBD_1</v>
          </cell>
          <cell r="B35">
            <v>34</v>
          </cell>
          <cell r="C35">
            <v>2</v>
          </cell>
          <cell r="D35" t="str">
            <v>CBD 1</v>
          </cell>
          <cell r="E35" t="str">
            <v>O: 23EHP-16x2-0.6HP HS TN</v>
          </cell>
          <cell r="F35" t="str">
            <v>Wisma Tugu (1 &amp; 2) (non-200)</v>
          </cell>
          <cell r="G35" t="str">
            <v>S06°12'54.8</v>
          </cell>
          <cell r="H35" t="str">
            <v>106°49'52.7</v>
          </cell>
          <cell r="I35" t="str">
            <v>Site-00586</v>
          </cell>
          <cell r="J35" t="str">
            <v>S06°12'50.9</v>
          </cell>
          <cell r="K35" t="str">
            <v>106°50'13.7</v>
          </cell>
          <cell r="L35" t="str">
            <v>&lt;None&gt;</v>
          </cell>
          <cell r="M35" t="str">
            <v>0.7 km]</v>
          </cell>
          <cell r="N35" t="str">
            <v>Untitled</v>
          </cell>
          <cell r="O35" t="str">
            <v>From link 204 sites</v>
          </cell>
        </row>
        <row r="36">
          <cell r="A36" t="str">
            <v>2;52-CBD_2</v>
          </cell>
          <cell r="B36">
            <v>35</v>
          </cell>
          <cell r="C36">
            <v>46</v>
          </cell>
          <cell r="D36" t="str">
            <v>CBD 2</v>
          </cell>
          <cell r="E36" t="str">
            <v>A: 23EHP-2x2-0.6HP NP TN; Upgradable to 4x2</v>
          </cell>
          <cell r="F36" t="str">
            <v>H Atlet Century Park (non-200)</v>
          </cell>
          <cell r="G36" t="str">
            <v>S06°13'23.3</v>
          </cell>
          <cell r="H36" t="str">
            <v>106°48'09.8</v>
          </cell>
          <cell r="I36" t="str">
            <v>Site-00131</v>
          </cell>
          <cell r="J36" t="str">
            <v>S06°13'25.5</v>
          </cell>
          <cell r="K36" t="str">
            <v>106°48'18.6</v>
          </cell>
          <cell r="L36" t="str">
            <v>&lt;None&gt;</v>
          </cell>
          <cell r="M36" t="str">
            <v>0.3 km]</v>
          </cell>
          <cell r="N36" t="str">
            <v>Untitled</v>
          </cell>
          <cell r="O36" t="str">
            <v>From link 204 sites</v>
          </cell>
        </row>
        <row r="37">
          <cell r="A37" t="str">
            <v>2;50-CBD_2</v>
          </cell>
          <cell r="B37">
            <v>36</v>
          </cell>
          <cell r="C37">
            <v>45</v>
          </cell>
          <cell r="D37" t="str">
            <v>CBD 2</v>
          </cell>
          <cell r="E37" t="str">
            <v>A: 23EHP-2x2-0.6HP NP TN; Upgradable to 4x2</v>
          </cell>
          <cell r="F37" t="str">
            <v>Hotal Crown Plaza (non-200)</v>
          </cell>
          <cell r="G37" t="str">
            <v>S06°13'21.3</v>
          </cell>
          <cell r="H37" t="str">
            <v>106°48'54.6</v>
          </cell>
          <cell r="I37" t="str">
            <v>Site-00547</v>
          </cell>
          <cell r="J37" t="str">
            <v>S06°13'08.4</v>
          </cell>
          <cell r="K37" t="str">
            <v>106°48'50.6</v>
          </cell>
          <cell r="L37" t="str">
            <v>&lt;None&gt;</v>
          </cell>
          <cell r="M37" t="str">
            <v>0.4 km]</v>
          </cell>
          <cell r="N37" t="str">
            <v>Untitled</v>
          </cell>
          <cell r="O37" t="str">
            <v>From link 204 sites</v>
          </cell>
        </row>
        <row r="38">
          <cell r="A38" t="str">
            <v>63;26-CBD_2</v>
          </cell>
          <cell r="B38">
            <v>37</v>
          </cell>
          <cell r="C38">
            <v>66</v>
          </cell>
          <cell r="D38" t="str">
            <v>CBD 2</v>
          </cell>
          <cell r="E38" t="str">
            <v xml:space="preserve">S: 13EHC-63x2-1.2HP NP ; Ant Dual Polarized  </v>
          </cell>
          <cell r="F38" t="str">
            <v>Ind-Menara Imperium B-3</v>
          </cell>
          <cell r="G38" t="str">
            <v>S06°12'37.1</v>
          </cell>
          <cell r="H38" t="str">
            <v>106°49'54.0</v>
          </cell>
          <cell r="I38" t="str">
            <v>Site-00543</v>
          </cell>
          <cell r="J38" t="str">
            <v>S06°12'08.2</v>
          </cell>
          <cell r="K38" t="str">
            <v>106°49'12.5</v>
          </cell>
          <cell r="L38" t="str">
            <v>&lt;None&gt;</v>
          </cell>
          <cell r="M38" t="str">
            <v>1.6 km]</v>
          </cell>
          <cell r="N38" t="str">
            <v>Untitled</v>
          </cell>
          <cell r="O38" t="str">
            <v>From link 204 sites</v>
          </cell>
        </row>
        <row r="39">
          <cell r="A39" t="str">
            <v>63;27-CBD_2</v>
          </cell>
          <cell r="B39">
            <v>38</v>
          </cell>
          <cell r="C39">
            <v>67</v>
          </cell>
          <cell r="D39" t="str">
            <v>CBD 2</v>
          </cell>
          <cell r="E39" t="str">
            <v xml:space="preserve">R: 13EHC-63x2-0.6HP NP; Ant Dual Polarized </v>
          </cell>
          <cell r="F39" t="str">
            <v>Ind-Menara Imperium B-3</v>
          </cell>
          <cell r="G39" t="str">
            <v>S06°12'37.1</v>
          </cell>
          <cell r="H39" t="str">
            <v>106°49'54.0</v>
          </cell>
          <cell r="I39" t="str">
            <v>Site-00556</v>
          </cell>
          <cell r="J39" t="str">
            <v>S06°12'17.2</v>
          </cell>
          <cell r="K39" t="str">
            <v>106°50'01.3</v>
          </cell>
          <cell r="L39" t="str">
            <v>&lt;None&gt;</v>
          </cell>
          <cell r="M39" t="str">
            <v>0.7 km]</v>
          </cell>
          <cell r="N39" t="str">
            <v>Untitled</v>
          </cell>
          <cell r="O39" t="str">
            <v>From link 204 sites</v>
          </cell>
        </row>
        <row r="40">
          <cell r="A40" t="str">
            <v>10;40-CBD_2</v>
          </cell>
          <cell r="B40">
            <v>39</v>
          </cell>
          <cell r="C40">
            <v>41</v>
          </cell>
          <cell r="D40" t="str">
            <v>CBD 2</v>
          </cell>
          <cell r="E40" t="str">
            <v>O: 23EHP-16x2-0.6HP HS TN</v>
          </cell>
          <cell r="F40" t="str">
            <v>JSX 2 (non-200)</v>
          </cell>
          <cell r="G40" t="str">
            <v>S06°13'21.3</v>
          </cell>
          <cell r="H40" t="str">
            <v>106°48'33.8</v>
          </cell>
          <cell r="I40" t="str">
            <v>Site-00185</v>
          </cell>
          <cell r="J40" t="str">
            <v>S06°13'04.7</v>
          </cell>
          <cell r="K40" t="str">
            <v>106°48'37.5</v>
          </cell>
          <cell r="L40" t="str">
            <v>&lt;None&gt;</v>
          </cell>
          <cell r="M40" t="str">
            <v>0.5 km]</v>
          </cell>
          <cell r="N40" t="str">
            <v>Untitled</v>
          </cell>
          <cell r="O40" t="str">
            <v>From link 204 sites</v>
          </cell>
        </row>
        <row r="41">
          <cell r="A41" t="str">
            <v>4;41-CBD_2</v>
          </cell>
          <cell r="B41">
            <v>40</v>
          </cell>
          <cell r="C41">
            <v>57</v>
          </cell>
          <cell r="D41" t="str">
            <v>CBD 2</v>
          </cell>
          <cell r="E41" t="str">
            <v>G: 23EHP-4x2-0.6HP NP TN; Upgradable to 8x2</v>
          </cell>
          <cell r="F41" t="str">
            <v>JSX 2 (non-200)</v>
          </cell>
          <cell r="G41" t="str">
            <v>S06°13'21.3</v>
          </cell>
          <cell r="H41" t="str">
            <v>106°48'33.8</v>
          </cell>
          <cell r="I41" t="str">
            <v>Bapindo Plaza (non-200)</v>
          </cell>
          <cell r="J41" t="str">
            <v>S06°13'23.4</v>
          </cell>
          <cell r="K41" t="str">
            <v>106°48'30.6</v>
          </cell>
          <cell r="L41" t="str">
            <v>&lt;None&gt;</v>
          </cell>
          <cell r="M41" t="str">
            <v>0.1 km]</v>
          </cell>
          <cell r="N41" t="str">
            <v>Untitled</v>
          </cell>
          <cell r="O41" t="str">
            <v>From link 204 sites</v>
          </cell>
        </row>
        <row r="42">
          <cell r="A42" t="str">
            <v>2;200-CBD_2</v>
          </cell>
          <cell r="B42">
            <v>41</v>
          </cell>
          <cell r="C42">
            <v>73</v>
          </cell>
          <cell r="D42" t="str">
            <v>CBD 2</v>
          </cell>
          <cell r="E42" t="str">
            <v>A: 23EHP-2x2-0.6HP NP TN; Upgradable to 4x2</v>
          </cell>
          <cell r="F42" t="str">
            <v>JSX 2 (non-200)</v>
          </cell>
          <cell r="G42" t="str">
            <v>S06°13'21.3</v>
          </cell>
          <cell r="H42" t="str">
            <v>106°48'33.8</v>
          </cell>
          <cell r="I42" t="str">
            <v>Site-00514</v>
          </cell>
          <cell r="J42" t="str">
            <v>S06°13'20.4</v>
          </cell>
          <cell r="K42" t="str">
            <v>106°48'34.1</v>
          </cell>
          <cell r="L42" t="str">
            <v>&lt;None&gt;</v>
          </cell>
          <cell r="M42" t="str">
            <v>0.0 km]</v>
          </cell>
          <cell r="N42" t="str">
            <v>Untitled</v>
          </cell>
          <cell r="O42" t="str">
            <v>From link 204 sites</v>
          </cell>
        </row>
        <row r="43">
          <cell r="A43" t="str">
            <v>2;93-CBD_2</v>
          </cell>
          <cell r="B43">
            <v>42</v>
          </cell>
          <cell r="C43">
            <v>50</v>
          </cell>
          <cell r="D43" t="str">
            <v>CBD 2</v>
          </cell>
          <cell r="E43" t="str">
            <v>A: 23EHP-2x2-0.6HP NP TN; Upgradable to 4x2</v>
          </cell>
          <cell r="F43" t="str">
            <v>Landmark (1 &amp; 2) (non-200)</v>
          </cell>
          <cell r="G43" t="str">
            <v>S06°12'14.9</v>
          </cell>
          <cell r="H43" t="str">
            <v>106°49'26.5</v>
          </cell>
          <cell r="I43" t="str">
            <v>Site-00117</v>
          </cell>
          <cell r="J43" t="str">
            <v>S06°12'16.3</v>
          </cell>
          <cell r="K43" t="str">
            <v>106°49'22.2</v>
          </cell>
          <cell r="L43" t="str">
            <v>&lt;None&gt;</v>
          </cell>
          <cell r="M43" t="str">
            <v>0.1 km]</v>
          </cell>
          <cell r="N43" t="str">
            <v>Untitled</v>
          </cell>
          <cell r="O43" t="str">
            <v>From link 204 sites</v>
          </cell>
        </row>
        <row r="44">
          <cell r="A44" t="str">
            <v>4;37-CBD_2</v>
          </cell>
          <cell r="B44">
            <v>43</v>
          </cell>
          <cell r="C44">
            <v>56</v>
          </cell>
          <cell r="D44" t="str">
            <v>CBD 2</v>
          </cell>
          <cell r="E44" t="str">
            <v>G: 23EHP-4x2-0.6HP NP TN; Upgradable to 8x2</v>
          </cell>
          <cell r="F44" t="str">
            <v>Landmark (1 &amp; 2) (non-200)</v>
          </cell>
          <cell r="G44" t="str">
            <v>S06°12'14.9</v>
          </cell>
          <cell r="H44" t="str">
            <v>106°49'26.5</v>
          </cell>
          <cell r="I44" t="str">
            <v>Site-00546</v>
          </cell>
          <cell r="J44" t="str">
            <v>S06°11'58.3</v>
          </cell>
          <cell r="K44" t="str">
            <v>106°49'40.7</v>
          </cell>
          <cell r="L44" t="str">
            <v>&lt;None&gt;</v>
          </cell>
          <cell r="M44" t="str">
            <v>0.7 km]</v>
          </cell>
          <cell r="N44" t="str">
            <v>Untitled</v>
          </cell>
          <cell r="O44" t="str">
            <v>From link 204 sites</v>
          </cell>
        </row>
        <row r="45">
          <cell r="A45" t="str">
            <v>2;78-CBD_2</v>
          </cell>
          <cell r="B45">
            <v>44</v>
          </cell>
          <cell r="C45">
            <v>48</v>
          </cell>
          <cell r="D45" t="str">
            <v>CBD 2</v>
          </cell>
          <cell r="E45" t="str">
            <v>A: 23EHP-2x2-0.6HP NP TN; Upgradable to 4x2</v>
          </cell>
          <cell r="F45" t="str">
            <v>Menara Batavia (non-200)</v>
          </cell>
          <cell r="G45" t="str">
            <v>S06°12'36.7</v>
          </cell>
          <cell r="H45" t="str">
            <v>106°49'00.1</v>
          </cell>
          <cell r="I45" t="str">
            <v>Site-00123</v>
          </cell>
          <cell r="J45" t="str">
            <v>S06°12'41.5</v>
          </cell>
          <cell r="K45" t="str">
            <v>106°49'12.9</v>
          </cell>
          <cell r="L45" t="str">
            <v>&lt;None&gt;</v>
          </cell>
          <cell r="M45" t="str">
            <v>0.4 km]</v>
          </cell>
          <cell r="N45" t="str">
            <v>Untitled</v>
          </cell>
          <cell r="O45" t="str">
            <v>From link 204 sites</v>
          </cell>
        </row>
        <row r="46">
          <cell r="A46" t="str">
            <v>10;39-CBD_2</v>
          </cell>
          <cell r="B46">
            <v>45</v>
          </cell>
          <cell r="C46">
            <v>40</v>
          </cell>
          <cell r="D46" t="str">
            <v>CBD 2</v>
          </cell>
          <cell r="E46" t="str">
            <v>O: 23EHP-16x2-0.6HP HS TN</v>
          </cell>
          <cell r="F46" t="str">
            <v>Plaza EX (non-200)</v>
          </cell>
          <cell r="G46" t="str">
            <v>S06°11'35.5</v>
          </cell>
          <cell r="H46" t="str">
            <v>106°49'18.9</v>
          </cell>
          <cell r="I46" t="str">
            <v>Site-00109</v>
          </cell>
          <cell r="J46" t="str">
            <v>S06°11'32.3</v>
          </cell>
          <cell r="K46" t="str">
            <v>106°49'25.3</v>
          </cell>
          <cell r="L46" t="str">
            <v>&lt;None&gt;</v>
          </cell>
          <cell r="M46" t="str">
            <v>0.2 km]</v>
          </cell>
          <cell r="N46" t="str">
            <v>Untitled</v>
          </cell>
          <cell r="O46" t="str">
            <v>From link 204 sites</v>
          </cell>
        </row>
        <row r="47">
          <cell r="A47" t="str">
            <v>10;11-CBD_2</v>
          </cell>
          <cell r="B47">
            <v>46</v>
          </cell>
          <cell r="C47">
            <v>36</v>
          </cell>
          <cell r="D47" t="str">
            <v>CBD 2</v>
          </cell>
          <cell r="E47" t="str">
            <v>O: 23EHP-16x2-0.6HP HS TN</v>
          </cell>
          <cell r="F47" t="str">
            <v>Ratu Plaza (non-200)</v>
          </cell>
          <cell r="G47" t="str">
            <v>S06°13'34.3</v>
          </cell>
          <cell r="H47" t="str">
            <v>106°48'05.5</v>
          </cell>
          <cell r="I47" t="str">
            <v>Site-00552 (non-200)</v>
          </cell>
          <cell r="J47" t="str">
            <v>S06°13'23.6</v>
          </cell>
          <cell r="K47" t="str">
            <v>106°47'55.1</v>
          </cell>
          <cell r="L47" t="str">
            <v>&lt;None&gt;</v>
          </cell>
          <cell r="M47" t="str">
            <v>0.5 km]</v>
          </cell>
          <cell r="N47" t="str">
            <v>Untitled</v>
          </cell>
          <cell r="O47" t="str">
            <v>From link 204 sites</v>
          </cell>
        </row>
        <row r="48">
          <cell r="A48" t="str">
            <v>2;55-CBD_2</v>
          </cell>
          <cell r="B48">
            <v>47</v>
          </cell>
          <cell r="C48">
            <v>47</v>
          </cell>
          <cell r="D48" t="str">
            <v>CBD 2</v>
          </cell>
          <cell r="E48" t="str">
            <v>A: 23EHP-2x2-0.6HP NP TN; Upgradable to 4x2</v>
          </cell>
          <cell r="F48" t="str">
            <v>Ratu Plaza (non-200)</v>
          </cell>
          <cell r="G48" t="str">
            <v>S06°13'34.3</v>
          </cell>
          <cell r="H48" t="str">
            <v>106°48'05.5</v>
          </cell>
          <cell r="I48" t="str">
            <v>Site-00132</v>
          </cell>
          <cell r="J48" t="str">
            <v>S06°13'40.6</v>
          </cell>
          <cell r="K48" t="str">
            <v>106°48'06.5</v>
          </cell>
          <cell r="L48" t="str">
            <v>&lt;None&gt;</v>
          </cell>
          <cell r="M48" t="str">
            <v>0.2 km]</v>
          </cell>
          <cell r="N48" t="str">
            <v>Untitled</v>
          </cell>
          <cell r="O48" t="str">
            <v>From link 204 sites</v>
          </cell>
        </row>
        <row r="49">
          <cell r="A49" t="str">
            <v>4;22-CBD_2</v>
          </cell>
          <cell r="B49">
            <v>48</v>
          </cell>
          <cell r="C49">
            <v>52</v>
          </cell>
          <cell r="D49" t="str">
            <v>CBD 2</v>
          </cell>
          <cell r="E49" t="str">
            <v>G: 23EHP-4x2-0.6HP NP TN; Upgradable to 8x2</v>
          </cell>
          <cell r="F49" t="str">
            <v>Ratu Plaza (non-200)</v>
          </cell>
          <cell r="G49" t="str">
            <v>S06°13'34.3</v>
          </cell>
          <cell r="H49" t="str">
            <v>106°48'05.5</v>
          </cell>
          <cell r="I49" t="str">
            <v>Summitmas 1 &amp; 2 (non-200)</v>
          </cell>
          <cell r="J49" t="str">
            <v>S06°13'37.0</v>
          </cell>
          <cell r="K49" t="str">
            <v>106°48'10.6</v>
          </cell>
          <cell r="L49" t="str">
            <v>&lt;None&gt;</v>
          </cell>
          <cell r="M49" t="str">
            <v>0.2 km]</v>
          </cell>
          <cell r="N49" t="str">
            <v>Untitled</v>
          </cell>
          <cell r="O49" t="str">
            <v>From link 204 sites</v>
          </cell>
        </row>
        <row r="50">
          <cell r="A50" t="str">
            <v>63;57-CBD_2</v>
          </cell>
          <cell r="B50">
            <v>49</v>
          </cell>
          <cell r="C50">
            <v>70</v>
          </cell>
          <cell r="D50" t="str">
            <v>CBD 2</v>
          </cell>
          <cell r="E50" t="str">
            <v xml:space="preserve">T: 7EHC-63x2-0.6HP NP; Ant Dual Polarized </v>
          </cell>
          <cell r="F50" t="str">
            <v>Site-00063 (Add 96)</v>
          </cell>
          <cell r="G50" t="str">
            <v>S06°10'03.5</v>
          </cell>
          <cell r="H50" t="str">
            <v>106°50'31.4</v>
          </cell>
          <cell r="I50" t="str">
            <v>Hayam Wuruk Plaza (Inb 28)</v>
          </cell>
          <cell r="J50" t="str">
            <v>S06°09'07.6</v>
          </cell>
          <cell r="K50" t="str">
            <v>106°49'03.9</v>
          </cell>
          <cell r="L50" t="str">
            <v>&lt;None&gt;</v>
          </cell>
          <cell r="M50" t="str">
            <v>3.2 km]</v>
          </cell>
          <cell r="N50" t="str">
            <v>Untitled</v>
          </cell>
          <cell r="O50" t="str">
            <v>From link 204 sites</v>
          </cell>
        </row>
        <row r="51">
          <cell r="A51" t="str">
            <v>10-CBD_2</v>
          </cell>
          <cell r="B51">
            <v>50</v>
          </cell>
          <cell r="C51">
            <v>42</v>
          </cell>
          <cell r="D51" t="str">
            <v>CBD 2</v>
          </cell>
          <cell r="E51" t="str">
            <v>O: 23EHP-16x2-0.6HP HS TN</v>
          </cell>
          <cell r="F51" t="str">
            <v>Site-00095</v>
          </cell>
          <cell r="G51" t="str">
            <v>S06°10'58.9</v>
          </cell>
          <cell r="H51" t="str">
            <v>106°49'23.1</v>
          </cell>
          <cell r="I51" t="str">
            <v>Site-00422 (Add 96)</v>
          </cell>
          <cell r="J51" t="str">
            <v>S06°10'42.8</v>
          </cell>
          <cell r="K51" t="str">
            <v>106°49'07.6</v>
          </cell>
          <cell r="L51" t="str">
            <v>&lt;None&gt;</v>
          </cell>
          <cell r="M51" t="str">
            <v>0.7 km]</v>
          </cell>
          <cell r="N51" t="str">
            <v>Untitled</v>
          </cell>
          <cell r="O51" t="str">
            <v>From link 204 sites</v>
          </cell>
        </row>
        <row r="52">
          <cell r="A52" t="str">
            <v>63;54-CBD_2</v>
          </cell>
          <cell r="B52">
            <v>51</v>
          </cell>
          <cell r="C52">
            <v>69</v>
          </cell>
          <cell r="D52" t="str">
            <v>CBD 2</v>
          </cell>
          <cell r="E52" t="str">
            <v xml:space="preserve">S: 13EHC-63x2-1.2HP NP ; Ant Dual Polarized  </v>
          </cell>
          <cell r="F52" t="str">
            <v>Site-00100</v>
          </cell>
          <cell r="G52" t="str">
            <v>S06°11'01.2</v>
          </cell>
          <cell r="H52" t="str">
            <v>106°50'03.0</v>
          </cell>
          <cell r="I52" t="str">
            <v>Site-01110</v>
          </cell>
          <cell r="J52" t="str">
            <v>S06°10'27.0</v>
          </cell>
          <cell r="K52" t="str">
            <v>106°49'48.3</v>
          </cell>
          <cell r="L52" t="str">
            <v>&lt;None&gt;</v>
          </cell>
          <cell r="M52" t="str">
            <v>1.1 km]</v>
          </cell>
          <cell r="N52" t="str">
            <v>Untitled</v>
          </cell>
          <cell r="O52" t="str">
            <v>From link 204 sites</v>
          </cell>
        </row>
        <row r="53">
          <cell r="A53" t="str">
            <v>63;58-CBD_2</v>
          </cell>
          <cell r="B53">
            <v>52</v>
          </cell>
          <cell r="C53">
            <v>71</v>
          </cell>
          <cell r="D53" t="str">
            <v>CBD 2</v>
          </cell>
          <cell r="E53" t="str">
            <v xml:space="preserve">S: 13EHC-63x2-1.2HP NP ; Ant Dual Polarized  </v>
          </cell>
          <cell r="F53" t="str">
            <v>Site-00100</v>
          </cell>
          <cell r="G53" t="str">
            <v>S06°11'01.2</v>
          </cell>
          <cell r="H53" t="str">
            <v>106°50'03.0</v>
          </cell>
          <cell r="I53" t="str">
            <v>Site-00063 (Add 96)</v>
          </cell>
          <cell r="J53" t="str">
            <v>S06°10'03.5</v>
          </cell>
          <cell r="K53" t="str">
            <v>106°50'31.4</v>
          </cell>
          <cell r="L53" t="str">
            <v>&lt;None&gt;</v>
          </cell>
          <cell r="M53" t="str">
            <v>2.0 km]</v>
          </cell>
          <cell r="N53" t="str">
            <v>Untitled</v>
          </cell>
          <cell r="O53" t="str">
            <v>From link 204 sites</v>
          </cell>
        </row>
        <row r="54">
          <cell r="A54" t="str">
            <v>4;43;2-CBD_2</v>
          </cell>
          <cell r="B54">
            <v>53</v>
          </cell>
          <cell r="C54">
            <v>58</v>
          </cell>
          <cell r="D54" t="str">
            <v>CBD 2</v>
          </cell>
          <cell r="E54" t="str">
            <v>G: 23EHP-4x2-0.6HP NP TN; Upgradable to 8x2</v>
          </cell>
          <cell r="F54" t="str">
            <v>Site-00101</v>
          </cell>
          <cell r="G54" t="str">
            <v>S06°10'57.8</v>
          </cell>
          <cell r="H54" t="str">
            <v>106°49'37.2</v>
          </cell>
          <cell r="I54" t="str">
            <v>Site-00095</v>
          </cell>
          <cell r="J54" t="str">
            <v>S06°10'58.9</v>
          </cell>
          <cell r="K54" t="str">
            <v>106°49'23.1</v>
          </cell>
          <cell r="L54" t="str">
            <v>&lt;None&gt;</v>
          </cell>
          <cell r="M54" t="str">
            <v>0.4 km]</v>
          </cell>
          <cell r="N54" t="str">
            <v>Untitled</v>
          </cell>
          <cell r="O54" t="str">
            <v>From link 204 sites</v>
          </cell>
        </row>
        <row r="55">
          <cell r="A55" t="str">
            <v>10;32-CBD_2</v>
          </cell>
          <cell r="B55">
            <v>54</v>
          </cell>
          <cell r="C55">
            <v>38</v>
          </cell>
          <cell r="D55" t="str">
            <v>CBD 2</v>
          </cell>
          <cell r="E55" t="str">
            <v>O: 23EHP-16x2-0.6HP HS TN</v>
          </cell>
          <cell r="F55" t="str">
            <v>Site-00102</v>
          </cell>
          <cell r="G55" t="str">
            <v>S06°11'15.1</v>
          </cell>
          <cell r="H55" t="str">
            <v>106°49'23.9</v>
          </cell>
          <cell r="I55" t="str">
            <v>Site-00530 (Add 96)</v>
          </cell>
          <cell r="J55" t="str">
            <v>S06°11'10.9</v>
          </cell>
          <cell r="K55" t="str">
            <v>106°49'10.2</v>
          </cell>
          <cell r="L55" t="str">
            <v>&lt;None&gt;</v>
          </cell>
          <cell r="M55" t="str">
            <v>0.4 km]</v>
          </cell>
          <cell r="N55" t="str">
            <v>Untitled</v>
          </cell>
          <cell r="O55" t="str">
            <v>From link 204 sites</v>
          </cell>
        </row>
        <row r="56">
          <cell r="A56" t="str">
            <v>10;2-CBD_2</v>
          </cell>
          <cell r="B56">
            <v>55</v>
          </cell>
          <cell r="C56">
            <v>37</v>
          </cell>
          <cell r="D56" t="str">
            <v>CBD 2</v>
          </cell>
          <cell r="E56" t="str">
            <v>O: 23EHP-16x2-0.6HP HS TN</v>
          </cell>
          <cell r="F56" t="str">
            <v>Site-00108</v>
          </cell>
          <cell r="G56" t="str">
            <v>S06°11'12.8</v>
          </cell>
          <cell r="H56" t="str">
            <v>106°49'48.2</v>
          </cell>
          <cell r="I56" t="str">
            <v>Site-00100</v>
          </cell>
          <cell r="J56" t="str">
            <v>S06°11'01.2</v>
          </cell>
          <cell r="K56" t="str">
            <v>106°50'03.0</v>
          </cell>
          <cell r="L56" t="str">
            <v>&lt;None&gt;</v>
          </cell>
          <cell r="M56" t="str">
            <v>0.6 km]</v>
          </cell>
          <cell r="N56" t="str">
            <v>Untitled</v>
          </cell>
          <cell r="O56" t="str">
            <v>From link 204 sites</v>
          </cell>
        </row>
        <row r="57">
          <cell r="A57" t="str">
            <v>4;27-CBD_2</v>
          </cell>
          <cell r="B57">
            <v>56</v>
          </cell>
          <cell r="C57">
            <v>53</v>
          </cell>
          <cell r="D57" t="str">
            <v>CBD 2</v>
          </cell>
          <cell r="E57" t="str">
            <v>G: 23EHP-4x2-0.6HP NP TN; Upgradable to 8x2</v>
          </cell>
          <cell r="F57" t="str">
            <v>Site-00109</v>
          </cell>
          <cell r="G57" t="str">
            <v>S06°11'32.3</v>
          </cell>
          <cell r="H57" t="str">
            <v>106°49'25.3</v>
          </cell>
          <cell r="I57" t="str">
            <v>Plaza Bank Niaga (non-200)</v>
          </cell>
          <cell r="J57" t="str">
            <v>S06°11'28.1</v>
          </cell>
          <cell r="K57" t="str">
            <v>106°49'23.4</v>
          </cell>
          <cell r="L57" t="str">
            <v>&lt;None&gt;</v>
          </cell>
          <cell r="M57" t="str">
            <v>0.1 km]</v>
          </cell>
          <cell r="N57" t="str">
            <v>Untitled</v>
          </cell>
          <cell r="O57" t="str">
            <v>From link 204 sites</v>
          </cell>
        </row>
        <row r="58">
          <cell r="A58" t="str">
            <v>2;92-CBD_2</v>
          </cell>
          <cell r="B58">
            <v>57</v>
          </cell>
          <cell r="C58">
            <v>49</v>
          </cell>
          <cell r="D58" t="str">
            <v>CBD 2</v>
          </cell>
          <cell r="E58" t="str">
            <v>A: 23EHP-2x2-0.6HP NP TN; Upgradable to 4x2</v>
          </cell>
          <cell r="F58" t="str">
            <v>Site-00116</v>
          </cell>
          <cell r="G58" t="str">
            <v>S06°11'59.6</v>
          </cell>
          <cell r="H58" t="str">
            <v>106°49'23.0</v>
          </cell>
          <cell r="I58" t="str">
            <v>Site-00546</v>
          </cell>
          <cell r="J58" t="str">
            <v>S06°11'58.3</v>
          </cell>
          <cell r="K58" t="str">
            <v>106°49'40.7</v>
          </cell>
          <cell r="L58" t="str">
            <v>&lt;None&gt;</v>
          </cell>
          <cell r="M58" t="str">
            <v>0.5 km]</v>
          </cell>
          <cell r="N58" t="str">
            <v>Untitled</v>
          </cell>
          <cell r="O58" t="str">
            <v>From link 204 sites</v>
          </cell>
        </row>
        <row r="59">
          <cell r="A59" t="str">
            <v>4;32-CBD_2</v>
          </cell>
          <cell r="B59">
            <v>58</v>
          </cell>
          <cell r="C59">
            <v>54</v>
          </cell>
          <cell r="D59" t="str">
            <v>CBD 2</v>
          </cell>
          <cell r="E59" t="str">
            <v>G: 23EHP-4x2-0.6HP NP TN; Upgradable to 8x2</v>
          </cell>
          <cell r="F59" t="str">
            <v>Site-00304</v>
          </cell>
          <cell r="G59" t="str">
            <v>S06°12'23.1</v>
          </cell>
          <cell r="H59" t="str">
            <v>106°49'01.7</v>
          </cell>
          <cell r="I59" t="str">
            <v>Site-00111</v>
          </cell>
          <cell r="J59" t="str">
            <v>S06°12'00.0</v>
          </cell>
          <cell r="K59" t="str">
            <v>106°48'52.6</v>
          </cell>
          <cell r="L59" t="str">
            <v>&lt;None&gt;</v>
          </cell>
          <cell r="M59" t="str">
            <v>0.8 km]</v>
          </cell>
          <cell r="N59" t="str">
            <v>Untitled</v>
          </cell>
          <cell r="O59" t="str">
            <v>From link 204 sites</v>
          </cell>
        </row>
        <row r="60">
          <cell r="A60" t="str">
            <v>4;17-CBD_2</v>
          </cell>
          <cell r="B60">
            <v>59</v>
          </cell>
          <cell r="C60">
            <v>51</v>
          </cell>
          <cell r="D60" t="str">
            <v>CBD 2</v>
          </cell>
          <cell r="E60" t="str">
            <v>G: 23EHP-4x2-0.6HP NP TN; Upgradable to 8x2</v>
          </cell>
          <cell r="F60" t="str">
            <v>Site-00529</v>
          </cell>
          <cell r="G60" t="str">
            <v>S06°10'58.1</v>
          </cell>
          <cell r="H60" t="str">
            <v>106°49'51.7</v>
          </cell>
          <cell r="I60" t="str">
            <v>Site-00108</v>
          </cell>
          <cell r="J60" t="str">
            <v>S06°11'12.8</v>
          </cell>
          <cell r="K60" t="str">
            <v>106°49'48.2</v>
          </cell>
          <cell r="L60" t="str">
            <v>&lt;None&gt;</v>
          </cell>
          <cell r="M60" t="str">
            <v>0.5 km]</v>
          </cell>
          <cell r="N60" t="str">
            <v>Untitled</v>
          </cell>
          <cell r="O60" t="str">
            <v>From link 204 sites</v>
          </cell>
        </row>
        <row r="61">
          <cell r="A61" t="str">
            <v>63;25-CBD_2</v>
          </cell>
          <cell r="B61">
            <v>60</v>
          </cell>
          <cell r="C61">
            <v>65</v>
          </cell>
          <cell r="D61" t="str">
            <v>CBD 2</v>
          </cell>
          <cell r="E61" t="str">
            <v xml:space="preserve">S: 13EHC-63x2-1.2HP NP ; Ant Dual Polarized  </v>
          </cell>
          <cell r="F61" t="str">
            <v>Site-00543</v>
          </cell>
          <cell r="G61" t="str">
            <v>S06°12'08.2</v>
          </cell>
          <cell r="H61" t="str">
            <v>106°49'12.5</v>
          </cell>
          <cell r="I61" t="str">
            <v>Site-00109</v>
          </cell>
          <cell r="J61" t="str">
            <v>S06°11'32.3</v>
          </cell>
          <cell r="K61" t="str">
            <v>106°49'25.3</v>
          </cell>
          <cell r="L61" t="str">
            <v>&lt;None&gt;</v>
          </cell>
          <cell r="M61" t="str">
            <v>1.2 km]</v>
          </cell>
          <cell r="N61" t="str">
            <v>Untitled</v>
          </cell>
          <cell r="O61" t="str">
            <v>From link 204 sites</v>
          </cell>
        </row>
        <row r="62">
          <cell r="A62" t="str">
            <v>4;36-CBD_2</v>
          </cell>
          <cell r="B62">
            <v>61</v>
          </cell>
          <cell r="C62">
            <v>55</v>
          </cell>
          <cell r="D62" t="str">
            <v>CBD 2</v>
          </cell>
          <cell r="E62" t="str">
            <v>G: 23EHP-4x2-0.6HP NP TN; Upgradable to 8x2</v>
          </cell>
          <cell r="F62" t="str">
            <v>Site-00546</v>
          </cell>
          <cell r="G62" t="str">
            <v>S06°11'58.3</v>
          </cell>
          <cell r="H62" t="str">
            <v>106°49'40.7</v>
          </cell>
          <cell r="I62" t="str">
            <v>Site-00549</v>
          </cell>
          <cell r="J62" t="str">
            <v>S06°11'46.4</v>
          </cell>
          <cell r="K62" t="str">
            <v>106°49'25.1</v>
          </cell>
          <cell r="L62" t="str">
            <v>&lt;None&gt;</v>
          </cell>
          <cell r="M62" t="str">
            <v>0.6 km]</v>
          </cell>
          <cell r="N62" t="str">
            <v>Untitled</v>
          </cell>
          <cell r="O62" t="str">
            <v>From link 204 sites</v>
          </cell>
        </row>
        <row r="63">
          <cell r="A63" t="str">
            <v>63;20-CBD_2</v>
          </cell>
          <cell r="B63">
            <v>62</v>
          </cell>
          <cell r="C63">
            <v>63</v>
          </cell>
          <cell r="D63" t="str">
            <v>CBD 2</v>
          </cell>
          <cell r="E63" t="str">
            <v xml:space="preserve">S: 13EHC-63x2-1.2HP NP ; Ant Dual Polarized  </v>
          </cell>
          <cell r="F63" t="str">
            <v>Site-00548</v>
          </cell>
          <cell r="G63" t="str">
            <v>S06°12'28.8</v>
          </cell>
          <cell r="H63" t="str">
            <v>106°49'19.5</v>
          </cell>
          <cell r="I63" t="str">
            <v>Site-00185</v>
          </cell>
          <cell r="J63" t="str">
            <v>S06°13'04.7</v>
          </cell>
          <cell r="K63" t="str">
            <v>106°48'37.5</v>
          </cell>
          <cell r="L63" t="str">
            <v>&lt;None&gt;</v>
          </cell>
          <cell r="M63" t="str">
            <v>1.7 km]</v>
          </cell>
          <cell r="N63" t="str">
            <v>Untitled</v>
          </cell>
          <cell r="O63" t="str">
            <v>From link 204 sites</v>
          </cell>
        </row>
        <row r="64">
          <cell r="A64" t="str">
            <v>63;21-CBD_2</v>
          </cell>
          <cell r="B64">
            <v>63</v>
          </cell>
          <cell r="C64">
            <v>64</v>
          </cell>
          <cell r="D64" t="str">
            <v>CBD 2</v>
          </cell>
          <cell r="E64" t="str">
            <v xml:space="preserve">R: 13EHC-63x2-0.6HP NP; Ant Dual Polarized </v>
          </cell>
          <cell r="F64" t="str">
            <v>Site-00548</v>
          </cell>
          <cell r="G64" t="str">
            <v>S06°12'28.8</v>
          </cell>
          <cell r="H64" t="str">
            <v>106°49'19.5</v>
          </cell>
          <cell r="I64" t="str">
            <v>Ind-Menara Imperium B-3</v>
          </cell>
          <cell r="J64" t="str">
            <v>S06°12'37.1</v>
          </cell>
          <cell r="K64" t="str">
            <v>106°49'54.0</v>
          </cell>
          <cell r="L64" t="str">
            <v>&lt;None&gt;</v>
          </cell>
          <cell r="M64" t="str">
            <v>1.1 km]</v>
          </cell>
          <cell r="N64" t="str">
            <v>Untitled</v>
          </cell>
          <cell r="O64" t="str">
            <v>From link 204 sites</v>
          </cell>
        </row>
        <row r="65">
          <cell r="A65" t="str">
            <v>63;28-CBD_2</v>
          </cell>
          <cell r="B65">
            <v>64</v>
          </cell>
          <cell r="C65">
            <v>68</v>
          </cell>
          <cell r="D65" t="str">
            <v>CBD 2</v>
          </cell>
          <cell r="E65" t="str">
            <v xml:space="preserve">S: 13EHC-63x2-1.2HP NP ; Ant Dual Polarized  </v>
          </cell>
          <cell r="F65" t="str">
            <v>Site-00556</v>
          </cell>
          <cell r="G65" t="str">
            <v>S06°12'17.2</v>
          </cell>
          <cell r="H65" t="str">
            <v>106°50'01.3</v>
          </cell>
          <cell r="I65" t="str">
            <v>Site-00109</v>
          </cell>
          <cell r="J65" t="str">
            <v>S06°11'32.3</v>
          </cell>
          <cell r="K65" t="str">
            <v>106°49'25.3</v>
          </cell>
          <cell r="L65" t="str">
            <v>&lt;None&gt;</v>
          </cell>
          <cell r="M65" t="str">
            <v>1.8 km]</v>
          </cell>
          <cell r="N65" t="str">
            <v>Untitled</v>
          </cell>
          <cell r="O65" t="str">
            <v>From link 204 sites</v>
          </cell>
        </row>
        <row r="66">
          <cell r="A66" t="str">
            <v>2;104;2-CBD_2</v>
          </cell>
          <cell r="B66">
            <v>65</v>
          </cell>
          <cell r="C66">
            <v>43</v>
          </cell>
          <cell r="D66" t="str">
            <v>CBD 2</v>
          </cell>
          <cell r="E66" t="str">
            <v>A: 23EHP-2x2-0.6HP NP TN; Upgradable to 4x2</v>
          </cell>
          <cell r="F66" t="str">
            <v>Site-00560</v>
          </cell>
          <cell r="G66" t="str">
            <v>S06°11'09.1</v>
          </cell>
          <cell r="H66" t="str">
            <v>106°49'34.6</v>
          </cell>
          <cell r="I66" t="str">
            <v>Site-00101</v>
          </cell>
          <cell r="J66" t="str">
            <v>S06°10'57.8</v>
          </cell>
          <cell r="K66" t="str">
            <v>106°49'37.2</v>
          </cell>
          <cell r="L66" t="str">
            <v>&lt;None&gt;</v>
          </cell>
          <cell r="M66" t="str">
            <v>0.4 km]</v>
          </cell>
          <cell r="N66" t="str">
            <v>Untitled</v>
          </cell>
          <cell r="O66" t="str">
            <v>From link 204 sites</v>
          </cell>
        </row>
        <row r="67">
          <cell r="A67" t="str">
            <v>6;10-CBD_2</v>
          </cell>
          <cell r="B67">
            <v>66</v>
          </cell>
          <cell r="C67">
            <v>35</v>
          </cell>
          <cell r="D67" t="str">
            <v>CBD 2</v>
          </cell>
          <cell r="E67" t="str">
            <v>L: 15EHP-8x2-0.6HP HS TN; Upgradable to 16x2</v>
          </cell>
          <cell r="F67" t="str">
            <v>Site-00860</v>
          </cell>
          <cell r="G67" t="str">
            <v>S06°10'48.2</v>
          </cell>
          <cell r="H67" t="str">
            <v>106°49'55.4</v>
          </cell>
          <cell r="I67" t="str">
            <v>Site-01110</v>
          </cell>
          <cell r="J67" t="str">
            <v>S06°10'27.0</v>
          </cell>
          <cell r="K67" t="str">
            <v>106°49'48.3</v>
          </cell>
          <cell r="L67" t="str">
            <v>&lt;None&gt;</v>
          </cell>
          <cell r="M67" t="str">
            <v>0.7 km]</v>
          </cell>
          <cell r="N67" t="str">
            <v>Untitled</v>
          </cell>
          <cell r="O67" t="str">
            <v>From link 204 sites</v>
          </cell>
        </row>
        <row r="68">
          <cell r="A68" t="str">
            <v>10;38-CBD_2</v>
          </cell>
          <cell r="B68">
            <v>67</v>
          </cell>
          <cell r="C68">
            <v>39</v>
          </cell>
          <cell r="D68" t="str">
            <v>CBD 2</v>
          </cell>
          <cell r="E68" t="str">
            <v>O: 23EHP-16x2-0.6HP HS TN</v>
          </cell>
          <cell r="F68" t="str">
            <v>Site-00882</v>
          </cell>
          <cell r="G68" t="str">
            <v>S06°13'08.2</v>
          </cell>
          <cell r="H68" t="str">
            <v>106°49'08.4</v>
          </cell>
          <cell r="I68" t="str">
            <v>Wisma Danamon (non-200)</v>
          </cell>
          <cell r="J68" t="str">
            <v>S06°12'56.9</v>
          </cell>
          <cell r="K68" t="str">
            <v>106°49'04.8</v>
          </cell>
          <cell r="L68" t="str">
            <v>&lt;None&gt;</v>
          </cell>
          <cell r="M68" t="str">
            <v>0.4 km]</v>
          </cell>
          <cell r="N68" t="str">
            <v>Untitled</v>
          </cell>
          <cell r="O68" t="str">
            <v>From link 204 sites</v>
          </cell>
        </row>
        <row r="69">
          <cell r="A69" t="str">
            <v>6;39-CBD_2</v>
          </cell>
          <cell r="B69">
            <v>68</v>
          </cell>
          <cell r="C69">
            <v>60</v>
          </cell>
          <cell r="D69" t="str">
            <v>CBD 2</v>
          </cell>
          <cell r="E69" t="str">
            <v>L: 15EHP-8x2-0.6HP HS TN; Upgradable to 16x2</v>
          </cell>
          <cell r="F69" t="str">
            <v>Site-00882</v>
          </cell>
          <cell r="G69" t="str">
            <v>S06°13'08.2</v>
          </cell>
          <cell r="H69" t="str">
            <v>106°49'08.4</v>
          </cell>
          <cell r="I69" t="str">
            <v>Universitas Atma Jaya (non-200)</v>
          </cell>
          <cell r="J69" t="str">
            <v>S06°13'06.6</v>
          </cell>
          <cell r="K69" t="str">
            <v>106°48'55.2</v>
          </cell>
          <cell r="L69" t="str">
            <v>&lt;None&gt;</v>
          </cell>
          <cell r="M69" t="str">
            <v>0.4 km]</v>
          </cell>
          <cell r="N69" t="str">
            <v>Untitled</v>
          </cell>
          <cell r="O69" t="str">
            <v>From link 204 sites</v>
          </cell>
        </row>
        <row r="70">
          <cell r="A70" t="str">
            <v>63;18-CBD_2</v>
          </cell>
          <cell r="B70">
            <v>69</v>
          </cell>
          <cell r="C70">
            <v>61</v>
          </cell>
          <cell r="D70" t="str">
            <v>CBD 2</v>
          </cell>
          <cell r="E70" t="str">
            <v xml:space="preserve">S: 13EHC-63x2-1.2HP NP ; Ant Dual Polarized  </v>
          </cell>
          <cell r="F70" t="str">
            <v>Site-00882</v>
          </cell>
          <cell r="G70" t="str">
            <v>S06°13'08.2</v>
          </cell>
          <cell r="H70" t="str">
            <v>106°49'08.4</v>
          </cell>
          <cell r="I70" t="str">
            <v>Ind-Menara Imperium B-3</v>
          </cell>
          <cell r="J70" t="str">
            <v>S06°12'37.1</v>
          </cell>
          <cell r="K70" t="str">
            <v>106°49'54.0</v>
          </cell>
          <cell r="L70" t="str">
            <v>&lt;None&gt;</v>
          </cell>
          <cell r="M70" t="str">
            <v>1.7 km]</v>
          </cell>
          <cell r="N70" t="str">
            <v>Untitled</v>
          </cell>
          <cell r="O70" t="str">
            <v>From link 204 sites</v>
          </cell>
        </row>
        <row r="71">
          <cell r="A71" t="str">
            <v>63;19-CBD_2</v>
          </cell>
          <cell r="B71">
            <v>70</v>
          </cell>
          <cell r="C71">
            <v>62</v>
          </cell>
          <cell r="D71" t="str">
            <v>CBD 2</v>
          </cell>
          <cell r="E71" t="str">
            <v xml:space="preserve">R: 13EHC-63x2-0.6HP NP; Ant Dual Polarized </v>
          </cell>
          <cell r="F71" t="str">
            <v>Site-00882</v>
          </cell>
          <cell r="G71" t="str">
            <v>S06°13'08.2</v>
          </cell>
          <cell r="H71" t="str">
            <v>106°49'08.4</v>
          </cell>
          <cell r="I71" t="str">
            <v>Site-00185</v>
          </cell>
          <cell r="J71" t="str">
            <v>S06°13'04.7</v>
          </cell>
          <cell r="K71" t="str">
            <v>106°48'37.5</v>
          </cell>
          <cell r="L71" t="str">
            <v>&lt;None&gt;</v>
          </cell>
          <cell r="M71" t="str">
            <v>1.0 km]</v>
          </cell>
          <cell r="N71" t="str">
            <v>Untitled</v>
          </cell>
          <cell r="O71" t="str">
            <v>From link 204 sites</v>
          </cell>
        </row>
        <row r="72">
          <cell r="A72" t="str">
            <v>63;59-CBD_2</v>
          </cell>
          <cell r="B72">
            <v>71</v>
          </cell>
          <cell r="C72">
            <v>72</v>
          </cell>
          <cell r="D72" t="str">
            <v>CBD 2</v>
          </cell>
          <cell r="E72" t="str">
            <v xml:space="preserve">S: 13EHC-63x2-1.2HP NP ; Ant Dual Polarized  </v>
          </cell>
          <cell r="F72" t="str">
            <v>Site-01110</v>
          </cell>
          <cell r="G72" t="str">
            <v>S06°10'27.0</v>
          </cell>
          <cell r="H72" t="str">
            <v>106°49'48.3</v>
          </cell>
          <cell r="I72" t="str">
            <v>Hayam Wuruk Plaza (Inb 28)</v>
          </cell>
          <cell r="J72" t="str">
            <v>S06°09'07.6</v>
          </cell>
          <cell r="K72" t="str">
            <v>106°49'03.9</v>
          </cell>
          <cell r="L72" t="str">
            <v>&lt;None&gt;</v>
          </cell>
          <cell r="M72" t="str">
            <v>2.8 km]</v>
          </cell>
          <cell r="N72" t="str">
            <v>Untitled</v>
          </cell>
          <cell r="O72" t="str">
            <v>From link 204 sites</v>
          </cell>
        </row>
        <row r="73">
          <cell r="A73" t="str">
            <v>2;193-CBD_2</v>
          </cell>
          <cell r="B73">
            <v>72</v>
          </cell>
          <cell r="C73">
            <v>44</v>
          </cell>
          <cell r="D73" t="str">
            <v>CBD 2</v>
          </cell>
          <cell r="E73" t="str">
            <v>A: 23EHP-2x2-0.6HP NP TN; Upgradable to 4x2</v>
          </cell>
          <cell r="F73" t="str">
            <v>Wisma Danamon (non-200)</v>
          </cell>
          <cell r="G73" t="str">
            <v>S06°12'56.9</v>
          </cell>
          <cell r="H73" t="str">
            <v>106°49'04.8</v>
          </cell>
          <cell r="I73" t="str">
            <v>Site-00124</v>
          </cell>
          <cell r="J73" t="str">
            <v>S06°12'57.6</v>
          </cell>
          <cell r="K73" t="str">
            <v>106°48'58.0</v>
          </cell>
          <cell r="L73" t="str">
            <v>&lt;None&gt;</v>
          </cell>
          <cell r="M73" t="str">
            <v>0.2 km]</v>
          </cell>
          <cell r="N73" t="str">
            <v>Untitled</v>
          </cell>
          <cell r="O73" t="str">
            <v>From link 204 sites</v>
          </cell>
        </row>
        <row r="74">
          <cell r="A74" t="str">
            <v>4;78-CBD_2</v>
          </cell>
          <cell r="B74">
            <v>73</v>
          </cell>
          <cell r="C74">
            <v>59</v>
          </cell>
          <cell r="D74" t="str">
            <v>CBD 2</v>
          </cell>
          <cell r="E74" t="str">
            <v>G: 23EHP-4x2-0.6HP NP TN; Upgradable to 8x2</v>
          </cell>
          <cell r="F74" t="str">
            <v>Wisma Danamon (non-200)</v>
          </cell>
          <cell r="G74" t="str">
            <v>S06°12'56.9</v>
          </cell>
          <cell r="H74" t="str">
            <v>106°49'04.8</v>
          </cell>
          <cell r="I74" t="str">
            <v>Site-00513</v>
          </cell>
          <cell r="J74" t="str">
            <v>S06°12'52.9</v>
          </cell>
          <cell r="K74" t="str">
            <v>106°49'08.8</v>
          </cell>
          <cell r="L74" t="str">
            <v>&lt;None&gt;</v>
          </cell>
          <cell r="M74" t="str">
            <v>0.2 km]</v>
          </cell>
          <cell r="N74" t="str">
            <v>Untitled</v>
          </cell>
          <cell r="O74" t="str">
            <v>From link 204 sites</v>
          </cell>
        </row>
        <row r="75">
          <cell r="A75" t="str">
            <v>63;5-CBD_3</v>
          </cell>
          <cell r="B75">
            <v>74</v>
          </cell>
          <cell r="C75">
            <v>84</v>
          </cell>
          <cell r="D75" t="str">
            <v>CBD 3</v>
          </cell>
          <cell r="E75" t="str">
            <v xml:space="preserve">S: 13EHC-63x2-1.2HP NP ; Ant Dual Polarized  </v>
          </cell>
          <cell r="F75" t="str">
            <v>Citra Graha</v>
          </cell>
          <cell r="G75" t="str">
            <v>S06°14'04.7</v>
          </cell>
          <cell r="H75" t="str">
            <v>106°49'27.2</v>
          </cell>
          <cell r="I75" t="str">
            <v>Site-00550</v>
          </cell>
          <cell r="J75" t="str">
            <v>S06°14'30.7</v>
          </cell>
          <cell r="K75" t="str">
            <v>106°48'05.1</v>
          </cell>
          <cell r="L75" t="str">
            <v>&lt;None&gt;</v>
          </cell>
          <cell r="M75" t="str">
            <v>2.6 km]</v>
          </cell>
          <cell r="N75" t="str">
            <v>Untitled</v>
          </cell>
          <cell r="O75" t="str">
            <v>From link 204 sites</v>
          </cell>
        </row>
        <row r="76">
          <cell r="A76" t="str">
            <v>4;11-CBD_3</v>
          </cell>
          <cell r="B76">
            <v>75</v>
          </cell>
          <cell r="C76">
            <v>79</v>
          </cell>
          <cell r="D76" t="str">
            <v>CBD 3</v>
          </cell>
          <cell r="E76" t="str">
            <v>G: 23EHP-4x2-0.6HP NP TN; Upgradable to 8x2</v>
          </cell>
          <cell r="F76" t="str">
            <v>RS Pertamina (non-200)</v>
          </cell>
          <cell r="G76" t="str">
            <v>S06°14'22.9</v>
          </cell>
          <cell r="H76" t="str">
            <v>106°47'36.2</v>
          </cell>
          <cell r="I76" t="str">
            <v>Universitas Al Azhar (non-200)</v>
          </cell>
          <cell r="J76" t="str">
            <v>S06°14'09.3</v>
          </cell>
          <cell r="K76" t="str">
            <v>106°47'56.7</v>
          </cell>
          <cell r="L76" t="str">
            <v>&lt;None&gt;</v>
          </cell>
          <cell r="M76" t="str">
            <v>0.8 km]</v>
          </cell>
          <cell r="N76" t="str">
            <v>Untitled</v>
          </cell>
          <cell r="O76" t="str">
            <v>From link 204 sites</v>
          </cell>
        </row>
        <row r="77">
          <cell r="A77" t="str">
            <v>2;10-CBD_3</v>
          </cell>
          <cell r="B77">
            <v>76</v>
          </cell>
          <cell r="C77">
            <v>75</v>
          </cell>
          <cell r="D77" t="str">
            <v>CBD 3</v>
          </cell>
          <cell r="E77" t="str">
            <v>A: 23EHP-2x2-0.6HP NP TN; Upgradable to 4x2</v>
          </cell>
          <cell r="F77" t="str">
            <v>Seibu (non-200)</v>
          </cell>
          <cell r="G77" t="str">
            <v>S06°14'42.5</v>
          </cell>
          <cell r="H77" t="str">
            <v>106°48'13.0</v>
          </cell>
          <cell r="I77" t="str">
            <v>Site-00551</v>
          </cell>
          <cell r="J77" t="str">
            <v>S06°14'43.7</v>
          </cell>
          <cell r="K77" t="str">
            <v>106°48'07.7</v>
          </cell>
          <cell r="L77" t="str">
            <v>&lt;None&gt;</v>
          </cell>
          <cell r="M77" t="str">
            <v>0.2 km]</v>
          </cell>
          <cell r="N77" t="str">
            <v>Untitled</v>
          </cell>
          <cell r="O77" t="str">
            <v>From link 204 sites</v>
          </cell>
        </row>
        <row r="78">
          <cell r="A78" t="str">
            <v>2;28-CBD_3</v>
          </cell>
          <cell r="B78">
            <v>77</v>
          </cell>
          <cell r="C78">
            <v>77</v>
          </cell>
          <cell r="D78" t="str">
            <v>CBD 3</v>
          </cell>
          <cell r="E78" t="str">
            <v>A: 23EHP-2x2-0.6HP NP TN; Upgradable to 4x2</v>
          </cell>
          <cell r="F78" t="str">
            <v>Site-00143</v>
          </cell>
          <cell r="G78" t="str">
            <v>S06°14'22.7</v>
          </cell>
          <cell r="H78" t="str">
            <v>106°47'53.4</v>
          </cell>
          <cell r="I78" t="str">
            <v>Universitas Al Azhar (non-200)</v>
          </cell>
          <cell r="J78" t="str">
            <v>S06°14'09.3</v>
          </cell>
          <cell r="K78" t="str">
            <v>106°47'56.7</v>
          </cell>
          <cell r="L78" t="str">
            <v>&lt;None&gt;</v>
          </cell>
          <cell r="M78" t="str">
            <v>0.4 km]</v>
          </cell>
          <cell r="N78" t="str">
            <v>Untitled</v>
          </cell>
          <cell r="O78" t="str">
            <v>From link 204 sites</v>
          </cell>
        </row>
        <row r="79">
          <cell r="A79" t="str">
            <v>2;26-CBD_3</v>
          </cell>
          <cell r="B79">
            <v>78</v>
          </cell>
          <cell r="C79">
            <v>76</v>
          </cell>
          <cell r="D79" t="str">
            <v>CBD 3</v>
          </cell>
          <cell r="E79" t="str">
            <v>A: 23EHP-2x2-0.6HP NP TN; Upgradable to 4x2</v>
          </cell>
          <cell r="F79" t="str">
            <v>Site-00153</v>
          </cell>
          <cell r="G79" t="str">
            <v>S06°14'19.9</v>
          </cell>
          <cell r="H79" t="str">
            <v>106°48'13.9</v>
          </cell>
          <cell r="I79" t="str">
            <v>Site-00142</v>
          </cell>
          <cell r="J79" t="str">
            <v>S06°14'07.8</v>
          </cell>
          <cell r="K79" t="str">
            <v>106°48'00.8</v>
          </cell>
          <cell r="L79" t="str">
            <v>&lt;None&gt;</v>
          </cell>
          <cell r="M79" t="str">
            <v>0.5 km]</v>
          </cell>
          <cell r="N79" t="str">
            <v>Untitled</v>
          </cell>
          <cell r="O79" t="str">
            <v>From link 204 sites</v>
          </cell>
        </row>
        <row r="80">
          <cell r="A80" t="str">
            <v>2;6-CBD_3</v>
          </cell>
          <cell r="B80">
            <v>79</v>
          </cell>
          <cell r="C80">
            <v>78</v>
          </cell>
          <cell r="D80" t="str">
            <v>CBD 3</v>
          </cell>
          <cell r="E80" t="str">
            <v>A: 23EHP-2x2-0.6HP NP TN; Upgradable to 4x2</v>
          </cell>
          <cell r="F80" t="str">
            <v>Site-00154</v>
          </cell>
          <cell r="G80" t="str">
            <v>S06°14'39.2</v>
          </cell>
          <cell r="H80" t="str">
            <v>106°47'42.8</v>
          </cell>
          <cell r="I80" t="str">
            <v>Site-00532</v>
          </cell>
          <cell r="J80" t="str">
            <v>S06°14'45.8</v>
          </cell>
          <cell r="K80" t="str">
            <v>106°47'53.3</v>
          </cell>
          <cell r="L80" t="str">
            <v>&lt;None&gt;</v>
          </cell>
          <cell r="M80" t="str">
            <v>0.4 km]</v>
          </cell>
          <cell r="N80" t="str">
            <v>Untitled</v>
          </cell>
          <cell r="O80" t="str">
            <v>From link 204 sites</v>
          </cell>
        </row>
        <row r="81">
          <cell r="A81" t="str">
            <v>6-CBD_3</v>
          </cell>
          <cell r="B81">
            <v>80</v>
          </cell>
          <cell r="C81">
            <v>74</v>
          </cell>
          <cell r="D81" t="str">
            <v>CBD 3</v>
          </cell>
          <cell r="E81" t="str">
            <v>L: 15EHP-8x2-0.6HP HS TN; Upgradable to 16x2</v>
          </cell>
          <cell r="F81" t="str">
            <v>Site-00532</v>
          </cell>
          <cell r="G81" t="str">
            <v>S06°14'45.8</v>
          </cell>
          <cell r="H81" t="str">
            <v>106°47'53.3</v>
          </cell>
          <cell r="I81" t="str">
            <v>Site-00164</v>
          </cell>
          <cell r="J81" t="str">
            <v>S06°14'58.8</v>
          </cell>
          <cell r="K81" t="str">
            <v>106°47'51.1</v>
          </cell>
          <cell r="L81" t="str">
            <v>&lt;None&gt;</v>
          </cell>
          <cell r="M81" t="str">
            <v>0.4 km]</v>
          </cell>
          <cell r="N81" t="str">
            <v>Untitled</v>
          </cell>
          <cell r="O81" t="str">
            <v>From link 204 sites</v>
          </cell>
        </row>
        <row r="82">
          <cell r="A82" t="str">
            <v>6;6-CBD_3</v>
          </cell>
          <cell r="B82">
            <v>81</v>
          </cell>
          <cell r="C82">
            <v>80</v>
          </cell>
          <cell r="D82" t="str">
            <v>CBD 3</v>
          </cell>
          <cell r="E82" t="str">
            <v>L: 15EHP-8x2-0.6HP HS TN; Upgradable to 16x2</v>
          </cell>
          <cell r="F82" t="str">
            <v>Site-00550</v>
          </cell>
          <cell r="G82" t="str">
            <v>S06°14'30.7</v>
          </cell>
          <cell r="H82" t="str">
            <v>106°48'05.1</v>
          </cell>
          <cell r="I82" t="str">
            <v>Site-00153</v>
          </cell>
          <cell r="J82" t="str">
            <v>S06°14'19.9</v>
          </cell>
          <cell r="K82" t="str">
            <v>106°48'13.9</v>
          </cell>
          <cell r="L82" t="str">
            <v>&lt;None&gt;</v>
          </cell>
          <cell r="M82" t="str">
            <v>0.4 km]</v>
          </cell>
          <cell r="N82" t="str">
            <v>Untitled</v>
          </cell>
          <cell r="O82" t="str">
            <v>From link 204 sites</v>
          </cell>
        </row>
        <row r="83">
          <cell r="A83" t="str">
            <v>63;2-CBD_3</v>
          </cell>
          <cell r="B83">
            <v>82</v>
          </cell>
          <cell r="C83">
            <v>81</v>
          </cell>
          <cell r="D83" t="str">
            <v>CBD 3</v>
          </cell>
          <cell r="E83" t="str">
            <v xml:space="preserve">R: 13EHC-63x2-0.6HP NP; Ant Dual Polarized </v>
          </cell>
          <cell r="F83" t="str">
            <v>Site-00550</v>
          </cell>
          <cell r="G83" t="str">
            <v>S06°14'30.7</v>
          </cell>
          <cell r="H83" t="str">
            <v>106°48'05.1</v>
          </cell>
          <cell r="I83" t="str">
            <v>Site-00164</v>
          </cell>
          <cell r="J83" t="str">
            <v>S06°14'58.8</v>
          </cell>
          <cell r="K83" t="str">
            <v>106°47'51.1</v>
          </cell>
          <cell r="L83" t="str">
            <v>&lt;None&gt;</v>
          </cell>
          <cell r="M83" t="str">
            <v>1.0 km]</v>
          </cell>
          <cell r="N83" t="str">
            <v>Untitled</v>
          </cell>
          <cell r="O83" t="str">
            <v>From link 204 sites</v>
          </cell>
        </row>
        <row r="84">
          <cell r="A84" t="str">
            <v>63;3-CBD_3</v>
          </cell>
          <cell r="B84">
            <v>83</v>
          </cell>
          <cell r="C84">
            <v>82</v>
          </cell>
          <cell r="D84" t="str">
            <v>CBD 3</v>
          </cell>
          <cell r="E84" t="str">
            <v xml:space="preserve">S: 13EHC-63x2-1.2HP NP ; Ant Dual Polarized  </v>
          </cell>
          <cell r="F84" t="str">
            <v>Site-01532 (non-200)</v>
          </cell>
          <cell r="G84" t="str">
            <v>S06°14'51.6</v>
          </cell>
          <cell r="H84" t="str">
            <v>106°48'54.9</v>
          </cell>
          <cell r="I84" t="str">
            <v>Site-00164</v>
          </cell>
          <cell r="J84" t="str">
            <v>S06°14'58.8</v>
          </cell>
          <cell r="K84" t="str">
            <v>106°47'51.1</v>
          </cell>
          <cell r="L84" t="str">
            <v>&lt;None&gt;</v>
          </cell>
          <cell r="M84" t="str">
            <v>2.0 km]</v>
          </cell>
          <cell r="N84" t="str">
            <v>Untitled</v>
          </cell>
          <cell r="O84" t="str">
            <v>From link 204 sites</v>
          </cell>
        </row>
        <row r="85">
          <cell r="A85" t="str">
            <v>63;4-CBD_3</v>
          </cell>
          <cell r="B85">
            <v>84</v>
          </cell>
          <cell r="C85">
            <v>83</v>
          </cell>
          <cell r="D85" t="str">
            <v>CBD 3</v>
          </cell>
          <cell r="E85" t="str">
            <v xml:space="preserve">S: 13EHC-63x2-1.2HP NP ; Ant Dual Polarized  </v>
          </cell>
          <cell r="F85" t="str">
            <v>Site-01532 (non-200)</v>
          </cell>
          <cell r="G85" t="str">
            <v>S06°14'51.6</v>
          </cell>
          <cell r="H85" t="str">
            <v>106°48'54.9</v>
          </cell>
          <cell r="I85" t="str">
            <v>Citra Graha</v>
          </cell>
          <cell r="J85" t="str">
            <v>S06°14'04.7</v>
          </cell>
          <cell r="K85" t="str">
            <v>106°49'27.2</v>
          </cell>
          <cell r="L85" t="str">
            <v>&lt;None&gt;</v>
          </cell>
          <cell r="M85" t="str">
            <v>1.8 km]</v>
          </cell>
          <cell r="N85" t="str">
            <v>Untitled</v>
          </cell>
          <cell r="O85" t="str">
            <v>From link 204 sites</v>
          </cell>
        </row>
        <row r="86">
          <cell r="A86" t="str">
            <v>2;103 CBD-4</v>
          </cell>
          <cell r="B86">
            <v>85</v>
          </cell>
          <cell r="C86">
            <v>1370</v>
          </cell>
          <cell r="D86" t="str">
            <v>CBD 4</v>
          </cell>
          <cell r="E86" t="str">
            <v>A: 23EHP-2x2-0.6HP NP TN; Upgradable to 4x2</v>
          </cell>
          <cell r="F86" t="str">
            <v>Dusit Mangga Dua</v>
          </cell>
          <cell r="G86" t="str">
            <v>S06°08'13.7</v>
          </cell>
          <cell r="H86" t="str">
            <v>106°49'29.2</v>
          </cell>
          <cell r="I86" t="str">
            <v>ITC Mangga Dua (Inb 28)</v>
          </cell>
          <cell r="J86" t="str">
            <v>S06°08'09.7</v>
          </cell>
          <cell r="K86" t="str">
            <v>106°49'27.8</v>
          </cell>
          <cell r="L86" t="str">
            <v>&lt;None&gt;</v>
          </cell>
          <cell r="M86" t="str">
            <v>0.1 km]</v>
          </cell>
          <cell r="N86" t="str">
            <v>Untitled</v>
          </cell>
          <cell r="O86" t="str">
            <v>From link all</v>
          </cell>
        </row>
        <row r="87">
          <cell r="A87" t="str">
            <v>2;137-CBD4</v>
          </cell>
          <cell r="B87">
            <v>86</v>
          </cell>
          <cell r="C87">
            <v>1380</v>
          </cell>
          <cell r="D87" t="str">
            <v>CBD 4</v>
          </cell>
          <cell r="E87" t="str">
            <v>A: 23EHP-2x2-0.6HP NP TN; Upgradable to 4x2</v>
          </cell>
          <cell r="F87" t="str">
            <v>Glodok Plaza</v>
          </cell>
          <cell r="G87" t="str">
            <v>S06°08'31.8</v>
          </cell>
          <cell r="H87" t="str">
            <v>106°48'59.6</v>
          </cell>
          <cell r="I87" t="str">
            <v>Site-00045</v>
          </cell>
          <cell r="J87" t="str">
            <v>S06°08'19.5</v>
          </cell>
          <cell r="K87" t="str">
            <v>106°48'51.5</v>
          </cell>
          <cell r="L87" t="str">
            <v>&lt;None&gt;</v>
          </cell>
          <cell r="M87" t="str">
            <v>0.5 km]</v>
          </cell>
          <cell r="N87" t="str">
            <v>Untitled</v>
          </cell>
          <cell r="O87" t="str">
            <v>From link all</v>
          </cell>
        </row>
        <row r="88">
          <cell r="A88" t="str">
            <v>2;46-CBD4</v>
          </cell>
          <cell r="B88">
            <v>87</v>
          </cell>
          <cell r="C88">
            <v>1381</v>
          </cell>
          <cell r="D88" t="str">
            <v>CBD 4</v>
          </cell>
          <cell r="E88" t="str">
            <v>A: 23EHP-2x2-0.6HP NP TN; Upgradable to 4x2</v>
          </cell>
          <cell r="F88" t="str">
            <v>Harco Glodok</v>
          </cell>
          <cell r="G88" t="str">
            <v>S06°08'33.6</v>
          </cell>
          <cell r="H88" t="str">
            <v>106°48'55.6</v>
          </cell>
          <cell r="I88" t="str">
            <v>Pasar Glodok (Inb 28)</v>
          </cell>
          <cell r="J88" t="str">
            <v>S06°08'35.0</v>
          </cell>
          <cell r="K88" t="str">
            <v>106°48'51.9</v>
          </cell>
          <cell r="L88" t="str">
            <v>&lt;None&gt;</v>
          </cell>
          <cell r="M88" t="str">
            <v>0.1 km]</v>
          </cell>
          <cell r="N88" t="str">
            <v>Untitled</v>
          </cell>
          <cell r="O88" t="str">
            <v>From link all</v>
          </cell>
        </row>
        <row r="89">
          <cell r="A89" t="str">
            <v>4;54-CDB4</v>
          </cell>
          <cell r="B89">
            <v>88</v>
          </cell>
          <cell r="C89">
            <v>1388</v>
          </cell>
          <cell r="D89" t="str">
            <v>CBD 4</v>
          </cell>
          <cell r="E89" t="str">
            <v>G: 23EHP-4x2-0.6HP NP TN; Upgradable to 8x2</v>
          </cell>
          <cell r="F89" t="str">
            <v>Harco Glodok</v>
          </cell>
          <cell r="G89" t="str">
            <v>S06°08'33.6</v>
          </cell>
          <cell r="H89" t="str">
            <v>106°48'55.6</v>
          </cell>
          <cell r="I89" t="str">
            <v>Site-00052</v>
          </cell>
          <cell r="J89" t="str">
            <v>S06°08'36.8</v>
          </cell>
          <cell r="K89" t="str">
            <v>106°48'55.2</v>
          </cell>
          <cell r="L89" t="str">
            <v>&lt;None&gt;</v>
          </cell>
          <cell r="M89" t="str">
            <v>0.1 km]</v>
          </cell>
          <cell r="N89" t="str">
            <v>Untitled</v>
          </cell>
          <cell r="O89" t="str">
            <v>From link all</v>
          </cell>
        </row>
        <row r="90">
          <cell r="A90" t="str">
            <v>2;95 CBD-4</v>
          </cell>
          <cell r="B90">
            <v>89</v>
          </cell>
          <cell r="C90">
            <v>1376</v>
          </cell>
          <cell r="D90" t="str">
            <v>CBD 4</v>
          </cell>
          <cell r="E90" t="str">
            <v>A: 23EHP-2x2-0.6HP NP TN; Upgradable to 4x2</v>
          </cell>
          <cell r="F90" t="str">
            <v>Harco Mangga Dua</v>
          </cell>
          <cell r="G90" t="str">
            <v>S06°08'11.1</v>
          </cell>
          <cell r="H90" t="str">
            <v>106°49'43.2</v>
          </cell>
          <cell r="I90" t="str">
            <v>Site-00050</v>
          </cell>
          <cell r="J90" t="str">
            <v>S06°08'22.4</v>
          </cell>
          <cell r="K90" t="str">
            <v>106°49'35.4</v>
          </cell>
          <cell r="L90" t="str">
            <v>&lt;None&gt;</v>
          </cell>
          <cell r="M90" t="str">
            <v>0.4 km]</v>
          </cell>
          <cell r="N90" t="str">
            <v>Untitled</v>
          </cell>
          <cell r="O90" t="str">
            <v>From link all</v>
          </cell>
        </row>
        <row r="91">
          <cell r="A91" t="str">
            <v>2;94 CBD-4</v>
          </cell>
          <cell r="B91">
            <v>90</v>
          </cell>
          <cell r="C91">
            <v>1375</v>
          </cell>
          <cell r="D91" t="str">
            <v>CBD 4</v>
          </cell>
          <cell r="E91" t="str">
            <v>A: 23EHP-2x2-0.6HP NP TN; Upgradable to 4x2</v>
          </cell>
          <cell r="F91" t="str">
            <v>Hotel Novotel Mangga Dua</v>
          </cell>
          <cell r="G91" t="str">
            <v>S06°08'13.1</v>
          </cell>
          <cell r="H91" t="str">
            <v>106°49'53.7</v>
          </cell>
          <cell r="I91" t="str">
            <v>Mangga Dua Square (Inb 28)</v>
          </cell>
          <cell r="J91" t="str">
            <v>S06°08'10.7</v>
          </cell>
          <cell r="K91" t="str">
            <v>106°49'53.3</v>
          </cell>
          <cell r="L91" t="str">
            <v>&lt;None&gt;</v>
          </cell>
          <cell r="M91" t="str">
            <v>0.1 km]</v>
          </cell>
          <cell r="N91" t="str">
            <v>Untitled</v>
          </cell>
          <cell r="O91" t="str">
            <v>From link all</v>
          </cell>
        </row>
        <row r="92">
          <cell r="A92" t="str">
            <v>4;40 CBD-4</v>
          </cell>
          <cell r="B92">
            <v>91</v>
          </cell>
          <cell r="C92">
            <v>1385</v>
          </cell>
          <cell r="D92" t="str">
            <v>CBD 4</v>
          </cell>
          <cell r="E92" t="str">
            <v>G: 23EHP-4x2-0.6HP NP TN; Upgradable to 8x2</v>
          </cell>
          <cell r="F92" t="str">
            <v>Hotel Novotel Mangga Dua</v>
          </cell>
          <cell r="G92" t="str">
            <v>S06°08'13.1</v>
          </cell>
          <cell r="H92" t="str">
            <v>106°49'53.7</v>
          </cell>
          <cell r="I92" t="str">
            <v>Site-00561</v>
          </cell>
          <cell r="J92" t="str">
            <v>S06°08'16.9</v>
          </cell>
          <cell r="K92" t="str">
            <v>106°49'47.9</v>
          </cell>
          <cell r="L92" t="str">
            <v>&lt;None&gt;</v>
          </cell>
          <cell r="M92" t="str">
            <v>0.2 km]</v>
          </cell>
          <cell r="N92" t="str">
            <v>Untitled</v>
          </cell>
          <cell r="O92" t="str">
            <v>From link all</v>
          </cell>
        </row>
        <row r="93">
          <cell r="A93" t="str">
            <v>2;97 CBD-4</v>
          </cell>
          <cell r="B93">
            <v>92</v>
          </cell>
          <cell r="C93">
            <v>1378</v>
          </cell>
          <cell r="D93" t="str">
            <v>CBD 4</v>
          </cell>
          <cell r="E93" t="str">
            <v>A: 23EHP-2x2-0.6HP NP TN; Upgradable to 4x2</v>
          </cell>
          <cell r="F93" t="str">
            <v>Hotel Sheraton Gn Sahari</v>
          </cell>
          <cell r="G93" t="str">
            <v>S06°08'48.4</v>
          </cell>
          <cell r="H93" t="str">
            <v>106°50'05.4</v>
          </cell>
          <cell r="I93" t="str">
            <v>Site-00056</v>
          </cell>
          <cell r="J93" t="str">
            <v>S06°08'37.1</v>
          </cell>
          <cell r="K93" t="str">
            <v>106°50'03.3</v>
          </cell>
          <cell r="L93" t="str">
            <v>&lt;None&gt;</v>
          </cell>
          <cell r="M93" t="str">
            <v>0.4 km]</v>
          </cell>
          <cell r="N93" t="str">
            <v>Untitled</v>
          </cell>
          <cell r="O93" t="str">
            <v>From link all</v>
          </cell>
        </row>
        <row r="94">
          <cell r="A94" t="str">
            <v>2;102 CBD-4</v>
          </cell>
          <cell r="B94">
            <v>93</v>
          </cell>
          <cell r="C94">
            <v>1369</v>
          </cell>
          <cell r="D94" t="str">
            <v>CBD 4</v>
          </cell>
          <cell r="E94" t="str">
            <v>A: 23EHP-2x2-0.6HP NP TN; Upgradable to 4x2</v>
          </cell>
          <cell r="F94" t="str">
            <v>Mangga Dua Mall</v>
          </cell>
          <cell r="G94" t="str">
            <v>S06°08'14.1</v>
          </cell>
          <cell r="H94" t="str">
            <v>106°49'25.3</v>
          </cell>
          <cell r="I94" t="str">
            <v>Hotel Ibis Mangga Dua (Inb 28)</v>
          </cell>
          <cell r="J94" t="str">
            <v>S06°08'16.0</v>
          </cell>
          <cell r="K94" t="str">
            <v>106°49'22.9</v>
          </cell>
          <cell r="L94" t="str">
            <v>&lt;None&gt;</v>
          </cell>
          <cell r="M94" t="str">
            <v>0.1 km]</v>
          </cell>
          <cell r="N94" t="str">
            <v>Untitled</v>
          </cell>
          <cell r="O94" t="str">
            <v>From link all</v>
          </cell>
        </row>
        <row r="95">
          <cell r="A95" t="str">
            <v>2;92 CBD-4</v>
          </cell>
          <cell r="B95">
            <v>94</v>
          </cell>
          <cell r="C95">
            <v>1374</v>
          </cell>
          <cell r="D95" t="str">
            <v>CBD 4</v>
          </cell>
          <cell r="E95" t="str">
            <v>A: 23EHP-2x2-0.6HP NP TN; Upgradable to 4x2</v>
          </cell>
          <cell r="F95" t="str">
            <v>Pasar Pagi Mangga Dua</v>
          </cell>
          <cell r="G95" t="str">
            <v>S06°08'10.5</v>
          </cell>
          <cell r="H95" t="str">
            <v>106°49'21.3</v>
          </cell>
          <cell r="I95" t="str">
            <v>Site-00432</v>
          </cell>
          <cell r="J95" t="str">
            <v>S06°08'09.7</v>
          </cell>
          <cell r="K95" t="str">
            <v>106°49'24.0</v>
          </cell>
          <cell r="L95" t="str">
            <v>&lt;None&gt;</v>
          </cell>
          <cell r="M95" t="str">
            <v>0.1 km]</v>
          </cell>
          <cell r="N95" t="str">
            <v>Untitled</v>
          </cell>
          <cell r="O95" t="str">
            <v>From link all</v>
          </cell>
        </row>
        <row r="96">
          <cell r="A96" t="str">
            <v>10;19 CDB-4</v>
          </cell>
          <cell r="B96">
            <v>95</v>
          </cell>
          <cell r="C96">
            <v>85</v>
          </cell>
          <cell r="D96" t="str">
            <v>CBD 4</v>
          </cell>
          <cell r="E96" t="str">
            <v>O: 23EHP-16x2-0.6HP HS TN</v>
          </cell>
          <cell r="F96" t="str">
            <v>Site-00043</v>
          </cell>
          <cell r="G96" t="str">
            <v>S06°08'08.1</v>
          </cell>
          <cell r="H96" t="str">
            <v>106°49'38.7</v>
          </cell>
          <cell r="I96" t="str">
            <v>Site-01297 (non-200)</v>
          </cell>
          <cell r="J96" t="str">
            <v>S06°07'29.8</v>
          </cell>
          <cell r="K96" t="str">
            <v>106°49'43.8</v>
          </cell>
          <cell r="L96" t="str">
            <v>&lt;None&gt;</v>
          </cell>
          <cell r="M96" t="str">
            <v>1.2 km]</v>
          </cell>
          <cell r="N96" t="str">
            <v>Untitled</v>
          </cell>
          <cell r="O96" t="str">
            <v>From link 204 sites</v>
          </cell>
        </row>
        <row r="97">
          <cell r="A97" t="str">
            <v>4;38 CBD-4</v>
          </cell>
          <cell r="B97">
            <v>96</v>
          </cell>
          <cell r="C97">
            <v>93</v>
          </cell>
          <cell r="D97" t="str">
            <v>CBD 4</v>
          </cell>
          <cell r="E97" t="str">
            <v>G: 23EHP-4x2-0.6HP NP TN; Upgradable to 8x2</v>
          </cell>
          <cell r="F97" t="str">
            <v>Site-00043</v>
          </cell>
          <cell r="G97" t="str">
            <v>S06°08'08.1</v>
          </cell>
          <cell r="H97" t="str">
            <v>106°49'38.7</v>
          </cell>
          <cell r="I97" t="str">
            <v>Site-00432</v>
          </cell>
          <cell r="J97" t="str">
            <v>S06°08'09.7</v>
          </cell>
          <cell r="K97" t="str">
            <v>106°49'24.0</v>
          </cell>
          <cell r="L97" t="str">
            <v>&lt;None&gt;</v>
          </cell>
          <cell r="M97" t="str">
            <v>0.5 km]</v>
          </cell>
          <cell r="N97" t="str">
            <v>Untitled</v>
          </cell>
          <cell r="O97" t="str">
            <v>From link 204 sites</v>
          </cell>
        </row>
        <row r="98">
          <cell r="A98" t="str">
            <v>2;89 CBD-4</v>
          </cell>
          <cell r="B98">
            <v>97</v>
          </cell>
          <cell r="C98">
            <v>90</v>
          </cell>
          <cell r="D98" t="str">
            <v>CBD 4</v>
          </cell>
          <cell r="E98" t="str">
            <v>A: 23EHP-2x2-0.6HP NP TN; Upgradable to 4x2</v>
          </cell>
          <cell r="F98" t="str">
            <v>Site-00044</v>
          </cell>
          <cell r="G98" t="str">
            <v>S06°08'11.3</v>
          </cell>
          <cell r="H98" t="str">
            <v>106°49'08.4</v>
          </cell>
          <cell r="I98" t="str">
            <v>Site-01549</v>
          </cell>
          <cell r="J98" t="str">
            <v>S06°07'54.0</v>
          </cell>
          <cell r="K98" t="str">
            <v>106°49'19.8</v>
          </cell>
          <cell r="L98" t="str">
            <v>&lt;None&gt;</v>
          </cell>
          <cell r="M98" t="str">
            <v>0.6 km]</v>
          </cell>
          <cell r="N98" t="str">
            <v>Untitled</v>
          </cell>
          <cell r="O98" t="str">
            <v>From link 204 sites</v>
          </cell>
        </row>
        <row r="99">
          <cell r="A99" t="str">
            <v>4;37 CBD-4</v>
          </cell>
          <cell r="B99">
            <v>98</v>
          </cell>
          <cell r="C99">
            <v>92</v>
          </cell>
          <cell r="D99" t="str">
            <v>CBD 4</v>
          </cell>
          <cell r="E99" t="str">
            <v>G: 23EHP-4x2-0.6HP NP TN; Upgradable to 8x2</v>
          </cell>
          <cell r="F99" t="str">
            <v>Site-00049</v>
          </cell>
          <cell r="G99" t="str">
            <v>S06°08'03.6</v>
          </cell>
          <cell r="H99" t="str">
            <v>106°49'56.7</v>
          </cell>
          <cell r="I99" t="str">
            <v>Site-00043</v>
          </cell>
          <cell r="J99" t="str">
            <v>S06°08'08.1</v>
          </cell>
          <cell r="K99" t="str">
            <v>106°49'38.7</v>
          </cell>
          <cell r="L99" t="str">
            <v>&lt;None&gt;</v>
          </cell>
          <cell r="M99" t="str">
            <v>0.6 km]</v>
          </cell>
          <cell r="N99" t="str">
            <v>Untitled</v>
          </cell>
          <cell r="O99" t="str">
            <v>From link 204 sites</v>
          </cell>
        </row>
        <row r="100">
          <cell r="A100" t="str">
            <v>2;91 CBD-4</v>
          </cell>
          <cell r="B100">
            <v>99</v>
          </cell>
          <cell r="C100">
            <v>1373</v>
          </cell>
          <cell r="D100" t="str">
            <v>CBD 4</v>
          </cell>
          <cell r="E100" t="str">
            <v>A: 23EHP-2x2-0.6HP NP TN; Upgradable to 4x2</v>
          </cell>
          <cell r="F100" t="str">
            <v>Site-00049</v>
          </cell>
          <cell r="G100" t="str">
            <v>S06°08'03.6</v>
          </cell>
          <cell r="H100" t="str">
            <v>106°49'56.7</v>
          </cell>
          <cell r="I100" t="str">
            <v>WTC Mangga Dua (Inb 28)</v>
          </cell>
          <cell r="J100" t="str">
            <v>S06°08'03.8</v>
          </cell>
          <cell r="K100" t="str">
            <v>106°49'52.5</v>
          </cell>
          <cell r="L100" t="str">
            <v>&lt;None&gt;</v>
          </cell>
          <cell r="M100" t="str">
            <v>0.1 km]</v>
          </cell>
          <cell r="N100" t="str">
            <v>Untitled</v>
          </cell>
          <cell r="O100" t="str">
            <v>From link all</v>
          </cell>
        </row>
        <row r="101">
          <cell r="A101" t="str">
            <v>4;39 CBD-4</v>
          </cell>
          <cell r="B101">
            <v>100</v>
          </cell>
          <cell r="C101">
            <v>94</v>
          </cell>
          <cell r="D101" t="str">
            <v>CBD 4</v>
          </cell>
          <cell r="E101" t="str">
            <v>G: 23EHP-4x2-0.6HP NP TN; Upgradable to 8x2</v>
          </cell>
          <cell r="F101" t="str">
            <v>Site-00050</v>
          </cell>
          <cell r="G101" t="str">
            <v>S06°08'22.4</v>
          </cell>
          <cell r="H101" t="str">
            <v>106°49'35.4</v>
          </cell>
          <cell r="I101" t="str">
            <v>Site-00561</v>
          </cell>
          <cell r="J101" t="str">
            <v>S06°08'16.9</v>
          </cell>
          <cell r="K101" t="str">
            <v>106°49'47.9</v>
          </cell>
          <cell r="L101" t="str">
            <v>&lt;None&gt;</v>
          </cell>
          <cell r="M101" t="str">
            <v>0.4 km]</v>
          </cell>
          <cell r="N101" t="str">
            <v>Untitled</v>
          </cell>
          <cell r="O101" t="str">
            <v>From link 204 sites</v>
          </cell>
        </row>
        <row r="102">
          <cell r="A102" t="str">
            <v>10;28-CBD4</v>
          </cell>
          <cell r="B102">
            <v>101</v>
          </cell>
          <cell r="C102">
            <v>87</v>
          </cell>
          <cell r="D102" t="str">
            <v>CBD 4</v>
          </cell>
          <cell r="E102" t="str">
            <v>O: 23EHP-16x2-0.6HP HS TN</v>
          </cell>
          <cell r="F102" t="str">
            <v>Site-00052</v>
          </cell>
          <cell r="G102" t="str">
            <v>S06°08'36.8</v>
          </cell>
          <cell r="H102" t="str">
            <v>106°48'55.2</v>
          </cell>
          <cell r="I102" t="str">
            <v>Site-00538</v>
          </cell>
          <cell r="J102" t="str">
            <v>S06°08'40.5</v>
          </cell>
          <cell r="K102" t="str">
            <v>106°48'39.6</v>
          </cell>
          <cell r="L102" t="str">
            <v>&lt;None&gt;</v>
          </cell>
          <cell r="M102" t="str">
            <v>0.5 km]</v>
          </cell>
          <cell r="N102" t="str">
            <v>Untitled</v>
          </cell>
          <cell r="O102" t="str">
            <v>From link 204 sites</v>
          </cell>
        </row>
        <row r="103">
          <cell r="A103" t="str">
            <v>4;55-CBD4</v>
          </cell>
          <cell r="B103">
            <v>102</v>
          </cell>
          <cell r="C103">
            <v>95</v>
          </cell>
          <cell r="D103" t="str">
            <v>CBD 4</v>
          </cell>
          <cell r="E103" t="str">
            <v>G: 23EHP-4x2-0.6HP NP TN; Upgradable to 8x2</v>
          </cell>
          <cell r="F103" t="str">
            <v>Site-00052</v>
          </cell>
          <cell r="G103" t="str">
            <v>S06°08'36.8</v>
          </cell>
          <cell r="H103" t="str">
            <v>106°48'55.2</v>
          </cell>
          <cell r="I103" t="str">
            <v>Site-00045</v>
          </cell>
          <cell r="J103" t="str">
            <v>S06°08'19.5</v>
          </cell>
          <cell r="K103" t="str">
            <v>106°48'51.5</v>
          </cell>
          <cell r="L103" t="str">
            <v>&lt;None&gt;</v>
          </cell>
          <cell r="M103" t="str">
            <v>0.5 km]</v>
          </cell>
          <cell r="N103" t="str">
            <v>Untitled</v>
          </cell>
          <cell r="O103" t="str">
            <v>From link 204 sites</v>
          </cell>
        </row>
        <row r="104">
          <cell r="A104" t="str">
            <v>6;19 CBD-4</v>
          </cell>
          <cell r="B104">
            <v>103</v>
          </cell>
          <cell r="C104">
            <v>96</v>
          </cell>
          <cell r="D104" t="str">
            <v>CBD 4</v>
          </cell>
          <cell r="E104" t="str">
            <v>L: 15EHP-8x2-0.6HP HS TN; Upgradable to 16x2</v>
          </cell>
          <cell r="F104" t="str">
            <v>Site-00056</v>
          </cell>
          <cell r="G104" t="str">
            <v>S06°08'37.1</v>
          </cell>
          <cell r="H104" t="str">
            <v>106°50'03.3</v>
          </cell>
          <cell r="I104" t="str">
            <v>Site-00559</v>
          </cell>
          <cell r="J104" t="str">
            <v>S06°08'35.4</v>
          </cell>
          <cell r="K104" t="str">
            <v>106°49'45.0</v>
          </cell>
          <cell r="L104" t="str">
            <v>&lt;None&gt;</v>
          </cell>
          <cell r="M104" t="str">
            <v>0.6 km]</v>
          </cell>
          <cell r="N104" t="str">
            <v>Untitled</v>
          </cell>
          <cell r="O104" t="str">
            <v>From link 204 sites</v>
          </cell>
        </row>
        <row r="105">
          <cell r="A105" t="str">
            <v>2;134-CBD4</v>
          </cell>
          <cell r="B105">
            <v>104</v>
          </cell>
          <cell r="C105">
            <v>88</v>
          </cell>
          <cell r="D105" t="str">
            <v>CBD 4</v>
          </cell>
          <cell r="E105" t="str">
            <v>A: 23EHP-2x2-0.6HP NP TN; Upgradable to 4x2</v>
          </cell>
          <cell r="F105" t="str">
            <v>Site-00058</v>
          </cell>
          <cell r="G105" t="str">
            <v>S06°09'00.0</v>
          </cell>
          <cell r="H105" t="str">
            <v>106°49'02.5</v>
          </cell>
          <cell r="I105" t="str">
            <v>Site-00537</v>
          </cell>
          <cell r="J105" t="str">
            <v>S06°08'57.6</v>
          </cell>
          <cell r="K105" t="str">
            <v>106°48'46.1</v>
          </cell>
          <cell r="L105" t="str">
            <v>&lt;None&gt;</v>
          </cell>
          <cell r="M105" t="str">
            <v>0.5 km]</v>
          </cell>
          <cell r="N105" t="str">
            <v>Untitled</v>
          </cell>
          <cell r="O105" t="str">
            <v>From link 204 sites</v>
          </cell>
        </row>
        <row r="106">
          <cell r="A106" t="str">
            <v>63;37 CBD4 DU-1 Urb-12</v>
          </cell>
          <cell r="B106">
            <v>105</v>
          </cell>
          <cell r="C106">
            <v>98</v>
          </cell>
          <cell r="D106" t="str">
            <v>CBD 4</v>
          </cell>
          <cell r="E106" t="str">
            <v xml:space="preserve">S: 13EHC-63x2-1.2HP NP ; Ant Dual Polarized  </v>
          </cell>
          <cell r="F106" t="str">
            <v>Site-00427</v>
          </cell>
          <cell r="G106" t="str">
            <v>S06°08'07.7</v>
          </cell>
          <cell r="H106" t="str">
            <v>106°48'21.5</v>
          </cell>
          <cell r="I106" t="str">
            <v>Pluit Mega Mall B11</v>
          </cell>
          <cell r="J106" t="str">
            <v>S06°06'58.7</v>
          </cell>
          <cell r="K106" t="str">
            <v>106°47'19.7</v>
          </cell>
          <cell r="L106" t="str">
            <v>&lt;None&gt;</v>
          </cell>
          <cell r="M106" t="str">
            <v>2.8 km]</v>
          </cell>
          <cell r="N106" t="str">
            <v>Untitled</v>
          </cell>
          <cell r="O106" t="str">
            <v>From link 204 sites</v>
          </cell>
        </row>
        <row r="107">
          <cell r="A107" t="str">
            <v>63;43 CBD4 DU-1 Urb-12</v>
          </cell>
          <cell r="B107">
            <v>106</v>
          </cell>
          <cell r="C107">
            <v>100</v>
          </cell>
          <cell r="D107" t="str">
            <v>CBD 4</v>
          </cell>
          <cell r="E107" t="str">
            <v xml:space="preserve">S: 13EHC-63x2-1.2HP NP ; Ant Dual Polarized  </v>
          </cell>
          <cell r="F107" t="str">
            <v>Site-00471 (non-200)</v>
          </cell>
          <cell r="G107" t="str">
            <v>S06°06'31.4</v>
          </cell>
          <cell r="H107" t="str">
            <v>106°48'14.1</v>
          </cell>
          <cell r="I107" t="str">
            <v>Pluit Mega Mall B11</v>
          </cell>
          <cell r="J107" t="str">
            <v>S06°06'58.7</v>
          </cell>
          <cell r="K107" t="str">
            <v>106°47'19.7</v>
          </cell>
          <cell r="L107" t="str">
            <v>&lt;None&gt;</v>
          </cell>
          <cell r="M107" t="str">
            <v>1.9 km]</v>
          </cell>
          <cell r="N107" t="str">
            <v>Untitled</v>
          </cell>
          <cell r="O107" t="str">
            <v>From link 204 sites</v>
          </cell>
        </row>
        <row r="108">
          <cell r="A108" t="str">
            <v>2;96 CBD-4</v>
          </cell>
          <cell r="B108">
            <v>107</v>
          </cell>
          <cell r="C108">
            <v>91</v>
          </cell>
          <cell r="D108" t="str">
            <v>CBD 4</v>
          </cell>
          <cell r="E108" t="str">
            <v>A: 23EHP-2x2-0.6HP NP TN; Upgradable to 4x2</v>
          </cell>
          <cell r="F108" t="str">
            <v>Site-00539</v>
          </cell>
          <cell r="G108" t="str">
            <v>S06°08'19.5</v>
          </cell>
          <cell r="H108" t="str">
            <v>106°50'00.4</v>
          </cell>
          <cell r="I108" t="str">
            <v>Site-00561</v>
          </cell>
          <cell r="J108" t="str">
            <v>S06°08'16.9</v>
          </cell>
          <cell r="K108" t="str">
            <v>106°49'47.9</v>
          </cell>
          <cell r="L108" t="str">
            <v>&lt;None&gt;</v>
          </cell>
          <cell r="M108" t="str">
            <v>0.4 km]</v>
          </cell>
          <cell r="N108" t="str">
            <v>Untitled</v>
          </cell>
          <cell r="O108" t="str">
            <v>From link 204 sites</v>
          </cell>
        </row>
        <row r="109">
          <cell r="A109" t="str">
            <v>4;41 CBD-4</v>
          </cell>
          <cell r="B109">
            <v>108</v>
          </cell>
          <cell r="C109">
            <v>1386</v>
          </cell>
          <cell r="D109" t="str">
            <v>CBD 4</v>
          </cell>
          <cell r="E109" t="str">
            <v>G: 23EHP-4x2-0.6HP NP TN; Upgradable to 8x2</v>
          </cell>
          <cell r="F109" t="str">
            <v>Site-00540 AAL2</v>
          </cell>
          <cell r="G109" t="str">
            <v>S06°08'38.0</v>
          </cell>
          <cell r="H109" t="str">
            <v>106°49'26.8</v>
          </cell>
          <cell r="I109" t="str">
            <v>Dusit Mangga Dua (Inb 28)</v>
          </cell>
          <cell r="J109" t="str">
            <v>S06°08'13.7</v>
          </cell>
          <cell r="K109" t="str">
            <v>106°49'29.2</v>
          </cell>
          <cell r="L109" t="str">
            <v>&lt;None&gt;</v>
          </cell>
          <cell r="M109" t="str">
            <v>0.8 km]</v>
          </cell>
          <cell r="N109" t="str">
            <v>Untitled</v>
          </cell>
          <cell r="O109" t="str">
            <v>From link all</v>
          </cell>
        </row>
        <row r="110">
          <cell r="A110" t="str">
            <v>4;42 CBD-4</v>
          </cell>
          <cell r="B110">
            <v>109</v>
          </cell>
          <cell r="C110">
            <v>1387</v>
          </cell>
          <cell r="D110" t="str">
            <v>CBD 4</v>
          </cell>
          <cell r="E110" t="str">
            <v>G: 23EHP-4x2-0.6HP NP TN; Upgradable to 8x2</v>
          </cell>
          <cell r="F110" t="str">
            <v>Site-00540 AAL2</v>
          </cell>
          <cell r="G110" t="str">
            <v>S06°08'38.0</v>
          </cell>
          <cell r="H110" t="str">
            <v>106°49'26.8</v>
          </cell>
          <cell r="I110" t="str">
            <v>Mangga Dua Mall (Inb 28)</v>
          </cell>
          <cell r="J110" t="str">
            <v>S06°08'14.1</v>
          </cell>
          <cell r="K110" t="str">
            <v>106°49'25.3</v>
          </cell>
          <cell r="L110" t="str">
            <v>&lt;None&gt;</v>
          </cell>
          <cell r="M110" t="str">
            <v>0.7 km]</v>
          </cell>
          <cell r="N110" t="str">
            <v>Untitled</v>
          </cell>
          <cell r="O110" t="str">
            <v>From link all</v>
          </cell>
        </row>
        <row r="111">
          <cell r="A111" t="str">
            <v>2;136-CBD4</v>
          </cell>
          <cell r="B111">
            <v>110</v>
          </cell>
          <cell r="C111">
            <v>89</v>
          </cell>
          <cell r="D111" t="str">
            <v>CBD 4</v>
          </cell>
          <cell r="E111" t="str">
            <v>A: 23EHP-2x2-0.6HP NP TN; Upgradable to 4x2</v>
          </cell>
          <cell r="F111" t="str">
            <v>Site-00541</v>
          </cell>
          <cell r="G111" t="str">
            <v>S06°08'49.0</v>
          </cell>
          <cell r="H111" t="str">
            <v>106°48'58.6</v>
          </cell>
          <cell r="I111" t="str">
            <v>Site-00052</v>
          </cell>
          <cell r="J111" t="str">
            <v>S06°08'36.8</v>
          </cell>
          <cell r="K111" t="str">
            <v>106°48'55.2</v>
          </cell>
          <cell r="L111" t="str">
            <v>&lt;None&gt;</v>
          </cell>
          <cell r="M111" t="str">
            <v>0.4 km]</v>
          </cell>
          <cell r="N111" t="str">
            <v>Untitled</v>
          </cell>
          <cell r="O111" t="str">
            <v>From link 204 sites</v>
          </cell>
        </row>
        <row r="112">
          <cell r="A112" t="str">
            <v>10;20 CBD-4</v>
          </cell>
          <cell r="B112">
            <v>111</v>
          </cell>
          <cell r="C112">
            <v>86</v>
          </cell>
          <cell r="D112" t="str">
            <v>CBD 4</v>
          </cell>
          <cell r="E112" t="str">
            <v>O: 23EHP-16x2-0.6HP HS TN</v>
          </cell>
          <cell r="F112" t="str">
            <v>Site-00561</v>
          </cell>
          <cell r="G112" t="str">
            <v>S06°08'16.9</v>
          </cell>
          <cell r="H112" t="str">
            <v>106°49'47.9</v>
          </cell>
          <cell r="I112" t="str">
            <v>Site-00559</v>
          </cell>
          <cell r="J112" t="str">
            <v>S06°08'35.4</v>
          </cell>
          <cell r="K112" t="str">
            <v>106°49'45.0</v>
          </cell>
          <cell r="L112" t="str">
            <v>&lt;None&gt;</v>
          </cell>
          <cell r="M112" t="str">
            <v>0.6 km]</v>
          </cell>
          <cell r="N112" t="str">
            <v>Untitled</v>
          </cell>
          <cell r="O112" t="str">
            <v>From link 204 sites</v>
          </cell>
        </row>
        <row r="113">
          <cell r="A113" t="str">
            <v>63;36 CBD4 DU-1 Urb-12</v>
          </cell>
          <cell r="B113">
            <v>112</v>
          </cell>
          <cell r="C113">
            <v>97</v>
          </cell>
          <cell r="D113" t="str">
            <v>CBD 4</v>
          </cell>
          <cell r="E113" t="str">
            <v xml:space="preserve">S: 13EHC-63x2-1.2HP NP ; Ant Dual Polarized  </v>
          </cell>
          <cell r="F113" t="str">
            <v>Site-01297 (non-200)</v>
          </cell>
          <cell r="G113" t="str">
            <v>S06°07'29.8</v>
          </cell>
          <cell r="H113" t="str">
            <v>106°49'43.8</v>
          </cell>
          <cell r="I113" t="str">
            <v>Site-00427</v>
          </cell>
          <cell r="J113" t="str">
            <v>S06°08'07.7</v>
          </cell>
          <cell r="K113" t="str">
            <v>106°48'21.5</v>
          </cell>
          <cell r="L113" t="str">
            <v>&lt;None&gt;</v>
          </cell>
          <cell r="M113" t="str">
            <v>2.8 km]</v>
          </cell>
          <cell r="N113" t="str">
            <v>Untitled</v>
          </cell>
          <cell r="O113" t="str">
            <v>From link 204 sites</v>
          </cell>
        </row>
        <row r="114">
          <cell r="A114" t="str">
            <v>63;42 CBD4 DU-1 Urb-12</v>
          </cell>
          <cell r="B114">
            <v>113</v>
          </cell>
          <cell r="C114">
            <v>99</v>
          </cell>
          <cell r="D114" t="str">
            <v>CBD 4</v>
          </cell>
          <cell r="E114" t="str">
            <v xml:space="preserve">T: 7EHC-63x2-0.6HP NP; Ant Dual Polarized </v>
          </cell>
          <cell r="F114" t="str">
            <v>Site-01297 (non-200)</v>
          </cell>
          <cell r="G114" t="str">
            <v>S06°07'29.8</v>
          </cell>
          <cell r="H114" t="str">
            <v>106°49'43.8</v>
          </cell>
          <cell r="I114" t="str">
            <v>Site-00471 (non-200)</v>
          </cell>
          <cell r="J114" t="str">
            <v>S06°06'31.4</v>
          </cell>
          <cell r="K114" t="str">
            <v>106°48'14.1</v>
          </cell>
          <cell r="L114" t="str">
            <v>&lt;None&gt;</v>
          </cell>
          <cell r="M114" t="str">
            <v>3.3 km]</v>
          </cell>
          <cell r="N114" t="str">
            <v>Untitled</v>
          </cell>
          <cell r="O114" t="str">
            <v>From link 204 sites</v>
          </cell>
        </row>
        <row r="115">
          <cell r="A115" t="str">
            <v>2;113-DU1</v>
          </cell>
          <cell r="B115">
            <v>114</v>
          </cell>
          <cell r="C115">
            <v>1469</v>
          </cell>
          <cell r="D115" t="str">
            <v>DU 1</v>
          </cell>
          <cell r="E115" t="str">
            <v>A: 23EHP-2x2-0.6HP NP TN; Upgradable to 4x2</v>
          </cell>
          <cell r="F115" t="str">
            <v>Carrefour Duta Merlin</v>
          </cell>
          <cell r="G115" t="str">
            <v>S06°09'56.6</v>
          </cell>
          <cell r="H115" t="str">
            <v>106°49'10.8</v>
          </cell>
          <cell r="I115" t="str">
            <v>Site-00570</v>
          </cell>
          <cell r="J115" t="str">
            <v>S06°10'02.7</v>
          </cell>
          <cell r="K115" t="str">
            <v>106°48'45.2</v>
          </cell>
          <cell r="L115" t="str">
            <v>&lt;None&gt;</v>
          </cell>
          <cell r="M115" t="str">
            <v>0.8 km]</v>
          </cell>
          <cell r="N115" t="str">
            <v>Untitled</v>
          </cell>
          <cell r="O115" t="str">
            <v>From link all</v>
          </cell>
        </row>
        <row r="116">
          <cell r="A116" t="str">
            <v>2;123-DU1</v>
          </cell>
          <cell r="B116">
            <v>115</v>
          </cell>
          <cell r="C116">
            <v>1471</v>
          </cell>
          <cell r="D116" t="str">
            <v>DU 1</v>
          </cell>
          <cell r="E116" t="str">
            <v>A: 23EHP-2x2-0.6HP NP TN; Upgradable to 4x2</v>
          </cell>
          <cell r="F116" t="str">
            <v>Gajah Mada Plaza</v>
          </cell>
          <cell r="G116" t="str">
            <v>S06°09'39.3</v>
          </cell>
          <cell r="H116" t="str">
            <v>106°49'06.5</v>
          </cell>
          <cell r="I116" t="str">
            <v>Site-00568</v>
          </cell>
          <cell r="J116" t="str">
            <v>S06°09'45.8</v>
          </cell>
          <cell r="K116" t="str">
            <v>106°48'42.6</v>
          </cell>
          <cell r="L116" t="str">
            <v>&lt;None&gt;</v>
          </cell>
          <cell r="M116" t="str">
            <v>0.8 km]</v>
          </cell>
          <cell r="N116" t="str">
            <v>Untitled</v>
          </cell>
          <cell r="O116" t="str">
            <v>From link all</v>
          </cell>
        </row>
        <row r="117">
          <cell r="A117" t="str">
            <v>2;84-DU1</v>
          </cell>
          <cell r="B117">
            <v>116</v>
          </cell>
          <cell r="C117">
            <v>113</v>
          </cell>
          <cell r="D117" t="str">
            <v>DU 1</v>
          </cell>
          <cell r="E117" t="str">
            <v>A: 23EHP-2x2-0.6HP NP TN; Upgradable to 4x2</v>
          </cell>
          <cell r="F117" t="str">
            <v>Site-00037</v>
          </cell>
          <cell r="G117" t="str">
            <v>S06°08'09.1</v>
          </cell>
          <cell r="H117" t="str">
            <v>106°48'03.7</v>
          </cell>
          <cell r="I117" t="str">
            <v>Site-00536</v>
          </cell>
          <cell r="J117" t="str">
            <v>S06°08'22.2</v>
          </cell>
          <cell r="K117" t="str">
            <v>106°47'48.8</v>
          </cell>
          <cell r="L117" t="str">
            <v>&lt;None&gt;</v>
          </cell>
          <cell r="M117" t="str">
            <v>0.6 km]</v>
          </cell>
          <cell r="N117" t="str">
            <v>Untitled</v>
          </cell>
          <cell r="O117" t="str">
            <v>From link 204 sites</v>
          </cell>
        </row>
        <row r="118">
          <cell r="A118" t="str">
            <v>2;85-DU1</v>
          </cell>
          <cell r="B118">
            <v>117</v>
          </cell>
          <cell r="C118">
            <v>114</v>
          </cell>
          <cell r="D118" t="str">
            <v>DU 1</v>
          </cell>
          <cell r="E118" t="str">
            <v>A: 23EHP-2x2-0.6HP NP TN; Upgradable to 4x2</v>
          </cell>
          <cell r="F118" t="str">
            <v>Site-00037</v>
          </cell>
          <cell r="G118" t="str">
            <v>S06°08'09.1</v>
          </cell>
          <cell r="H118" t="str">
            <v>106°48'03.7</v>
          </cell>
          <cell r="I118" t="str">
            <v>Site-00040</v>
          </cell>
          <cell r="J118" t="str">
            <v>S06°07'54.8</v>
          </cell>
          <cell r="K118" t="str">
            <v>106°48'20.9</v>
          </cell>
          <cell r="L118" t="str">
            <v>&lt;None&gt;</v>
          </cell>
          <cell r="M118" t="str">
            <v>0.7 km]</v>
          </cell>
          <cell r="N118" t="str">
            <v>Untitled</v>
          </cell>
          <cell r="O118" t="str">
            <v>From link 204 sites</v>
          </cell>
        </row>
        <row r="119">
          <cell r="A119" t="str">
            <v>6;17-DU1</v>
          </cell>
          <cell r="B119">
            <v>118</v>
          </cell>
          <cell r="C119">
            <v>120</v>
          </cell>
          <cell r="D119" t="str">
            <v>DU 1</v>
          </cell>
          <cell r="E119" t="str">
            <v>L: 15EHP-8x2-0.6HP HS TN; Upgradable to 16x2</v>
          </cell>
          <cell r="F119" t="str">
            <v>Site-00037</v>
          </cell>
          <cell r="G119" t="str">
            <v>S06°08'09.1</v>
          </cell>
          <cell r="H119" t="str">
            <v>106°48'03.7</v>
          </cell>
          <cell r="I119" t="str">
            <v>Site-00038</v>
          </cell>
          <cell r="J119" t="str">
            <v>S06°08'12.6</v>
          </cell>
          <cell r="K119" t="str">
            <v>106°47'34.9</v>
          </cell>
          <cell r="L119" t="str">
            <v>&lt;None&gt;</v>
          </cell>
          <cell r="M119" t="str">
            <v>0.9 km]</v>
          </cell>
          <cell r="N119" t="str">
            <v>Untitled</v>
          </cell>
          <cell r="O119" t="str">
            <v>From link 204 sites</v>
          </cell>
        </row>
        <row r="120">
          <cell r="A120" t="str">
            <v>4;58 DU-1</v>
          </cell>
          <cell r="B120">
            <v>119</v>
          </cell>
          <cell r="C120">
            <v>117</v>
          </cell>
          <cell r="D120" t="str">
            <v>DU 1</v>
          </cell>
          <cell r="E120" t="str">
            <v>G: 23EHP-4x2-0.6HP NP TN; Upgradable to 8x2</v>
          </cell>
          <cell r="F120" t="str">
            <v>Site-00041</v>
          </cell>
          <cell r="G120" t="str">
            <v>S06°08'31.9</v>
          </cell>
          <cell r="H120" t="str">
            <v>106°48'00.2</v>
          </cell>
          <cell r="I120" t="str">
            <v>Site-00047</v>
          </cell>
          <cell r="J120" t="str">
            <v>S06°08'47.5</v>
          </cell>
          <cell r="K120" t="str">
            <v>106°48'03.4</v>
          </cell>
          <cell r="L120" t="str">
            <v>&lt;None&gt;</v>
          </cell>
          <cell r="M120" t="str">
            <v>0.5 km]</v>
          </cell>
          <cell r="N120" t="str">
            <v>Untitled</v>
          </cell>
          <cell r="O120" t="str">
            <v>From link 204 sites</v>
          </cell>
        </row>
        <row r="121">
          <cell r="A121" t="str">
            <v>2;141 DU-1</v>
          </cell>
          <cell r="B121">
            <v>120</v>
          </cell>
          <cell r="C121">
            <v>107</v>
          </cell>
          <cell r="D121" t="str">
            <v>DU 1</v>
          </cell>
          <cell r="E121" t="str">
            <v>A: 23EHP-2x2-0.6HP NP TN; Upgradable to 4x2</v>
          </cell>
          <cell r="F121" t="str">
            <v>Site-00042</v>
          </cell>
          <cell r="G121" t="str">
            <v>S06°08'33.7</v>
          </cell>
          <cell r="H121" t="str">
            <v>106°47'37.4</v>
          </cell>
          <cell r="I121" t="str">
            <v>Site-00041</v>
          </cell>
          <cell r="J121" t="str">
            <v>S06°08'31.9</v>
          </cell>
          <cell r="K121" t="str">
            <v>106°48'00.2</v>
          </cell>
          <cell r="L121" t="str">
            <v>&lt;None&gt;</v>
          </cell>
          <cell r="M121" t="str">
            <v>0.7 km]</v>
          </cell>
          <cell r="N121" t="str">
            <v>Untitled</v>
          </cell>
          <cell r="O121" t="str">
            <v>From link 204 sites</v>
          </cell>
        </row>
        <row r="122">
          <cell r="A122" t="str">
            <v>2;140 DU-1</v>
          </cell>
          <cell r="B122">
            <v>121</v>
          </cell>
          <cell r="C122">
            <v>106</v>
          </cell>
          <cell r="D122" t="str">
            <v>DU 1</v>
          </cell>
          <cell r="E122" t="str">
            <v>A: 23EHP-2x2-0.6HP NP TN; Upgradable to 4x2</v>
          </cell>
          <cell r="F122" t="str">
            <v>Site-00046</v>
          </cell>
          <cell r="G122" t="str">
            <v>S06°08'31.4</v>
          </cell>
          <cell r="H122" t="str">
            <v>106°48'25.8</v>
          </cell>
          <cell r="I122" t="str">
            <v>Site-00047</v>
          </cell>
          <cell r="J122" t="str">
            <v>S06°08'47.5</v>
          </cell>
          <cell r="K122" t="str">
            <v>106°48'03.4</v>
          </cell>
          <cell r="L122" t="str">
            <v>&lt;None&gt;</v>
          </cell>
          <cell r="M122" t="str">
            <v>0.8 km]</v>
          </cell>
          <cell r="N122" t="str">
            <v>Untitled</v>
          </cell>
          <cell r="O122" t="str">
            <v>From link 204 sites</v>
          </cell>
        </row>
        <row r="123">
          <cell r="A123" t="str">
            <v>10;29 DU-1</v>
          </cell>
          <cell r="B123">
            <v>122</v>
          </cell>
          <cell r="C123">
            <v>102</v>
          </cell>
          <cell r="D123" t="str">
            <v>DU 1</v>
          </cell>
          <cell r="E123" t="str">
            <v>O: 23EHP-16x2-0.6HP HS TN</v>
          </cell>
          <cell r="F123" t="str">
            <v>Site-00047</v>
          </cell>
          <cell r="G123" t="str">
            <v>S06°08'47.5</v>
          </cell>
          <cell r="H123" t="str">
            <v>106°48'03.4</v>
          </cell>
          <cell r="I123" t="str">
            <v>Site-00427</v>
          </cell>
          <cell r="J123" t="str">
            <v>S06°08'07.7</v>
          </cell>
          <cell r="K123" t="str">
            <v>106°48'21.5</v>
          </cell>
          <cell r="L123" t="str">
            <v>&lt;None&gt;</v>
          </cell>
          <cell r="M123" t="str">
            <v>1.3 km]</v>
          </cell>
          <cell r="N123" t="str">
            <v>Untitled</v>
          </cell>
          <cell r="O123" t="str">
            <v>From link 204 sites</v>
          </cell>
        </row>
        <row r="124">
          <cell r="A124" t="str">
            <v>4;60-DU1</v>
          </cell>
          <cell r="B124">
            <v>123</v>
          </cell>
          <cell r="C124">
            <v>118</v>
          </cell>
          <cell r="D124" t="str">
            <v>DU 1</v>
          </cell>
          <cell r="E124" t="str">
            <v>G: 23EHP-4x2-0.6HP NP TN; Upgradable to 8x2</v>
          </cell>
          <cell r="F124" t="str">
            <v>Site-00048 (non-200)</v>
          </cell>
          <cell r="G124" t="str">
            <v>S06°09'13.9</v>
          </cell>
          <cell r="H124" t="str">
            <v>106°47'35.4</v>
          </cell>
          <cell r="I124" t="str">
            <v>Site-00431</v>
          </cell>
          <cell r="J124" t="str">
            <v>S06°08'52.5</v>
          </cell>
          <cell r="K124" t="str">
            <v>106°47'39.2</v>
          </cell>
          <cell r="L124" t="str">
            <v>&lt;None&gt;</v>
          </cell>
          <cell r="M124" t="str">
            <v>0.7 km]</v>
          </cell>
          <cell r="N124" t="str">
            <v>Untitled</v>
          </cell>
          <cell r="O124" t="str">
            <v>From link 204 sites</v>
          </cell>
        </row>
        <row r="125">
          <cell r="A125" t="str">
            <v>2;147-DU1</v>
          </cell>
          <cell r="B125">
            <v>124</v>
          </cell>
          <cell r="C125">
            <v>110</v>
          </cell>
          <cell r="D125" t="str">
            <v>DU 1</v>
          </cell>
          <cell r="E125" t="str">
            <v>A: 23EHP-2x2-0.6HP NP TN; Upgradable to 4x2</v>
          </cell>
          <cell r="F125" t="str">
            <v>Site-00054</v>
          </cell>
          <cell r="G125" t="str">
            <v>S06°09'21.1</v>
          </cell>
          <cell r="H125" t="str">
            <v>106°48'14.2</v>
          </cell>
          <cell r="I125" t="str">
            <v>Site-00567</v>
          </cell>
          <cell r="J125" t="str">
            <v>S06°09'35.7</v>
          </cell>
          <cell r="K125" t="str">
            <v>106°48'05.5</v>
          </cell>
          <cell r="L125" t="str">
            <v>&lt;None&gt;</v>
          </cell>
          <cell r="M125" t="str">
            <v>0.5 km]</v>
          </cell>
          <cell r="N125" t="str">
            <v>Untitled</v>
          </cell>
          <cell r="O125" t="str">
            <v>From link 204 sites</v>
          </cell>
        </row>
        <row r="126">
          <cell r="A126" t="str">
            <v>2;145-DU1</v>
          </cell>
          <cell r="B126">
            <v>125</v>
          </cell>
          <cell r="C126">
            <v>109</v>
          </cell>
          <cell r="D126" t="str">
            <v>DU 1</v>
          </cell>
          <cell r="E126" t="str">
            <v>A: 23EHP-2x2-0.6HP NP TN; Upgradable to 4x2</v>
          </cell>
          <cell r="F126" t="str">
            <v>Site-00055</v>
          </cell>
          <cell r="G126" t="str">
            <v>S06°09'38.8</v>
          </cell>
          <cell r="H126" t="str">
            <v>106°47'46.8</v>
          </cell>
          <cell r="I126" t="str">
            <v>Site-00048 (non-200)</v>
          </cell>
          <cell r="J126" t="str">
            <v>S06°09'13.9</v>
          </cell>
          <cell r="K126" t="str">
            <v>106°47'35.4</v>
          </cell>
          <cell r="L126" t="str">
            <v>&lt;None&gt;</v>
          </cell>
          <cell r="M126" t="str">
            <v>0.8 km]</v>
          </cell>
          <cell r="N126" t="str">
            <v>Untitled</v>
          </cell>
          <cell r="O126" t="str">
            <v>From link 204 sites</v>
          </cell>
        </row>
        <row r="127">
          <cell r="A127" t="str">
            <v>2;139 DU-1</v>
          </cell>
          <cell r="B127">
            <v>126</v>
          </cell>
          <cell r="C127">
            <v>105</v>
          </cell>
          <cell r="D127" t="str">
            <v>DU 1</v>
          </cell>
          <cell r="E127" t="str">
            <v>A: 23EHP-2x2-0.6HP NP TN; Upgradable to 4x2</v>
          </cell>
          <cell r="F127" t="str">
            <v>Site-00060</v>
          </cell>
          <cell r="G127" t="str">
            <v>S06°09'15.3</v>
          </cell>
          <cell r="H127" t="str">
            <v>106°48'29.1</v>
          </cell>
          <cell r="I127" t="str">
            <v>Site-00430</v>
          </cell>
          <cell r="J127" t="str">
            <v>S06°09'02.5</v>
          </cell>
          <cell r="K127" t="str">
            <v>106°48'14.8</v>
          </cell>
          <cell r="L127" t="str">
            <v>&lt;None&gt;</v>
          </cell>
          <cell r="M127" t="str">
            <v>0.6 km]</v>
          </cell>
          <cell r="N127" t="str">
            <v>Untitled</v>
          </cell>
          <cell r="O127" t="str">
            <v>From link 204 sites</v>
          </cell>
        </row>
        <row r="128">
          <cell r="A128" t="str">
            <v>2;115-DU1</v>
          </cell>
          <cell r="B128">
            <v>127</v>
          </cell>
          <cell r="C128">
            <v>103</v>
          </cell>
          <cell r="D128" t="str">
            <v>DU 1</v>
          </cell>
          <cell r="E128" t="str">
            <v>A: 23EHP-2x2-0.6HP NP TN; Upgradable to 4x2</v>
          </cell>
          <cell r="F128" t="str">
            <v>Site-00061</v>
          </cell>
          <cell r="G128" t="str">
            <v>S06°09'47.9</v>
          </cell>
          <cell r="H128" t="str">
            <v>106°48'14.8</v>
          </cell>
          <cell r="I128" t="str">
            <v>Site-00062</v>
          </cell>
          <cell r="J128" t="str">
            <v>S06°09'59.2</v>
          </cell>
          <cell r="K128" t="str">
            <v>106°47'58.6</v>
          </cell>
          <cell r="L128" t="str">
            <v>&lt;None&gt;</v>
          </cell>
          <cell r="M128" t="str">
            <v>0.6 km]</v>
          </cell>
          <cell r="N128" t="str">
            <v>Untitled</v>
          </cell>
          <cell r="O128" t="str">
            <v>From link 204 sites</v>
          </cell>
        </row>
        <row r="129">
          <cell r="A129" t="str">
            <v>2;166-DU1</v>
          </cell>
          <cell r="B129">
            <v>128</v>
          </cell>
          <cell r="C129">
            <v>112</v>
          </cell>
          <cell r="D129" t="str">
            <v>DU 1</v>
          </cell>
          <cell r="E129" t="str">
            <v>A: 23EHP-2x2-0.6HP NP TN; Upgradable to 4x2</v>
          </cell>
          <cell r="F129" t="str">
            <v>Site-00069</v>
          </cell>
          <cell r="G129" t="str">
            <v>S06°09'36.7</v>
          </cell>
          <cell r="H129" t="str">
            <v>106°48'29.0</v>
          </cell>
          <cell r="I129" t="str">
            <v>Site-00059</v>
          </cell>
          <cell r="J129" t="str">
            <v>S06°09'12.3</v>
          </cell>
          <cell r="K129" t="str">
            <v>106°48'48.6</v>
          </cell>
          <cell r="L129" t="str">
            <v>&lt;None&gt;</v>
          </cell>
          <cell r="M129" t="str">
            <v>1.0 km]</v>
          </cell>
          <cell r="N129" t="str">
            <v>Untitled</v>
          </cell>
          <cell r="O129" t="str">
            <v>From link 204 sites</v>
          </cell>
        </row>
        <row r="130">
          <cell r="A130" t="str">
            <v>4;67-DU1</v>
          </cell>
          <cell r="B130">
            <v>129</v>
          </cell>
          <cell r="C130">
            <v>119</v>
          </cell>
          <cell r="D130" t="str">
            <v>DU 1</v>
          </cell>
          <cell r="E130" t="str">
            <v>G: 23EHP-4x2-0.6HP NP TN; Upgradable to 8x2</v>
          </cell>
          <cell r="F130" t="str">
            <v>Site-00069</v>
          </cell>
          <cell r="G130" t="str">
            <v>S06°09'36.7</v>
          </cell>
          <cell r="H130" t="str">
            <v>106°48'29.0</v>
          </cell>
          <cell r="I130" t="str">
            <v>Site-00568</v>
          </cell>
          <cell r="J130" t="str">
            <v>S06°09'45.8</v>
          </cell>
          <cell r="K130" t="str">
            <v>106°48'42.6</v>
          </cell>
          <cell r="L130" t="str">
            <v>&lt;None&gt;</v>
          </cell>
          <cell r="M130" t="str">
            <v>0.5 km]</v>
          </cell>
          <cell r="N130" t="str">
            <v>Untitled</v>
          </cell>
          <cell r="O130" t="str">
            <v>From link 204 sites</v>
          </cell>
        </row>
        <row r="131">
          <cell r="A131" t="str">
            <v>63;24-DU-1</v>
          </cell>
          <cell r="B131">
            <v>130</v>
          </cell>
          <cell r="C131">
            <v>124</v>
          </cell>
          <cell r="D131" t="str">
            <v>DU 1</v>
          </cell>
          <cell r="E131" t="str">
            <v xml:space="preserve">S: 13EHC-63x2-1.2HP NP ; Ant Dual Polarized  </v>
          </cell>
          <cell r="F131" t="str">
            <v>Site-00070</v>
          </cell>
          <cell r="G131" t="str">
            <v>S06°09'54.7</v>
          </cell>
          <cell r="H131" t="str">
            <v>106°48'29.9</v>
          </cell>
          <cell r="I131" t="str">
            <v>Telkom Jakbar</v>
          </cell>
          <cell r="J131" t="str">
            <v>S06°10'30.8</v>
          </cell>
          <cell r="K131" t="str">
            <v>106°47'35.2</v>
          </cell>
          <cell r="L131" t="str">
            <v>&lt;None&gt;</v>
          </cell>
          <cell r="M131" t="str">
            <v>2.0 km]</v>
          </cell>
          <cell r="N131" t="str">
            <v>Untitled</v>
          </cell>
          <cell r="O131" t="str">
            <v>From link 204 sites</v>
          </cell>
        </row>
        <row r="132">
          <cell r="A132" t="str">
            <v>63;27-DU-1</v>
          </cell>
          <cell r="B132">
            <v>131</v>
          </cell>
          <cell r="C132">
            <v>126</v>
          </cell>
          <cell r="D132" t="str">
            <v>DU 1</v>
          </cell>
          <cell r="E132" t="str">
            <v xml:space="preserve">R: 13EHC-63x2-0.6HP NP; Ant Dual Polarized </v>
          </cell>
          <cell r="F132" t="str">
            <v>Site-00070</v>
          </cell>
          <cell r="G132" t="str">
            <v>S06°09'54.7</v>
          </cell>
          <cell r="H132" t="str">
            <v>106°48'29.9</v>
          </cell>
          <cell r="I132" t="str">
            <v>Site-00068</v>
          </cell>
          <cell r="J132" t="str">
            <v>S06°09'29.3</v>
          </cell>
          <cell r="K132" t="str">
            <v>106°48'48.7</v>
          </cell>
          <cell r="L132" t="str">
            <v>&lt;None&gt;</v>
          </cell>
          <cell r="M132" t="str">
            <v>1.0 km]</v>
          </cell>
          <cell r="N132" t="str">
            <v>Untitled</v>
          </cell>
          <cell r="O132" t="str">
            <v>From link 204 sites</v>
          </cell>
        </row>
        <row r="133">
          <cell r="A133" t="str">
            <v>4;47-DU1</v>
          </cell>
          <cell r="B133">
            <v>132</v>
          </cell>
          <cell r="C133">
            <v>115</v>
          </cell>
          <cell r="D133" t="str">
            <v>DU 1</v>
          </cell>
          <cell r="E133" t="str">
            <v>G: 23EHP-4x2-0.6HP NP TN; Upgradable to 8x2</v>
          </cell>
          <cell r="F133" t="str">
            <v>Site-00077</v>
          </cell>
          <cell r="G133" t="str">
            <v>S06°09'53.3</v>
          </cell>
          <cell r="H133" t="str">
            <v>106°48'56.6</v>
          </cell>
          <cell r="I133" t="str">
            <v>Site-00568</v>
          </cell>
          <cell r="J133" t="str">
            <v>S06°09'45.8</v>
          </cell>
          <cell r="K133" t="str">
            <v>106°48'42.6</v>
          </cell>
          <cell r="L133" t="str">
            <v>&lt;None&gt;</v>
          </cell>
          <cell r="M133" t="str">
            <v>0.5 km]</v>
          </cell>
          <cell r="N133" t="str">
            <v>Untitled</v>
          </cell>
          <cell r="O133" t="str">
            <v>From link 204 sites</v>
          </cell>
        </row>
        <row r="134">
          <cell r="A134" t="str">
            <v>4;57 DU-1</v>
          </cell>
          <cell r="B134">
            <v>133</v>
          </cell>
          <cell r="C134">
            <v>116</v>
          </cell>
          <cell r="D134" t="str">
            <v>DU 1</v>
          </cell>
          <cell r="E134" t="str">
            <v>G: 23EHP-4x2-0.6HP NP TN; Upgradable to 8x2</v>
          </cell>
          <cell r="F134" t="str">
            <v>Site-00430</v>
          </cell>
          <cell r="G134" t="str">
            <v>S06°09'02.5</v>
          </cell>
          <cell r="H134" t="str">
            <v>106°48'14.8</v>
          </cell>
          <cell r="I134" t="str">
            <v>Site-00047</v>
          </cell>
          <cell r="J134" t="str">
            <v>S06°08'47.5</v>
          </cell>
          <cell r="K134" t="str">
            <v>106°48'03.4</v>
          </cell>
          <cell r="L134" t="str">
            <v>&lt;None&gt;</v>
          </cell>
          <cell r="M134" t="str">
            <v>0.6 km]</v>
          </cell>
          <cell r="N134" t="str">
            <v>Untitled</v>
          </cell>
          <cell r="O134" t="str">
            <v>From link 204 sites</v>
          </cell>
        </row>
        <row r="135">
          <cell r="A135" t="str">
            <v>2;135-DU1</v>
          </cell>
          <cell r="B135">
            <v>134</v>
          </cell>
          <cell r="C135">
            <v>104</v>
          </cell>
          <cell r="D135" t="str">
            <v>DU 1</v>
          </cell>
          <cell r="E135" t="str">
            <v>A: 23EHP-2x2-0.6HP NP TN; Upgradable to 4x2</v>
          </cell>
          <cell r="F135" t="str">
            <v>Site-00537</v>
          </cell>
          <cell r="G135" t="str">
            <v>S06°08'57.6</v>
          </cell>
          <cell r="H135" t="str">
            <v>106°48'46.1</v>
          </cell>
          <cell r="I135" t="str">
            <v>Site-00053</v>
          </cell>
          <cell r="J135" t="str">
            <v>S06°08'54.3</v>
          </cell>
          <cell r="K135" t="str">
            <v>106°48'28.7</v>
          </cell>
          <cell r="L135" t="str">
            <v>&lt;None&gt;</v>
          </cell>
          <cell r="M135" t="str">
            <v>0.5 km]</v>
          </cell>
          <cell r="N135" t="str">
            <v>Untitled</v>
          </cell>
          <cell r="O135" t="str">
            <v>From link 204 sites</v>
          </cell>
        </row>
        <row r="136">
          <cell r="A136" t="str">
            <v>6;27-DU1</v>
          </cell>
          <cell r="B136">
            <v>135</v>
          </cell>
          <cell r="C136">
            <v>121</v>
          </cell>
          <cell r="D136" t="str">
            <v>DU 1</v>
          </cell>
          <cell r="E136" t="str">
            <v>L: 15EHP-8x2-0.6HP HS TN; Upgradable to 16x2</v>
          </cell>
          <cell r="F136" t="str">
            <v>Site-00537</v>
          </cell>
          <cell r="G136" t="str">
            <v>S06°08'57.6</v>
          </cell>
          <cell r="H136" t="str">
            <v>106°48'46.1</v>
          </cell>
          <cell r="I136" t="str">
            <v>Site-00538</v>
          </cell>
          <cell r="J136" t="str">
            <v>S06°08'40.5</v>
          </cell>
          <cell r="K136" t="str">
            <v>106°48'39.6</v>
          </cell>
          <cell r="L136" t="str">
            <v>&lt;None&gt;</v>
          </cell>
          <cell r="M136" t="str">
            <v>0.6 km]</v>
          </cell>
          <cell r="N136" t="str">
            <v>Untitled</v>
          </cell>
          <cell r="O136" t="str">
            <v>From link 204 sites</v>
          </cell>
        </row>
        <row r="137">
          <cell r="A137" t="str">
            <v>63;25-DU-1</v>
          </cell>
          <cell r="B137">
            <v>136</v>
          </cell>
          <cell r="C137">
            <v>125</v>
          </cell>
          <cell r="D137" t="str">
            <v>DU 1</v>
          </cell>
          <cell r="E137" t="str">
            <v xml:space="preserve">S: 13EHC-63x2-1.2HP NP ; Ant Dual Polarized  </v>
          </cell>
          <cell r="F137" t="str">
            <v>Site-00538</v>
          </cell>
          <cell r="G137" t="str">
            <v>S06°08'40.5</v>
          </cell>
          <cell r="H137" t="str">
            <v>106°48'39.6</v>
          </cell>
          <cell r="I137" t="str">
            <v>Site-00068</v>
          </cell>
          <cell r="J137" t="str">
            <v>S06°09'29.3</v>
          </cell>
          <cell r="K137" t="str">
            <v>106°48'48.7</v>
          </cell>
          <cell r="L137" t="str">
            <v>&lt;None&gt;</v>
          </cell>
          <cell r="M137" t="str">
            <v>1.5 km]</v>
          </cell>
          <cell r="N137" t="str">
            <v>Untitled</v>
          </cell>
          <cell r="O137" t="str">
            <v>From link 204 sites</v>
          </cell>
        </row>
        <row r="138">
          <cell r="A138" t="str">
            <v>2;143 DU-1</v>
          </cell>
          <cell r="B138">
            <v>137</v>
          </cell>
          <cell r="C138">
            <v>108</v>
          </cell>
          <cell r="D138" t="str">
            <v>DU 1</v>
          </cell>
          <cell r="E138" t="str">
            <v>A: 23EHP-2x2-0.6HP NP TN; Upgradable to 4x2</v>
          </cell>
          <cell r="F138" t="str">
            <v>Site-00564</v>
          </cell>
          <cell r="G138" t="str">
            <v>S06°08'15.9</v>
          </cell>
          <cell r="H138" t="str">
            <v>106°48'34.3</v>
          </cell>
          <cell r="I138" t="str">
            <v>Site-00535</v>
          </cell>
          <cell r="J138" t="str">
            <v>S06°08'21.8</v>
          </cell>
          <cell r="K138" t="str">
            <v>106°48'13.8</v>
          </cell>
          <cell r="L138" t="str">
            <v>&lt;None&gt;</v>
          </cell>
          <cell r="M138" t="str">
            <v>0.7 km]</v>
          </cell>
          <cell r="N138" t="str">
            <v>Untitled</v>
          </cell>
          <cell r="O138" t="str">
            <v>From link 204 sites</v>
          </cell>
        </row>
        <row r="139">
          <cell r="A139" t="str">
            <v>6;28 DU-1</v>
          </cell>
          <cell r="B139">
            <v>138</v>
          </cell>
          <cell r="C139">
            <v>122</v>
          </cell>
          <cell r="D139" t="str">
            <v>DU 1</v>
          </cell>
          <cell r="E139" t="str">
            <v>L: 15EHP-8x2-0.6HP HS TN; Upgradable to 16x2</v>
          </cell>
          <cell r="F139" t="str">
            <v>Site-00564</v>
          </cell>
          <cell r="G139" t="str">
            <v>S06°08'15.9</v>
          </cell>
          <cell r="H139" t="str">
            <v>106°48'34.3</v>
          </cell>
          <cell r="I139" t="str">
            <v>Site-00427</v>
          </cell>
          <cell r="J139" t="str">
            <v>S06°08'07.7</v>
          </cell>
          <cell r="K139" t="str">
            <v>106°48'21.5</v>
          </cell>
          <cell r="L139" t="str">
            <v>&lt;None&gt;</v>
          </cell>
          <cell r="M139" t="str">
            <v>0.5 km]</v>
          </cell>
          <cell r="N139" t="str">
            <v>Untitled</v>
          </cell>
          <cell r="O139" t="str">
            <v>From link 204 sites</v>
          </cell>
        </row>
        <row r="140">
          <cell r="A140" t="str">
            <v>2;148-DU1</v>
          </cell>
          <cell r="B140">
            <v>139</v>
          </cell>
          <cell r="C140">
            <v>111</v>
          </cell>
          <cell r="D140" t="str">
            <v>DU 1</v>
          </cell>
          <cell r="E140" t="str">
            <v>A: 23EHP-2x2-0.6HP NP TN; Upgradable to 4x2</v>
          </cell>
          <cell r="F140" t="str">
            <v>Site-00567</v>
          </cell>
          <cell r="G140" t="str">
            <v>S06°09'35.7</v>
          </cell>
          <cell r="H140" t="str">
            <v>106°48'05.5</v>
          </cell>
          <cell r="I140" t="str">
            <v>Site-00566</v>
          </cell>
          <cell r="J140" t="str">
            <v>S06°09'21.3</v>
          </cell>
          <cell r="K140" t="str">
            <v>106°47'53.3</v>
          </cell>
          <cell r="L140" t="str">
            <v>&lt;None&gt;</v>
          </cell>
          <cell r="M140" t="str">
            <v>0.6 km]</v>
          </cell>
          <cell r="N140" t="str">
            <v>Untitled</v>
          </cell>
          <cell r="O140" t="str">
            <v>From link 204 sites</v>
          </cell>
        </row>
        <row r="141">
          <cell r="A141" t="str">
            <v>6;29-DU1</v>
          </cell>
          <cell r="B141">
            <v>140</v>
          </cell>
          <cell r="C141">
            <v>123</v>
          </cell>
          <cell r="D141" t="str">
            <v>DU 1</v>
          </cell>
          <cell r="E141" t="str">
            <v>L: 15EHP-8x2-0.6HP HS TN; Upgradable to 16x2</v>
          </cell>
          <cell r="F141" t="str">
            <v>Site-00567</v>
          </cell>
          <cell r="G141" t="str">
            <v>S06°09'35.7</v>
          </cell>
          <cell r="H141" t="str">
            <v>106°48'05.5</v>
          </cell>
          <cell r="I141" t="str">
            <v>Site-00565</v>
          </cell>
          <cell r="J141" t="str">
            <v>S06°09'02.4</v>
          </cell>
          <cell r="K141" t="str">
            <v>106°47'54.8</v>
          </cell>
          <cell r="L141" t="str">
            <v>&lt;None&gt;</v>
          </cell>
          <cell r="M141" t="str">
            <v>1.1 km]</v>
          </cell>
          <cell r="N141" t="str">
            <v>Untitled</v>
          </cell>
          <cell r="O141" t="str">
            <v>From link 204 sites</v>
          </cell>
        </row>
        <row r="142">
          <cell r="A142" t="str">
            <v>10;27-DU1</v>
          </cell>
          <cell r="B142">
            <v>141</v>
          </cell>
          <cell r="C142">
            <v>101</v>
          </cell>
          <cell r="D142" t="str">
            <v>DU 1</v>
          </cell>
          <cell r="E142" t="str">
            <v>O: 23EHP-16x2-0.6HP HS TN</v>
          </cell>
          <cell r="F142" t="str">
            <v>Site-00568</v>
          </cell>
          <cell r="G142" t="str">
            <v>S06°09'45.8</v>
          </cell>
          <cell r="H142" t="str">
            <v>106°48'42.6</v>
          </cell>
          <cell r="I142" t="str">
            <v>Site-00068</v>
          </cell>
          <cell r="J142" t="str">
            <v>S06°09'29.3</v>
          </cell>
          <cell r="K142" t="str">
            <v>106°48'48.7</v>
          </cell>
          <cell r="L142" t="str">
            <v>&lt;None&gt;</v>
          </cell>
          <cell r="M142" t="str">
            <v>0.5 km]</v>
          </cell>
          <cell r="N142" t="str">
            <v>Untitled</v>
          </cell>
          <cell r="O142" t="str">
            <v>From link 204 sites</v>
          </cell>
        </row>
        <row r="143">
          <cell r="A143" t="str">
            <v>63;31-DU-1</v>
          </cell>
          <cell r="B143">
            <v>142</v>
          </cell>
          <cell r="C143">
            <v>127</v>
          </cell>
          <cell r="D143" t="str">
            <v>DU 1</v>
          </cell>
          <cell r="E143" t="str">
            <v xml:space="preserve">T: 7EHC-63x2-0.6HP NP; Ant Dual Polarized </v>
          </cell>
          <cell r="F143" t="str">
            <v>Telkom Jakbar</v>
          </cell>
          <cell r="G143" t="str">
            <v>S06°10'30.8</v>
          </cell>
          <cell r="H143" t="str">
            <v>106°47'35.2</v>
          </cell>
          <cell r="I143" t="str">
            <v>Site-00538</v>
          </cell>
          <cell r="J143" t="str">
            <v>S06°08'40.5</v>
          </cell>
          <cell r="K143" t="str">
            <v>106°48'39.6</v>
          </cell>
          <cell r="L143" t="str">
            <v>&lt;None&gt;</v>
          </cell>
          <cell r="M143" t="str">
            <v>3.9 km]</v>
          </cell>
          <cell r="N143" t="str">
            <v>Untitled</v>
          </cell>
          <cell r="O143" t="str">
            <v>From link 204 sites</v>
          </cell>
        </row>
        <row r="144">
          <cell r="A144" t="str">
            <v>63;30 DU2</v>
          </cell>
          <cell r="B144">
            <v>143</v>
          </cell>
          <cell r="C144">
            <v>154</v>
          </cell>
          <cell r="D144" t="str">
            <v>DU 2</v>
          </cell>
          <cell r="E144" t="str">
            <v xml:space="preserve">S: 13EHC-63x2-1.2HP NP ; Ant Dual Polarized  </v>
          </cell>
          <cell r="F144" t="str">
            <v>Hayam Wuruk Plaza (Inb 28)</v>
          </cell>
          <cell r="G144" t="str">
            <v>S06°09'07.6</v>
          </cell>
          <cell r="H144" t="str">
            <v>106°49'03.9</v>
          </cell>
          <cell r="I144" t="str">
            <v>Site-00051</v>
          </cell>
          <cell r="J144" t="str">
            <v>S06°08'27.7</v>
          </cell>
          <cell r="K144" t="str">
            <v>106°49'13.2</v>
          </cell>
          <cell r="L144" t="str">
            <v>&lt;None&gt;</v>
          </cell>
          <cell r="M144" t="str">
            <v>1.3 km]</v>
          </cell>
          <cell r="N144" t="str">
            <v>Untitled</v>
          </cell>
          <cell r="O144" t="str">
            <v>From link 204 sites</v>
          </cell>
        </row>
        <row r="145">
          <cell r="A145" t="str">
            <v>2;100 DU2</v>
          </cell>
          <cell r="B145">
            <v>144</v>
          </cell>
          <cell r="C145">
            <v>1498</v>
          </cell>
          <cell r="D145" t="str">
            <v>DU 2</v>
          </cell>
          <cell r="E145" t="str">
            <v>A: 23EHP-2x2-0.6HP NP TN; Upgradable to 4x2</v>
          </cell>
          <cell r="F145" t="str">
            <v>Lokasari Mangga Besar</v>
          </cell>
          <cell r="G145" t="str">
            <v>S06°08'53.5</v>
          </cell>
          <cell r="H145" t="str">
            <v>106°49'30.0</v>
          </cell>
          <cell r="I145" t="str">
            <v>Site-00562</v>
          </cell>
          <cell r="J145" t="str">
            <v>S06°08'47.0</v>
          </cell>
          <cell r="K145" t="str">
            <v>106°49'15.8</v>
          </cell>
          <cell r="L145" t="str">
            <v>&lt;None&gt;</v>
          </cell>
          <cell r="M145" t="str">
            <v>0.5 km]</v>
          </cell>
          <cell r="N145" t="str">
            <v>Untitled</v>
          </cell>
          <cell r="O145" t="str">
            <v>From link all</v>
          </cell>
        </row>
        <row r="146">
          <cell r="A146" t="str">
            <v>2;142 DU-2</v>
          </cell>
          <cell r="B146">
            <v>145</v>
          </cell>
          <cell r="C146">
            <v>139</v>
          </cell>
          <cell r="D146" t="str">
            <v>DU 2</v>
          </cell>
          <cell r="E146" t="str">
            <v>A: 23EHP-2x2-0.6HP NP TN; Upgradable to 4x2</v>
          </cell>
          <cell r="F146" t="str">
            <v>Site-00039</v>
          </cell>
          <cell r="G146" t="str">
            <v>S06°08'01.5</v>
          </cell>
          <cell r="H146" t="str">
            <v>106°48'47.0</v>
          </cell>
          <cell r="I146" t="str">
            <v>Site-00564</v>
          </cell>
          <cell r="J146" t="str">
            <v>S06°08'15.9</v>
          </cell>
          <cell r="K146" t="str">
            <v>106°48'34.3</v>
          </cell>
          <cell r="L146" t="str">
            <v>&lt;None&gt;</v>
          </cell>
          <cell r="M146" t="str">
            <v>0.6 km]</v>
          </cell>
          <cell r="N146" t="str">
            <v>Untitled</v>
          </cell>
          <cell r="O146" t="str">
            <v>From link 204 sites</v>
          </cell>
        </row>
        <row r="147">
          <cell r="A147" t="str">
            <v>2;101 DU2</v>
          </cell>
          <cell r="B147">
            <v>146</v>
          </cell>
          <cell r="C147">
            <v>131</v>
          </cell>
          <cell r="D147" t="str">
            <v>DU 2</v>
          </cell>
          <cell r="E147" t="str">
            <v>A: 23EHP-2x2-0.6HP NP TN; Upgradable to 4x2</v>
          </cell>
          <cell r="F147" t="str">
            <v>Site-00057</v>
          </cell>
          <cell r="G147" t="str">
            <v>S06°08'52.3</v>
          </cell>
          <cell r="H147" t="str">
            <v>106°49'34.2</v>
          </cell>
          <cell r="I147" t="str">
            <v>Site-00540</v>
          </cell>
          <cell r="J147" t="str">
            <v>S06°08'38.0</v>
          </cell>
          <cell r="K147" t="str">
            <v>106°49'26.8</v>
          </cell>
          <cell r="L147" t="str">
            <v>&lt;None&gt;</v>
          </cell>
          <cell r="M147" t="str">
            <v>0.5 km]</v>
          </cell>
          <cell r="N147" t="str">
            <v>Untitled</v>
          </cell>
          <cell r="O147" t="str">
            <v>From link 204 sites</v>
          </cell>
        </row>
        <row r="148">
          <cell r="A148" t="str">
            <v>6;11 DU2</v>
          </cell>
          <cell r="B148">
            <v>147</v>
          </cell>
          <cell r="C148">
            <v>128</v>
          </cell>
          <cell r="D148" t="str">
            <v>DU 2</v>
          </cell>
          <cell r="E148" t="str">
            <v>L: 15EHP-8x2-0.6HP HS TN; Upgradable to 16x2</v>
          </cell>
          <cell r="F148" t="str">
            <v>Site-00063 (Add 96)</v>
          </cell>
          <cell r="G148" t="str">
            <v>S06°10'03.5</v>
          </cell>
          <cell r="H148" t="str">
            <v>106°50'31.4</v>
          </cell>
          <cell r="I148" t="str">
            <v>Site-00796</v>
          </cell>
          <cell r="J148" t="str">
            <v>S06°09'51.4</v>
          </cell>
          <cell r="K148" t="str">
            <v>106°49'51.2</v>
          </cell>
          <cell r="L148" t="str">
            <v>&lt;None&gt;</v>
          </cell>
          <cell r="M148" t="str">
            <v>1.3 km]</v>
          </cell>
          <cell r="N148" t="str">
            <v>Untitled</v>
          </cell>
          <cell r="O148" t="str">
            <v>From link 204 sites</v>
          </cell>
        </row>
        <row r="149">
          <cell r="A149" t="str">
            <v>63;26 DU2</v>
          </cell>
          <cell r="B149">
            <v>148</v>
          </cell>
          <cell r="C149">
            <v>151</v>
          </cell>
          <cell r="D149" t="str">
            <v>DU 2</v>
          </cell>
          <cell r="E149" t="str">
            <v xml:space="preserve">S: 13EHC-63x2-1.2HP NP ; Ant Dual Polarized  </v>
          </cell>
          <cell r="F149" t="str">
            <v>Site-00065</v>
          </cell>
          <cell r="G149" t="str">
            <v>S06°08'58.0</v>
          </cell>
          <cell r="H149" t="str">
            <v>106°50'04.2</v>
          </cell>
          <cell r="I149" t="str">
            <v>Hayam Wuruk Plaza (Inb 28)</v>
          </cell>
          <cell r="J149" t="str">
            <v>S06°09'07.6</v>
          </cell>
          <cell r="K149" t="str">
            <v>106°49'03.9</v>
          </cell>
          <cell r="L149" t="str">
            <v>&lt;None&gt;</v>
          </cell>
          <cell r="M149" t="str">
            <v>1.9 km]</v>
          </cell>
          <cell r="N149" t="str">
            <v>Untitled</v>
          </cell>
          <cell r="O149" t="str">
            <v>From link 204 sites</v>
          </cell>
        </row>
        <row r="150">
          <cell r="A150" t="str">
            <v>63;28 DU2</v>
          </cell>
          <cell r="B150">
            <v>149</v>
          </cell>
          <cell r="C150">
            <v>152</v>
          </cell>
          <cell r="D150" t="str">
            <v>DU 2</v>
          </cell>
          <cell r="E150" t="str">
            <v xml:space="preserve">R: 13EHC-63x2-0.6HP NP; Ant Dual Polarized </v>
          </cell>
          <cell r="F150" t="str">
            <v>Site-00065</v>
          </cell>
          <cell r="G150" t="str">
            <v>S06°08'58.0</v>
          </cell>
          <cell r="H150" t="str">
            <v>106°50'04.2</v>
          </cell>
          <cell r="I150" t="str">
            <v>Site-00559</v>
          </cell>
          <cell r="J150" t="str">
            <v>S06°08'35.4</v>
          </cell>
          <cell r="K150" t="str">
            <v>106°49'45.0</v>
          </cell>
          <cell r="L150" t="str">
            <v>&lt;None&gt;</v>
          </cell>
          <cell r="M150" t="str">
            <v>0.9 km]</v>
          </cell>
          <cell r="N150" t="str">
            <v>Untitled</v>
          </cell>
          <cell r="O150" t="str">
            <v>From link 204 sites</v>
          </cell>
        </row>
        <row r="151">
          <cell r="A151" t="str">
            <v>10;26 DU2</v>
          </cell>
          <cell r="B151">
            <v>150</v>
          </cell>
          <cell r="C151">
            <v>130</v>
          </cell>
          <cell r="D151" t="str">
            <v>DU 2</v>
          </cell>
          <cell r="E151" t="str">
            <v>O: 23EHP-16x2-0.6HP HS TN</v>
          </cell>
          <cell r="F151" t="str">
            <v>Site-00066</v>
          </cell>
          <cell r="G151" t="str">
            <v>S06°09'11.7</v>
          </cell>
          <cell r="H151" t="str">
            <v>106°49'41.1</v>
          </cell>
          <cell r="I151" t="str">
            <v>Site-00065</v>
          </cell>
          <cell r="J151" t="str">
            <v>S06°08'58.0</v>
          </cell>
          <cell r="K151" t="str">
            <v>106°50'04.2</v>
          </cell>
          <cell r="L151" t="str">
            <v>&lt;None&gt;</v>
          </cell>
          <cell r="M151" t="str">
            <v>0.8 km]</v>
          </cell>
          <cell r="N151" t="str">
            <v>Untitled</v>
          </cell>
          <cell r="O151" t="str">
            <v>From link 204 sites</v>
          </cell>
        </row>
        <row r="152">
          <cell r="A152" t="str">
            <v>2;128 DU2</v>
          </cell>
          <cell r="B152">
            <v>151</v>
          </cell>
          <cell r="C152">
            <v>136</v>
          </cell>
          <cell r="D152" t="str">
            <v>DU 2</v>
          </cell>
          <cell r="E152" t="str">
            <v>A: 23EHP-2x2-0.6HP NP TN; Upgradable to 4x2</v>
          </cell>
          <cell r="F152" t="str">
            <v>Site-00066</v>
          </cell>
          <cell r="G152" t="str">
            <v>S06°09'11.7</v>
          </cell>
          <cell r="H152" t="str">
            <v>106°49'41.1</v>
          </cell>
          <cell r="I152" t="str">
            <v>Site-00319</v>
          </cell>
          <cell r="J152" t="str">
            <v>S06°09'18.4</v>
          </cell>
          <cell r="K152" t="str">
            <v>106°49'21.1</v>
          </cell>
          <cell r="L152" t="str">
            <v>&lt;None&gt;</v>
          </cell>
          <cell r="M152" t="str">
            <v>0.6 km]</v>
          </cell>
          <cell r="N152" t="str">
            <v>Untitled</v>
          </cell>
          <cell r="O152" t="str">
            <v>From link 204 sites</v>
          </cell>
        </row>
        <row r="153">
          <cell r="A153" t="str">
            <v>2;132-DU2</v>
          </cell>
          <cell r="B153">
            <v>152</v>
          </cell>
          <cell r="C153">
            <v>138</v>
          </cell>
          <cell r="D153" t="str">
            <v>DU 2</v>
          </cell>
          <cell r="E153" t="str">
            <v>A: 23EHP-2x2-0.6HP NP TN; Upgradable to 4x2</v>
          </cell>
          <cell r="F153" t="str">
            <v>Site-00067</v>
          </cell>
          <cell r="G153" t="str">
            <v>S06°09'25.0</v>
          </cell>
          <cell r="H153" t="str">
            <v>106°49'05.5</v>
          </cell>
          <cell r="I153" t="str">
            <v>Site-00571</v>
          </cell>
          <cell r="J153" t="str">
            <v>S06°09'12.8</v>
          </cell>
          <cell r="K153" t="str">
            <v>106°49'03.9</v>
          </cell>
          <cell r="L153" t="str">
            <v>&lt;None&gt;</v>
          </cell>
          <cell r="M153" t="str">
            <v>0.4 km]</v>
          </cell>
          <cell r="N153" t="str">
            <v>Untitled</v>
          </cell>
          <cell r="O153" t="str">
            <v>From link 204 sites</v>
          </cell>
        </row>
        <row r="154">
          <cell r="A154" t="str">
            <v>2;54 DU2</v>
          </cell>
          <cell r="B154">
            <v>153</v>
          </cell>
          <cell r="C154">
            <v>141</v>
          </cell>
          <cell r="D154" t="str">
            <v>DU 2</v>
          </cell>
          <cell r="E154" t="str">
            <v>A: 23EHP-2x2-0.6HP NP TN; Upgradable to 4x2</v>
          </cell>
          <cell r="F154" t="str">
            <v>Site-00075</v>
          </cell>
          <cell r="G154" t="str">
            <v>S06°09'43.0</v>
          </cell>
          <cell r="H154" t="str">
            <v>106°50'01.2</v>
          </cell>
          <cell r="I154" t="str">
            <v>Site-00796</v>
          </cell>
          <cell r="J154" t="str">
            <v>S06°09'51.4</v>
          </cell>
          <cell r="K154" t="str">
            <v>106°49'51.2</v>
          </cell>
          <cell r="L154" t="str">
            <v>&lt;None&gt;</v>
          </cell>
          <cell r="M154" t="str">
            <v>0.4 km]</v>
          </cell>
          <cell r="N154" t="str">
            <v>Untitled</v>
          </cell>
          <cell r="O154" t="str">
            <v>From link 204 sites</v>
          </cell>
        </row>
        <row r="155">
          <cell r="A155" t="str">
            <v>2;126 DU2</v>
          </cell>
          <cell r="B155">
            <v>154</v>
          </cell>
          <cell r="C155">
            <v>134</v>
          </cell>
          <cell r="D155" t="str">
            <v>DU 2</v>
          </cell>
          <cell r="E155" t="str">
            <v>A: 23EHP-2x2-0.6HP NP TN; Upgradable to 4x2</v>
          </cell>
          <cell r="F155" t="str">
            <v>Site-00076</v>
          </cell>
          <cell r="G155" t="str">
            <v>S06°09'41.3</v>
          </cell>
          <cell r="H155" t="str">
            <v>106°49'38.8</v>
          </cell>
          <cell r="I155" t="str">
            <v>Site-00575</v>
          </cell>
          <cell r="J155" t="str">
            <v>S06°09'25.7</v>
          </cell>
          <cell r="K155" t="str">
            <v>106°49'39.1</v>
          </cell>
          <cell r="L155" t="str">
            <v>&lt;None&gt;</v>
          </cell>
          <cell r="M155" t="str">
            <v>0.5 km]</v>
          </cell>
          <cell r="N155" t="str">
            <v>Untitled</v>
          </cell>
          <cell r="O155" t="str">
            <v>From link 204 sites</v>
          </cell>
        </row>
        <row r="156">
          <cell r="A156" t="str">
            <v>2;124 DU2</v>
          </cell>
          <cell r="B156">
            <v>155</v>
          </cell>
          <cell r="C156">
            <v>132</v>
          </cell>
          <cell r="D156" t="str">
            <v>DU 2</v>
          </cell>
          <cell r="E156" t="str">
            <v>A: 23EHP-2x2-0.6HP NP TN; Upgradable to 4x2</v>
          </cell>
          <cell r="F156" t="str">
            <v>Site-00084</v>
          </cell>
          <cell r="G156" t="str">
            <v>S06°09'27.0</v>
          </cell>
          <cell r="H156" t="str">
            <v>106°50'13.0</v>
          </cell>
          <cell r="I156" t="str">
            <v>Site-00574</v>
          </cell>
          <cell r="J156" t="str">
            <v>S06°09'11.9</v>
          </cell>
          <cell r="K156" t="str">
            <v>106°50'10.4</v>
          </cell>
          <cell r="L156" t="str">
            <v>&lt;None&gt;</v>
          </cell>
          <cell r="M156" t="str">
            <v>0.5 km]</v>
          </cell>
          <cell r="N156" t="str">
            <v>Untitled</v>
          </cell>
          <cell r="O156" t="str">
            <v>From link 204 sites</v>
          </cell>
        </row>
        <row r="157">
          <cell r="A157" t="str">
            <v>2;98 DU2</v>
          </cell>
          <cell r="B157">
            <v>156</v>
          </cell>
          <cell r="C157">
            <v>143</v>
          </cell>
          <cell r="D157" t="str">
            <v>DU 2</v>
          </cell>
          <cell r="E157" t="str">
            <v>A: 23EHP-2x2-0.6HP NP TN; Upgradable to 4x2</v>
          </cell>
          <cell r="F157" t="str">
            <v>Site-00305</v>
          </cell>
          <cell r="G157" t="str">
            <v>S06°08'52.1</v>
          </cell>
          <cell r="H157" t="str">
            <v>106°49'50.8</v>
          </cell>
          <cell r="I157" t="str">
            <v>Site-00056</v>
          </cell>
          <cell r="J157" t="str">
            <v>S06°08'37.1</v>
          </cell>
          <cell r="K157" t="str">
            <v>106°50'03.3</v>
          </cell>
          <cell r="L157" t="str">
            <v>&lt;None&gt;</v>
          </cell>
          <cell r="M157" t="str">
            <v>0.6 km]</v>
          </cell>
          <cell r="N157" t="str">
            <v>Untitled</v>
          </cell>
          <cell r="O157" t="str">
            <v>From link 204 sites</v>
          </cell>
        </row>
        <row r="158">
          <cell r="A158" t="str">
            <v>2;51 DU2</v>
          </cell>
          <cell r="B158">
            <v>157</v>
          </cell>
          <cell r="C158">
            <v>140</v>
          </cell>
          <cell r="D158" t="str">
            <v>DU 2</v>
          </cell>
          <cell r="E158" t="str">
            <v>A: 23EHP-2x2-0.6HP NP TN; Upgradable to 4x2</v>
          </cell>
          <cell r="F158" t="str">
            <v>Site-00423</v>
          </cell>
          <cell r="G158" t="str">
            <v>S06°10'16.9</v>
          </cell>
          <cell r="H158" t="str">
            <v>106°49'22.2</v>
          </cell>
          <cell r="I158" t="str">
            <v>Site-00086</v>
          </cell>
          <cell r="J158" t="str">
            <v>S06°09'59.3</v>
          </cell>
          <cell r="K158" t="str">
            <v>106°49'15.9</v>
          </cell>
          <cell r="L158" t="str">
            <v>&lt;None&gt;</v>
          </cell>
          <cell r="M158" t="str">
            <v>0.6 km]</v>
          </cell>
          <cell r="N158" t="str">
            <v>Untitled</v>
          </cell>
          <cell r="O158" t="str">
            <v>From link 204 sites</v>
          </cell>
        </row>
        <row r="159">
          <cell r="A159" t="str">
            <v>2;129-DU2</v>
          </cell>
          <cell r="B159">
            <v>158</v>
          </cell>
          <cell r="C159">
            <v>137</v>
          </cell>
          <cell r="D159" t="str">
            <v>DU 2</v>
          </cell>
          <cell r="E159" t="str">
            <v>A: 23EHP-2x2-0.6HP NP TN; Upgradable to 4x2</v>
          </cell>
          <cell r="F159" t="str">
            <v>Site-00428</v>
          </cell>
          <cell r="G159" t="str">
            <v>S06°09'42.3</v>
          </cell>
          <cell r="H159" t="str">
            <v>106°49'11.1</v>
          </cell>
          <cell r="I159" t="str">
            <v>Site-00077</v>
          </cell>
          <cell r="J159" t="str">
            <v>S06°09'53.3</v>
          </cell>
          <cell r="K159" t="str">
            <v>106°48'56.6</v>
          </cell>
          <cell r="L159" t="str">
            <v>&lt;None&gt;</v>
          </cell>
          <cell r="M159" t="str">
            <v>0.6 km]</v>
          </cell>
          <cell r="N159" t="str">
            <v>Untitled</v>
          </cell>
          <cell r="O159" t="str">
            <v>From link 204 sites</v>
          </cell>
        </row>
        <row r="160">
          <cell r="A160" t="str">
            <v>4;52 DU2</v>
          </cell>
          <cell r="B160">
            <v>159</v>
          </cell>
          <cell r="C160">
            <v>146</v>
          </cell>
          <cell r="D160" t="str">
            <v>DU 2</v>
          </cell>
          <cell r="E160" t="str">
            <v>G: 23EHP-4x2-0.6HP NP TN; Upgradable to 8x2</v>
          </cell>
          <cell r="F160" t="str">
            <v>Site-00429</v>
          </cell>
          <cell r="G160" t="str">
            <v>S06°09'31.7</v>
          </cell>
          <cell r="H160" t="str">
            <v>106°49'22.5</v>
          </cell>
          <cell r="I160" t="str">
            <v>Site-00066</v>
          </cell>
          <cell r="J160" t="str">
            <v>S06°09'11.7</v>
          </cell>
          <cell r="K160" t="str">
            <v>106°49'41.1</v>
          </cell>
          <cell r="L160" t="str">
            <v>&lt;None&gt;</v>
          </cell>
          <cell r="M160" t="str">
            <v>0.8 km]</v>
          </cell>
          <cell r="N160" t="str">
            <v>Untitled</v>
          </cell>
          <cell r="O160" t="str">
            <v>From link 204 sites</v>
          </cell>
        </row>
        <row r="161">
          <cell r="A161" t="str">
            <v>2;125 DU2</v>
          </cell>
          <cell r="B161">
            <v>160</v>
          </cell>
          <cell r="C161">
            <v>133</v>
          </cell>
          <cell r="D161" t="str">
            <v>DU 2</v>
          </cell>
          <cell r="E161" t="str">
            <v>A: 23EHP-2x2-0.6HP NP TN; Upgradable to 4x2</v>
          </cell>
          <cell r="F161" t="str">
            <v>Site-00508</v>
          </cell>
          <cell r="G161" t="str">
            <v>S06°09'19.2</v>
          </cell>
          <cell r="H161" t="str">
            <v>106°49'56.9</v>
          </cell>
          <cell r="I161" t="str">
            <v>Site-00574</v>
          </cell>
          <cell r="J161" t="str">
            <v>S06°09'11.9</v>
          </cell>
          <cell r="K161" t="str">
            <v>106°50'10.4</v>
          </cell>
          <cell r="L161" t="str">
            <v>&lt;None&gt;</v>
          </cell>
          <cell r="M161" t="str">
            <v>0.5 km]</v>
          </cell>
          <cell r="N161" t="str">
            <v>Untitled</v>
          </cell>
          <cell r="O161" t="str">
            <v>From link 204 sites</v>
          </cell>
        </row>
        <row r="162">
          <cell r="A162" t="str">
            <v>2;55 DU2</v>
          </cell>
          <cell r="B162">
            <v>161</v>
          </cell>
          <cell r="C162">
            <v>142</v>
          </cell>
          <cell r="D162" t="str">
            <v>DU 2</v>
          </cell>
          <cell r="E162" t="str">
            <v>A: 23EHP-2x2-0.6HP NP TN; Upgradable to 4x2</v>
          </cell>
          <cell r="F162" t="str">
            <v>Site-00509</v>
          </cell>
          <cell r="G162" t="str">
            <v>S06°09'50.5</v>
          </cell>
          <cell r="H162" t="str">
            <v>106°50'20.6</v>
          </cell>
          <cell r="I162" t="str">
            <v>Site-00796</v>
          </cell>
          <cell r="J162" t="str">
            <v>S06°09'51.4</v>
          </cell>
          <cell r="K162" t="str">
            <v>106°49'51.2</v>
          </cell>
          <cell r="L162" t="str">
            <v>&lt;None&gt;</v>
          </cell>
          <cell r="M162" t="str">
            <v>0.9 km]</v>
          </cell>
          <cell r="N162" t="str">
            <v>Untitled</v>
          </cell>
          <cell r="O162" t="str">
            <v>From link 204 sites</v>
          </cell>
        </row>
        <row r="163">
          <cell r="A163" t="str">
            <v>10;21 DU2</v>
          </cell>
          <cell r="B163">
            <v>162</v>
          </cell>
          <cell r="C163">
            <v>129</v>
          </cell>
          <cell r="D163" t="str">
            <v>DU 2</v>
          </cell>
          <cell r="E163" t="str">
            <v>O: 23EHP-16x2-0.6HP HS TN</v>
          </cell>
          <cell r="F163" t="str">
            <v>Site-00540</v>
          </cell>
          <cell r="G163" t="str">
            <v>S06°08'38.0</v>
          </cell>
          <cell r="H163" t="str">
            <v>106°49'26.8</v>
          </cell>
          <cell r="I163" t="str">
            <v>Site-00051</v>
          </cell>
          <cell r="J163" t="str">
            <v>S06°08'27.7</v>
          </cell>
          <cell r="K163" t="str">
            <v>106°49'13.2</v>
          </cell>
          <cell r="L163" t="str">
            <v>&lt;None&gt;</v>
          </cell>
          <cell r="M163" t="str">
            <v>0.5 km]</v>
          </cell>
          <cell r="N163" t="str">
            <v>Untitled</v>
          </cell>
          <cell r="O163" t="str">
            <v>From link 204 sites</v>
          </cell>
        </row>
        <row r="164">
          <cell r="A164" t="str">
            <v>63;29 DU2</v>
          </cell>
          <cell r="B164">
            <v>163</v>
          </cell>
          <cell r="C164">
            <v>153</v>
          </cell>
          <cell r="D164" t="str">
            <v>DU 2</v>
          </cell>
          <cell r="E164" t="str">
            <v xml:space="preserve">R: 13EHC-63x2-0.6HP NP; Ant Dual Polarized </v>
          </cell>
          <cell r="F164" t="str">
            <v>Site-00559</v>
          </cell>
          <cell r="G164" t="str">
            <v>S06°08'35.4</v>
          </cell>
          <cell r="H164" t="str">
            <v>106°49'45.0</v>
          </cell>
          <cell r="I164" t="str">
            <v>Site-00051</v>
          </cell>
          <cell r="J164" t="str">
            <v>S06°08'27.7</v>
          </cell>
          <cell r="K164" t="str">
            <v>106°49'13.2</v>
          </cell>
          <cell r="L164" t="str">
            <v>&lt;None&gt;</v>
          </cell>
          <cell r="M164" t="str">
            <v>1.0 km]</v>
          </cell>
          <cell r="N164" t="str">
            <v>Untitled</v>
          </cell>
          <cell r="O164" t="str">
            <v>From link 204 sites</v>
          </cell>
        </row>
        <row r="165">
          <cell r="A165" t="str">
            <v>6;20 DU2</v>
          </cell>
          <cell r="B165">
            <v>164</v>
          </cell>
          <cell r="C165">
            <v>148</v>
          </cell>
          <cell r="D165" t="str">
            <v>DU 2</v>
          </cell>
          <cell r="E165" t="str">
            <v>L: 15EHP-8x2-0.6HP HS TN; Upgradable to 16x2</v>
          </cell>
          <cell r="F165" t="str">
            <v>Site-00562</v>
          </cell>
          <cell r="G165" t="str">
            <v>S06°08'47.0</v>
          </cell>
          <cell r="H165" t="str">
            <v>106°49'15.8</v>
          </cell>
          <cell r="I165" t="str">
            <v>Site-00051</v>
          </cell>
          <cell r="J165" t="str">
            <v>S06°08'27.7</v>
          </cell>
          <cell r="K165" t="str">
            <v>106°49'13.2</v>
          </cell>
          <cell r="L165" t="str">
            <v>&lt;None&gt;</v>
          </cell>
          <cell r="M165" t="str">
            <v>0.6 km]</v>
          </cell>
          <cell r="N165" t="str">
            <v>Untitled</v>
          </cell>
          <cell r="O165" t="str">
            <v>From link 204 sites</v>
          </cell>
        </row>
        <row r="166">
          <cell r="A166" t="str">
            <v>6;26-DU2</v>
          </cell>
          <cell r="B166">
            <v>165</v>
          </cell>
          <cell r="C166">
            <v>150</v>
          </cell>
          <cell r="D166" t="str">
            <v>DU 2</v>
          </cell>
          <cell r="E166" t="str">
            <v>L: 15EHP-8x2-0.6HP HS TN; Upgradable to 16x2</v>
          </cell>
          <cell r="F166" t="str">
            <v>Site-00571</v>
          </cell>
          <cell r="G166" t="str">
            <v>S06°09'12.8</v>
          </cell>
          <cell r="H166" t="str">
            <v>106°49'03.9</v>
          </cell>
          <cell r="I166" t="str">
            <v>Site-00068</v>
          </cell>
          <cell r="J166" t="str">
            <v>S06°09'29.3</v>
          </cell>
          <cell r="K166" t="str">
            <v>106°48'48.7</v>
          </cell>
          <cell r="L166" t="str">
            <v>&lt;None&gt;</v>
          </cell>
          <cell r="M166" t="str">
            <v>0.7 km]</v>
          </cell>
          <cell r="N166" t="str">
            <v>Untitled</v>
          </cell>
          <cell r="O166" t="str">
            <v>From link 204 sites</v>
          </cell>
        </row>
        <row r="167">
          <cell r="A167" t="str">
            <v>2;127 DU2</v>
          </cell>
          <cell r="B167">
            <v>166</v>
          </cell>
          <cell r="C167">
            <v>135</v>
          </cell>
          <cell r="D167" t="str">
            <v>DU 2</v>
          </cell>
          <cell r="E167" t="str">
            <v>A: 23EHP-2x2-0.6HP NP TN; Upgradable to 4x2</v>
          </cell>
          <cell r="F167" t="str">
            <v>Site-00572</v>
          </cell>
          <cell r="G167" t="str">
            <v>S06°09'49.5</v>
          </cell>
          <cell r="H167" t="str">
            <v>106°49'25.1</v>
          </cell>
          <cell r="I167" t="str">
            <v>Site-00429</v>
          </cell>
          <cell r="J167" t="str">
            <v>S06°09'31.7</v>
          </cell>
          <cell r="K167" t="str">
            <v>106°49'22.5</v>
          </cell>
          <cell r="L167" t="str">
            <v>&lt;None&gt;</v>
          </cell>
          <cell r="M167" t="str">
            <v>0.6 km]</v>
          </cell>
          <cell r="N167" t="str">
            <v>Untitled</v>
          </cell>
          <cell r="O167" t="str">
            <v>From link 204 sites</v>
          </cell>
        </row>
        <row r="168">
          <cell r="A168" t="str">
            <v>2;99 DU2</v>
          </cell>
          <cell r="B168">
            <v>167</v>
          </cell>
          <cell r="C168">
            <v>144</v>
          </cell>
          <cell r="D168" t="str">
            <v>DU 2</v>
          </cell>
          <cell r="E168" t="str">
            <v>A: 23EHP-2x2-0.6HP NP TN; Upgradable to 4x2</v>
          </cell>
          <cell r="F168" t="str">
            <v>Site-00573</v>
          </cell>
          <cell r="G168" t="str">
            <v>S06°09'05.0</v>
          </cell>
          <cell r="H168" t="str">
            <v>106°49'27.2</v>
          </cell>
          <cell r="I168" t="str">
            <v>Site-00562</v>
          </cell>
          <cell r="J168" t="str">
            <v>S06°08'47.0</v>
          </cell>
          <cell r="K168" t="str">
            <v>106°49'15.8</v>
          </cell>
          <cell r="L168" t="str">
            <v>&lt;None&gt;</v>
          </cell>
          <cell r="M168" t="str">
            <v>0.7 km]</v>
          </cell>
          <cell r="N168" t="str">
            <v>Untitled</v>
          </cell>
          <cell r="O168" t="str">
            <v>From link 204 sites</v>
          </cell>
        </row>
        <row r="169">
          <cell r="A169" t="str">
            <v>6;25 DU2</v>
          </cell>
          <cell r="B169">
            <v>168</v>
          </cell>
          <cell r="C169">
            <v>149</v>
          </cell>
          <cell r="D169" t="str">
            <v>DU 2</v>
          </cell>
          <cell r="E169" t="str">
            <v>L: 15EHP-8x2-0.6HP HS TN; Upgradable to 16x2</v>
          </cell>
          <cell r="F169" t="str">
            <v>Site-00574</v>
          </cell>
          <cell r="G169" t="str">
            <v>S06°09'11.9</v>
          </cell>
          <cell r="H169" t="str">
            <v>106°50'10.4</v>
          </cell>
          <cell r="I169" t="str">
            <v>Site-00065</v>
          </cell>
          <cell r="J169" t="str">
            <v>S06°08'58.0</v>
          </cell>
          <cell r="K169" t="str">
            <v>106°50'04.2</v>
          </cell>
          <cell r="L169" t="str">
            <v>&lt;None&gt;</v>
          </cell>
          <cell r="M169" t="str">
            <v>0.5 km]</v>
          </cell>
          <cell r="N169" t="str">
            <v>Untitled</v>
          </cell>
          <cell r="O169" t="str">
            <v>From link 204 sites</v>
          </cell>
        </row>
        <row r="170">
          <cell r="A170" t="str">
            <v>4;51 DU2</v>
          </cell>
          <cell r="B170">
            <v>169</v>
          </cell>
          <cell r="C170">
            <v>145</v>
          </cell>
          <cell r="D170" t="str">
            <v>DU 2</v>
          </cell>
          <cell r="E170" t="str">
            <v>G: 23EHP-4x2-0.6HP NP TN; Upgradable to 8x2</v>
          </cell>
          <cell r="F170" t="str">
            <v>Site-00575</v>
          </cell>
          <cell r="G170" t="str">
            <v>S06°09'25.7</v>
          </cell>
          <cell r="H170" t="str">
            <v>106°49'39.1</v>
          </cell>
          <cell r="I170" t="str">
            <v>Site-00066</v>
          </cell>
          <cell r="J170" t="str">
            <v>S06°09'11.7</v>
          </cell>
          <cell r="K170" t="str">
            <v>106°49'41.1</v>
          </cell>
          <cell r="L170" t="str">
            <v>&lt;None&gt;</v>
          </cell>
          <cell r="M170" t="str">
            <v>0.4 km]</v>
          </cell>
          <cell r="N170" t="str">
            <v>Untitled</v>
          </cell>
          <cell r="O170" t="str">
            <v>From link 204 sites</v>
          </cell>
        </row>
        <row r="171">
          <cell r="A171" t="str">
            <v>6;18 DU-2</v>
          </cell>
          <cell r="B171">
            <v>170</v>
          </cell>
          <cell r="C171">
            <v>147</v>
          </cell>
          <cell r="D171" t="str">
            <v>DU 2</v>
          </cell>
          <cell r="E171" t="str">
            <v>L: 15EHP-8x2-0.6HP HS TN; Upgradable to 16x2</v>
          </cell>
          <cell r="F171" t="str">
            <v>Site-01549</v>
          </cell>
          <cell r="G171" t="str">
            <v>S06°07'54.0</v>
          </cell>
          <cell r="H171" t="str">
            <v>106°49'19.8</v>
          </cell>
          <cell r="I171" t="str">
            <v>Site-01297 (non-200)</v>
          </cell>
          <cell r="J171" t="str">
            <v>S06°07'29.8</v>
          </cell>
          <cell r="K171" t="str">
            <v>106°49'43.8</v>
          </cell>
          <cell r="L171" t="str">
            <v>&lt;None&gt;</v>
          </cell>
          <cell r="M171" t="str">
            <v>1.0 km]</v>
          </cell>
          <cell r="N171" t="str">
            <v>Untitled</v>
          </cell>
          <cell r="O171" t="str">
            <v>From link 204 sites</v>
          </cell>
        </row>
        <row r="172">
          <cell r="A172" t="str">
            <v>2;66-DU_3</v>
          </cell>
          <cell r="B172">
            <v>171</v>
          </cell>
          <cell r="C172">
            <v>163</v>
          </cell>
          <cell r="D172" t="str">
            <v>DU 3</v>
          </cell>
          <cell r="E172" t="str">
            <v>A: 23EHP-2x2-0.6HP NP TN; Upgradable to 4x2</v>
          </cell>
          <cell r="F172" t="str">
            <v>RSCM (non-200)</v>
          </cell>
          <cell r="G172" t="str">
            <v>S06°11'52.1</v>
          </cell>
          <cell r="H172" t="str">
            <v>106°50'47.8</v>
          </cell>
          <cell r="I172" t="str">
            <v>Site-00113</v>
          </cell>
          <cell r="J172" t="str">
            <v>S06°11'45.2</v>
          </cell>
          <cell r="K172" t="str">
            <v>106°50'34.1</v>
          </cell>
          <cell r="L172" t="str">
            <v>&lt;None&gt;</v>
          </cell>
          <cell r="M172" t="str">
            <v>0.5 km]</v>
          </cell>
          <cell r="N172" t="str">
            <v>Untitled</v>
          </cell>
          <cell r="O172" t="str">
            <v>From link 204 sites</v>
          </cell>
        </row>
        <row r="173">
          <cell r="A173" t="str">
            <v>10;10-DU_3</v>
          </cell>
          <cell r="B173">
            <v>172</v>
          </cell>
          <cell r="C173">
            <v>155</v>
          </cell>
          <cell r="D173" t="str">
            <v>DU 3</v>
          </cell>
          <cell r="E173" t="str">
            <v>O: 23EHP-16x2-0.6HP HS TN</v>
          </cell>
          <cell r="F173" t="str">
            <v>Site-00094</v>
          </cell>
          <cell r="G173" t="str">
            <v>S06°10'23.3</v>
          </cell>
          <cell r="H173" t="str">
            <v>106°50'24.3</v>
          </cell>
          <cell r="I173" t="str">
            <v>Site-01110</v>
          </cell>
          <cell r="J173" t="str">
            <v>S06°10'27.0</v>
          </cell>
          <cell r="K173" t="str">
            <v>106°49'48.3</v>
          </cell>
          <cell r="L173" t="str">
            <v>&lt;None&gt;</v>
          </cell>
          <cell r="M173" t="str">
            <v>1.1 km]</v>
          </cell>
          <cell r="N173" t="str">
            <v>Untitled</v>
          </cell>
          <cell r="O173" t="str">
            <v>From link 204 sites</v>
          </cell>
        </row>
        <row r="174">
          <cell r="A174" t="str">
            <v>4;19-DU_3</v>
          </cell>
          <cell r="B174">
            <v>173</v>
          </cell>
          <cell r="C174">
            <v>168</v>
          </cell>
          <cell r="D174" t="str">
            <v>DU 3</v>
          </cell>
          <cell r="E174" t="str">
            <v>G: 23EHP-4x2-0.6HP NP TN; Upgradable to 8x2</v>
          </cell>
          <cell r="F174" t="str">
            <v>Site-00094</v>
          </cell>
          <cell r="G174" t="str">
            <v>S06°10'23.3</v>
          </cell>
          <cell r="H174" t="str">
            <v>106°50'24.3</v>
          </cell>
          <cell r="I174" t="str">
            <v>Site-00189</v>
          </cell>
          <cell r="J174" t="str">
            <v>S06°10'46.7</v>
          </cell>
          <cell r="K174" t="str">
            <v>106°50'30.6</v>
          </cell>
          <cell r="L174" t="str">
            <v>&lt;None&gt;</v>
          </cell>
          <cell r="M174" t="str">
            <v>0.7 km]</v>
          </cell>
          <cell r="N174" t="str">
            <v>Untitled</v>
          </cell>
          <cell r="O174" t="str">
            <v>From link 204 sites</v>
          </cell>
        </row>
        <row r="175">
          <cell r="A175" t="str">
            <v>6;9-DU_3</v>
          </cell>
          <cell r="B175">
            <v>174</v>
          </cell>
          <cell r="C175">
            <v>170</v>
          </cell>
          <cell r="D175" t="str">
            <v>DU 3</v>
          </cell>
          <cell r="E175" t="str">
            <v>L: 15EHP-8x2-0.6HP HS TN; Upgradable to 16x2</v>
          </cell>
          <cell r="F175" t="str">
            <v>Site-00107</v>
          </cell>
          <cell r="G175" t="str">
            <v>S06°11'07.3</v>
          </cell>
          <cell r="H175" t="str">
            <v>106°50'22.4</v>
          </cell>
          <cell r="I175" t="str">
            <v>Site-00100</v>
          </cell>
          <cell r="J175" t="str">
            <v>S06°11'01.2</v>
          </cell>
          <cell r="K175" t="str">
            <v>106°50'03.0</v>
          </cell>
          <cell r="L175" t="str">
            <v>&lt;None&gt;</v>
          </cell>
          <cell r="M175" t="str">
            <v>0.6 km]</v>
          </cell>
          <cell r="N175" t="str">
            <v>Untitled</v>
          </cell>
          <cell r="O175" t="str">
            <v>From link 204 sites</v>
          </cell>
        </row>
        <row r="176">
          <cell r="A176" t="str">
            <v>2;43-DU_3</v>
          </cell>
          <cell r="B176">
            <v>175</v>
          </cell>
          <cell r="C176">
            <v>161</v>
          </cell>
          <cell r="D176" t="str">
            <v>DU 3</v>
          </cell>
          <cell r="E176" t="str">
            <v>A: 23EHP-2x2-0.6HP NP TN; Upgradable to 4x2</v>
          </cell>
          <cell r="F176" t="str">
            <v>Site-00114</v>
          </cell>
          <cell r="G176" t="str">
            <v>S06°11'24.4</v>
          </cell>
          <cell r="H176" t="str">
            <v>106°49'53.9</v>
          </cell>
          <cell r="I176" t="str">
            <v>Site-00108</v>
          </cell>
          <cell r="J176" t="str">
            <v>S06°11'12.8</v>
          </cell>
          <cell r="K176" t="str">
            <v>106°49'48.2</v>
          </cell>
          <cell r="L176" t="str">
            <v>&lt;None&gt;</v>
          </cell>
          <cell r="M176" t="str">
            <v>0.4 km]</v>
          </cell>
          <cell r="N176" t="str">
            <v>Untitled</v>
          </cell>
          <cell r="O176" t="str">
            <v>From link 204 sites</v>
          </cell>
        </row>
        <row r="177">
          <cell r="A177" t="str">
            <v>2;67-DU_3</v>
          </cell>
          <cell r="B177">
            <v>176</v>
          </cell>
          <cell r="C177">
            <v>164</v>
          </cell>
          <cell r="D177" t="str">
            <v>DU 3</v>
          </cell>
          <cell r="E177" t="str">
            <v>A: 23EHP-2x2-0.6HP NP TN; Upgradable to 4x2</v>
          </cell>
          <cell r="F177" t="str">
            <v>Site-00120</v>
          </cell>
          <cell r="G177" t="str">
            <v>S06°11'45.6</v>
          </cell>
          <cell r="H177" t="str">
            <v>106°50'10.2</v>
          </cell>
          <cell r="I177" t="str">
            <v>Plaza Bank Niaga (non-200)</v>
          </cell>
          <cell r="J177" t="str">
            <v>S06°11'28.1</v>
          </cell>
          <cell r="K177" t="str">
            <v>106°49'23.4</v>
          </cell>
          <cell r="L177" t="str">
            <v>&lt;None&gt;</v>
          </cell>
          <cell r="M177" t="str">
            <v>1.5 km]</v>
          </cell>
          <cell r="N177" t="str">
            <v>Untitled</v>
          </cell>
          <cell r="O177" t="str">
            <v>From link 204 sites</v>
          </cell>
        </row>
        <row r="178">
          <cell r="A178" t="str">
            <v>2;95-DU_3</v>
          </cell>
          <cell r="B178">
            <v>177</v>
          </cell>
          <cell r="C178">
            <v>166</v>
          </cell>
          <cell r="D178" t="str">
            <v>DU 3</v>
          </cell>
          <cell r="E178" t="str">
            <v>A: 23EHP-2x2-0.6HP NP TN; Upgradable to 4x2</v>
          </cell>
          <cell r="F178" t="str">
            <v>Site-00121</v>
          </cell>
          <cell r="G178" t="str">
            <v>S06°12'01.7</v>
          </cell>
          <cell r="H178" t="str">
            <v>106°49'52.0</v>
          </cell>
          <cell r="I178" t="str">
            <v>Site-00115</v>
          </cell>
          <cell r="J178" t="str">
            <v>S06°11'41.6</v>
          </cell>
          <cell r="K178" t="str">
            <v>106°49'44.1</v>
          </cell>
          <cell r="L178" t="str">
            <v>&lt;None&gt;</v>
          </cell>
          <cell r="M178" t="str">
            <v>0.7 km]</v>
          </cell>
          <cell r="N178" t="str">
            <v>Untitled</v>
          </cell>
          <cell r="O178" t="str">
            <v>From link 204 sites</v>
          </cell>
        </row>
        <row r="179">
          <cell r="A179" t="str">
            <v>2;70-DU_3</v>
          </cell>
          <cell r="B179">
            <v>178</v>
          </cell>
          <cell r="C179">
            <v>165</v>
          </cell>
          <cell r="D179" t="str">
            <v>DU 3</v>
          </cell>
          <cell r="E179" t="str">
            <v>A: 23EHP-2x2-0.6HP NP TN; Upgradable to 4x2</v>
          </cell>
          <cell r="F179" t="str">
            <v>Site-00126</v>
          </cell>
          <cell r="G179" t="str">
            <v>S06°12'33.2</v>
          </cell>
          <cell r="H179" t="str">
            <v>106°50'14.4</v>
          </cell>
          <cell r="I179" t="str">
            <v>Site-00486</v>
          </cell>
          <cell r="J179" t="str">
            <v>S06°12'21.3</v>
          </cell>
          <cell r="K179" t="str">
            <v>106°50'27.0</v>
          </cell>
          <cell r="L179" t="str">
            <v>&lt;None&gt;</v>
          </cell>
          <cell r="M179" t="str">
            <v>0.5 km]</v>
          </cell>
          <cell r="N179" t="str">
            <v>Untitled</v>
          </cell>
          <cell r="O179" t="str">
            <v>From link 204 sites</v>
          </cell>
        </row>
        <row r="180">
          <cell r="A180" t="str">
            <v>2;41-DU_3</v>
          </cell>
          <cell r="B180">
            <v>179</v>
          </cell>
          <cell r="C180">
            <v>159</v>
          </cell>
          <cell r="D180" t="str">
            <v>DU 3</v>
          </cell>
          <cell r="E180" t="str">
            <v>A: 23EHP-2x2-0.6HP NP TN; Upgradable to 4x2</v>
          </cell>
          <cell r="F180" t="str">
            <v>Site-00438</v>
          </cell>
          <cell r="G180" t="str">
            <v>S06°11'28.9</v>
          </cell>
          <cell r="H180" t="str">
            <v>106°50'24.2</v>
          </cell>
          <cell r="I180" t="str">
            <v>Site-00107</v>
          </cell>
          <cell r="J180" t="str">
            <v>S06°11'07.3</v>
          </cell>
          <cell r="K180" t="str">
            <v>106°50'22.4</v>
          </cell>
          <cell r="L180" t="str">
            <v>&lt;None&gt;</v>
          </cell>
          <cell r="M180" t="str">
            <v>0.7 km]</v>
          </cell>
          <cell r="N180" t="str">
            <v>Untitled</v>
          </cell>
          <cell r="O180" t="str">
            <v>From link 204 sites</v>
          </cell>
        </row>
        <row r="181">
          <cell r="A181" t="str">
            <v>6;19-DU_3</v>
          </cell>
          <cell r="B181">
            <v>180</v>
          </cell>
          <cell r="C181">
            <v>169</v>
          </cell>
          <cell r="D181" t="str">
            <v>DU 3</v>
          </cell>
          <cell r="E181" t="str">
            <v>L: 15EHP-8x2-0.6HP HS TN; Upgradable to 16x2</v>
          </cell>
          <cell r="F181" t="str">
            <v>Site-00543</v>
          </cell>
          <cell r="G181" t="str">
            <v>S06°12'08.2</v>
          </cell>
          <cell r="H181" t="str">
            <v>106°49'12.5</v>
          </cell>
          <cell r="I181" t="str">
            <v>Site-00115</v>
          </cell>
          <cell r="J181" t="str">
            <v>S06°11'41.6</v>
          </cell>
          <cell r="K181" t="str">
            <v>106°49'44.1</v>
          </cell>
          <cell r="L181" t="str">
            <v>&lt;None&gt;</v>
          </cell>
          <cell r="M181" t="str">
            <v>1.3 km]</v>
          </cell>
          <cell r="N181" t="str">
            <v>Untitled</v>
          </cell>
          <cell r="O181" t="str">
            <v>From link 204 sites</v>
          </cell>
        </row>
        <row r="182">
          <cell r="A182" t="str">
            <v>10;17-DU_3</v>
          </cell>
          <cell r="B182">
            <v>181</v>
          </cell>
          <cell r="C182">
            <v>156</v>
          </cell>
          <cell r="D182" t="str">
            <v>DU 3</v>
          </cell>
          <cell r="E182" t="str">
            <v>O: 23EHP-16x2-0.6HP HS TN</v>
          </cell>
          <cell r="F182" t="str">
            <v>Site-00546</v>
          </cell>
          <cell r="G182" t="str">
            <v>S06°11'58.3</v>
          </cell>
          <cell r="H182" t="str">
            <v>106°49'40.7</v>
          </cell>
          <cell r="I182" t="str">
            <v>Site-00543</v>
          </cell>
          <cell r="J182" t="str">
            <v>S06°12'08.2</v>
          </cell>
          <cell r="K182" t="str">
            <v>106°49'12.5</v>
          </cell>
          <cell r="L182" t="str">
            <v>&lt;None&gt;</v>
          </cell>
          <cell r="M182" t="str">
            <v>0.9 km]</v>
          </cell>
          <cell r="N182" t="str">
            <v>Untitled</v>
          </cell>
          <cell r="O182" t="str">
            <v>From link 204 sites</v>
          </cell>
        </row>
        <row r="183">
          <cell r="A183" t="str">
            <v>2;154-DU_3</v>
          </cell>
          <cell r="B183">
            <v>182</v>
          </cell>
          <cell r="C183">
            <v>157</v>
          </cell>
          <cell r="D183" t="str">
            <v>DU 3</v>
          </cell>
          <cell r="E183" t="str">
            <v>A: 23EHP-2x2-0.6HP NP TN; Upgradable to 4x2</v>
          </cell>
          <cell r="F183" t="str">
            <v>Site-00555</v>
          </cell>
          <cell r="G183" t="str">
            <v>S06°11'24.4</v>
          </cell>
          <cell r="H183" t="str">
            <v>106°49'38.3</v>
          </cell>
          <cell r="I183" t="str">
            <v>Site-00102</v>
          </cell>
          <cell r="J183" t="str">
            <v>S06°11'15.1</v>
          </cell>
          <cell r="K183" t="str">
            <v>106°49'23.9</v>
          </cell>
          <cell r="L183" t="str">
            <v>&lt;None&gt;</v>
          </cell>
          <cell r="M183" t="str">
            <v>0.5 km]</v>
          </cell>
          <cell r="N183" t="str">
            <v>Untitled</v>
          </cell>
          <cell r="O183" t="str">
            <v>From link 204 sites</v>
          </cell>
        </row>
        <row r="184">
          <cell r="A184" t="str">
            <v>2;49-DU_3</v>
          </cell>
          <cell r="B184">
            <v>183</v>
          </cell>
          <cell r="C184">
            <v>162</v>
          </cell>
          <cell r="D184" t="str">
            <v>DU 3</v>
          </cell>
          <cell r="E184" t="str">
            <v>A: 23EHP-2x2-0.6HP NP TN; Upgradable to 4x2</v>
          </cell>
          <cell r="F184" t="str">
            <v>Site-00579</v>
          </cell>
          <cell r="G184" t="str">
            <v>S06°10'39.5</v>
          </cell>
          <cell r="H184" t="str">
            <v>106°50'09.1</v>
          </cell>
          <cell r="I184" t="str">
            <v>Site-00860</v>
          </cell>
          <cell r="J184" t="str">
            <v>S06°10'48.2</v>
          </cell>
          <cell r="K184" t="str">
            <v>106°49'55.4</v>
          </cell>
          <cell r="L184" t="str">
            <v>&lt;None&gt;</v>
          </cell>
          <cell r="M184" t="str">
            <v>0.5 km]</v>
          </cell>
          <cell r="N184" t="str">
            <v>Untitled</v>
          </cell>
          <cell r="O184" t="str">
            <v>From link 204 sites</v>
          </cell>
        </row>
        <row r="185">
          <cell r="A185" t="str">
            <v>2;42-DU_3</v>
          </cell>
          <cell r="B185">
            <v>184</v>
          </cell>
          <cell r="C185">
            <v>160</v>
          </cell>
          <cell r="D185" t="str">
            <v>DU 3</v>
          </cell>
          <cell r="E185" t="str">
            <v>A: 23EHP-2x2-0.6HP NP TN; Upgradable to 4x2</v>
          </cell>
          <cell r="F185" t="str">
            <v>Site-00585</v>
          </cell>
          <cell r="G185" t="str">
            <v>S06°11'30.7</v>
          </cell>
          <cell r="H185" t="str">
            <v>106°50'09.9</v>
          </cell>
          <cell r="I185" t="str">
            <v>Site-00107</v>
          </cell>
          <cell r="J185" t="str">
            <v>S06°11'07.3</v>
          </cell>
          <cell r="K185" t="str">
            <v>106°50'22.4</v>
          </cell>
          <cell r="L185" t="str">
            <v>&lt;None&gt;</v>
          </cell>
          <cell r="M185" t="str">
            <v>0.8 km]</v>
          </cell>
          <cell r="N185" t="str">
            <v>Untitled</v>
          </cell>
          <cell r="O185" t="str">
            <v>From link 204 sites</v>
          </cell>
        </row>
        <row r="186">
          <cell r="A186" t="str">
            <v>4;18-DU_3</v>
          </cell>
          <cell r="B186">
            <v>185</v>
          </cell>
          <cell r="C186">
            <v>167</v>
          </cell>
          <cell r="D186" t="str">
            <v>DU 3</v>
          </cell>
          <cell r="E186" t="str">
            <v>G: 23EHP-4x2-0.6HP NP TN; Upgradable to 8x2</v>
          </cell>
          <cell r="F186" t="str">
            <v>Site-00587</v>
          </cell>
          <cell r="G186" t="str">
            <v>S06°11'15.3</v>
          </cell>
          <cell r="H186" t="str">
            <v>106°50'10.1</v>
          </cell>
          <cell r="I186" t="str">
            <v>Site-00108</v>
          </cell>
          <cell r="J186" t="str">
            <v>S06°11'12.8</v>
          </cell>
          <cell r="K186" t="str">
            <v>106°49'48.2</v>
          </cell>
          <cell r="L186" t="str">
            <v>&lt;None&gt;</v>
          </cell>
          <cell r="M186" t="str">
            <v>0.7 km]</v>
          </cell>
          <cell r="N186" t="str">
            <v>Untitled</v>
          </cell>
          <cell r="O186" t="str">
            <v>From link 204 sites</v>
          </cell>
        </row>
        <row r="187">
          <cell r="A187" t="str">
            <v>2;196-DU_3</v>
          </cell>
          <cell r="B187">
            <v>186</v>
          </cell>
          <cell r="C187">
            <v>158</v>
          </cell>
          <cell r="D187" t="str">
            <v>DU 3</v>
          </cell>
          <cell r="E187" t="str">
            <v>A: 23EHP-2x2-0.6HP NP TN; Upgradable to 4x2</v>
          </cell>
          <cell r="F187" t="str">
            <v>Site-00588 (non-200)</v>
          </cell>
          <cell r="G187" t="str">
            <v>S06°12'22.3</v>
          </cell>
          <cell r="H187" t="str">
            <v>106°50'59.0</v>
          </cell>
          <cell r="I187" t="str">
            <v>Site-00125</v>
          </cell>
          <cell r="J187" t="str">
            <v>S06°12'06.4</v>
          </cell>
          <cell r="K187" t="str">
            <v>106°50'13.6</v>
          </cell>
          <cell r="L187" t="str">
            <v>&lt;None&gt;</v>
          </cell>
          <cell r="M187" t="str">
            <v>1.5 km]</v>
          </cell>
          <cell r="N187" t="str">
            <v>Untitled</v>
          </cell>
          <cell r="O187" t="str">
            <v>From link 204 sites</v>
          </cell>
        </row>
        <row r="188">
          <cell r="A188" t="str">
            <v>2;63-DU_4</v>
          </cell>
          <cell r="B188">
            <v>187</v>
          </cell>
          <cell r="C188">
            <v>175</v>
          </cell>
          <cell r="D188" t="str">
            <v>DU 4</v>
          </cell>
          <cell r="E188" t="str">
            <v>A: 23EHP-2x2-0.6HP NP TN; Upgradable to 4x2</v>
          </cell>
          <cell r="F188" t="str">
            <v>Casablanca (non-200)</v>
          </cell>
          <cell r="G188" t="str">
            <v>S06°13'24.3</v>
          </cell>
          <cell r="H188" t="str">
            <v>106°50'42.5</v>
          </cell>
          <cell r="I188" t="str">
            <v>Site-00186</v>
          </cell>
          <cell r="J188" t="str">
            <v>S06°13'29.4</v>
          </cell>
          <cell r="K188" t="str">
            <v>106°50'24.9</v>
          </cell>
          <cell r="L188" t="str">
            <v>&lt;None&gt;</v>
          </cell>
          <cell r="M188" t="str">
            <v>0.6 km]</v>
          </cell>
          <cell r="N188" t="str">
            <v>Untitled</v>
          </cell>
          <cell r="O188" t="str">
            <v>From link 204 sites</v>
          </cell>
        </row>
        <row r="189">
          <cell r="A189" t="str">
            <v>4;10-DU_4</v>
          </cell>
          <cell r="B189">
            <v>188</v>
          </cell>
          <cell r="C189">
            <v>177</v>
          </cell>
          <cell r="D189" t="str">
            <v>DU 4</v>
          </cell>
          <cell r="E189" t="str">
            <v>G: 23EHP-4x2-0.6HP NP TN; Upgradable to 8x2</v>
          </cell>
          <cell r="F189" t="str">
            <v>Graha Irama* (non-200)</v>
          </cell>
          <cell r="G189" t="str">
            <v>S06°14'00.7</v>
          </cell>
          <cell r="H189" t="str">
            <v>106°49'56.0</v>
          </cell>
          <cell r="I189" t="str">
            <v>Site-00157</v>
          </cell>
          <cell r="J189" t="str">
            <v>S06°13'55.0</v>
          </cell>
          <cell r="K189" t="str">
            <v>106°50'20.5</v>
          </cell>
          <cell r="L189" t="str">
            <v>&lt;None&gt;</v>
          </cell>
          <cell r="M189" t="str">
            <v>0.8 km]</v>
          </cell>
          <cell r="N189" t="str">
            <v>Untitled</v>
          </cell>
          <cell r="O189" t="str">
            <v>From link 204 sites</v>
          </cell>
        </row>
        <row r="190">
          <cell r="A190" t="str">
            <v>6;40-DU_4</v>
          </cell>
          <cell r="B190">
            <v>189</v>
          </cell>
          <cell r="C190">
            <v>181</v>
          </cell>
          <cell r="D190" t="str">
            <v>DU 4</v>
          </cell>
          <cell r="E190" t="str">
            <v>L: 15EHP-8x2-0.6HP HS TN; Upgradable to 16x2</v>
          </cell>
          <cell r="F190" t="str">
            <v>Site-00128</v>
          </cell>
          <cell r="G190" t="str">
            <v>S06°12'49.9</v>
          </cell>
          <cell r="H190" t="str">
            <v>106°49'30.7</v>
          </cell>
          <cell r="I190" t="str">
            <v>Site-00548</v>
          </cell>
          <cell r="J190" t="str">
            <v>S06°12'28.8</v>
          </cell>
          <cell r="K190" t="str">
            <v>106°49'19.5</v>
          </cell>
          <cell r="L190" t="str">
            <v>&lt;None&gt;</v>
          </cell>
          <cell r="M190" t="str">
            <v>0.7 km]</v>
          </cell>
          <cell r="N190" t="str">
            <v>Untitled</v>
          </cell>
          <cell r="O190" t="str">
            <v>From link 204 sites</v>
          </cell>
        </row>
        <row r="191">
          <cell r="A191" t="str">
            <v>2;190-DU_4</v>
          </cell>
          <cell r="B191">
            <v>190</v>
          </cell>
          <cell r="C191">
            <v>172</v>
          </cell>
          <cell r="D191" t="str">
            <v>DU 4</v>
          </cell>
          <cell r="E191" t="str">
            <v>A: 23EHP-2x2-0.6HP NP TN; Upgradable to 4x2</v>
          </cell>
          <cell r="F191" t="str">
            <v>Site-00129</v>
          </cell>
          <cell r="G191" t="str">
            <v>S06°13'06.1</v>
          </cell>
          <cell r="H191" t="str">
            <v>106°49'23.1</v>
          </cell>
          <cell r="I191" t="str">
            <v>Site-00128</v>
          </cell>
          <cell r="J191" t="str">
            <v>S06°12'49.9</v>
          </cell>
          <cell r="K191" t="str">
            <v>106°49'30.7</v>
          </cell>
          <cell r="L191" t="str">
            <v>&lt;None&gt;</v>
          </cell>
          <cell r="M191" t="str">
            <v>0.6 km]</v>
          </cell>
          <cell r="N191" t="str">
            <v>Untitled</v>
          </cell>
          <cell r="O191" t="str">
            <v>From link 204 sites</v>
          </cell>
        </row>
        <row r="192">
          <cell r="A192" t="str">
            <v>10;10-DU_4</v>
          </cell>
          <cell r="B192">
            <v>191</v>
          </cell>
          <cell r="C192">
            <v>171</v>
          </cell>
          <cell r="D192" t="str">
            <v>DU 4</v>
          </cell>
          <cell r="E192" t="str">
            <v>O: 23EHP-16x2-0.6HP HS TN</v>
          </cell>
          <cell r="F192" t="str">
            <v>Site-00130</v>
          </cell>
          <cell r="G192" t="str">
            <v>S06°13'22.0</v>
          </cell>
          <cell r="H192" t="str">
            <v>106°48'54.7</v>
          </cell>
          <cell r="I192" t="str">
            <v>Site-00139</v>
          </cell>
          <cell r="J192" t="str">
            <v>S06°13'36.5</v>
          </cell>
          <cell r="K192" t="str">
            <v>106°49'01.6</v>
          </cell>
          <cell r="L192" t="str">
            <v>&lt;None&gt;</v>
          </cell>
          <cell r="M192" t="str">
            <v>0.5 km]</v>
          </cell>
          <cell r="N192" t="str">
            <v>Untitled</v>
          </cell>
          <cell r="O192" t="str">
            <v>From link 204 sites</v>
          </cell>
        </row>
        <row r="193">
          <cell r="A193" t="str">
            <v>6;10-DU_4</v>
          </cell>
          <cell r="B193">
            <v>192</v>
          </cell>
          <cell r="C193">
            <v>182</v>
          </cell>
          <cell r="D193" t="str">
            <v>DU 4</v>
          </cell>
          <cell r="E193" t="str">
            <v>L: 15EHP-8x2-0.6HP HS TN; Upgradable to 16x2</v>
          </cell>
          <cell r="F193" t="str">
            <v>Site-00130</v>
          </cell>
          <cell r="G193" t="str">
            <v>S06°13'22.0</v>
          </cell>
          <cell r="H193" t="str">
            <v>106°48'54.7</v>
          </cell>
          <cell r="I193" t="str">
            <v>Hotal Crown Plaza (non-200)</v>
          </cell>
          <cell r="J193" t="str">
            <v>S06°13'21.3</v>
          </cell>
          <cell r="K193" t="str">
            <v>106°48'54.6</v>
          </cell>
          <cell r="L193" t="str">
            <v>&lt;None&gt;</v>
          </cell>
          <cell r="M193" t="str">
            <v>0.0 km]</v>
          </cell>
          <cell r="N193" t="str">
            <v>Untitled</v>
          </cell>
          <cell r="O193" t="str">
            <v>From link 204 sites</v>
          </cell>
        </row>
        <row r="194">
          <cell r="A194" t="str">
            <v>2;69-DU_4</v>
          </cell>
          <cell r="B194">
            <v>193</v>
          </cell>
          <cell r="C194">
            <v>176</v>
          </cell>
          <cell r="D194" t="str">
            <v>DU 4</v>
          </cell>
          <cell r="E194" t="str">
            <v>A: 23EHP-2x2-0.6HP NP TN; Upgradable to 4x2</v>
          </cell>
          <cell r="F194" t="str">
            <v>Site-00146</v>
          </cell>
          <cell r="G194" t="str">
            <v>S06°12'54.6</v>
          </cell>
          <cell r="H194" t="str">
            <v>106°50'34.5</v>
          </cell>
          <cell r="I194" t="str">
            <v>Site-00126</v>
          </cell>
          <cell r="J194" t="str">
            <v>S06°12'33.2</v>
          </cell>
          <cell r="K194" t="str">
            <v>106°50'14.4</v>
          </cell>
          <cell r="L194" t="str">
            <v>&lt;None&gt;</v>
          </cell>
          <cell r="M194" t="str">
            <v>0.9 km]</v>
          </cell>
          <cell r="N194" t="str">
            <v>Untitled</v>
          </cell>
          <cell r="O194" t="str">
            <v>From link 204 sites</v>
          </cell>
        </row>
        <row r="195">
          <cell r="A195" t="str">
            <v>4;29-DU_4</v>
          </cell>
          <cell r="B195">
            <v>194</v>
          </cell>
          <cell r="C195">
            <v>179</v>
          </cell>
          <cell r="D195" t="str">
            <v>DU 4</v>
          </cell>
          <cell r="E195" t="str">
            <v>G: 23EHP-4x2-0.6HP NP TN; Upgradable to 8x2</v>
          </cell>
          <cell r="F195" t="str">
            <v>Site-00533</v>
          </cell>
          <cell r="G195" t="str">
            <v>S06°13'07.0</v>
          </cell>
          <cell r="H195" t="str">
            <v>106°49'39.2</v>
          </cell>
          <cell r="I195" t="str">
            <v>Wisma Tugu (1 &amp; 2) (non-200)</v>
          </cell>
          <cell r="J195" t="str">
            <v>S06°12'54.8</v>
          </cell>
          <cell r="K195" t="str">
            <v>106°49'52.7</v>
          </cell>
          <cell r="L195" t="str">
            <v>&lt;None&gt;</v>
          </cell>
          <cell r="M195" t="str">
            <v>0.6 km]</v>
          </cell>
          <cell r="N195" t="str">
            <v>Untitled</v>
          </cell>
          <cell r="O195" t="str">
            <v>From link 204 sites</v>
          </cell>
        </row>
        <row r="196">
          <cell r="A196" t="str">
            <v>4;16-DU_4</v>
          </cell>
          <cell r="B196">
            <v>195</v>
          </cell>
          <cell r="C196">
            <v>178</v>
          </cell>
          <cell r="D196" t="str">
            <v>DU 4</v>
          </cell>
          <cell r="E196" t="str">
            <v>G: 23EHP-4x2-0.6HP NP TN; Upgradable to 8x2</v>
          </cell>
          <cell r="F196" t="str">
            <v>Site-00694</v>
          </cell>
          <cell r="G196" t="str">
            <v>S06°14'05.7</v>
          </cell>
          <cell r="H196" t="str">
            <v>106°48'57.2</v>
          </cell>
          <cell r="I196" t="str">
            <v>Site-00589</v>
          </cell>
          <cell r="J196" t="str">
            <v>S06°14'00.5</v>
          </cell>
          <cell r="K196" t="str">
            <v>106°49'17.3</v>
          </cell>
          <cell r="L196" t="str">
            <v>&lt;None&gt;</v>
          </cell>
          <cell r="M196" t="str">
            <v>0.6 km]</v>
          </cell>
          <cell r="N196" t="str">
            <v>Untitled</v>
          </cell>
          <cell r="O196" t="str">
            <v>From link 204 sites</v>
          </cell>
        </row>
        <row r="197">
          <cell r="A197" t="str">
            <v>6;21-DU_4</v>
          </cell>
          <cell r="B197">
            <v>196</v>
          </cell>
          <cell r="C197">
            <v>180</v>
          </cell>
          <cell r="D197" t="str">
            <v>DU 4</v>
          </cell>
          <cell r="E197" t="str">
            <v>L: 15EHP-8x2-0.6HP HS TN; Upgradable to 16x2</v>
          </cell>
          <cell r="F197" t="str">
            <v>Site-01189</v>
          </cell>
          <cell r="G197" t="str">
            <v>S06°12'37.5</v>
          </cell>
          <cell r="H197" t="str">
            <v>106°50'38.4</v>
          </cell>
          <cell r="I197" t="str">
            <v>Site-00126</v>
          </cell>
          <cell r="J197" t="str">
            <v>S06°12'33.2</v>
          </cell>
          <cell r="K197" t="str">
            <v>106°50'14.4</v>
          </cell>
          <cell r="L197" t="str">
            <v>&lt;None&gt;</v>
          </cell>
          <cell r="M197" t="str">
            <v>0.7 km]</v>
          </cell>
          <cell r="N197" t="str">
            <v>Untitled</v>
          </cell>
          <cell r="O197" t="str">
            <v>From link 204 sites</v>
          </cell>
        </row>
        <row r="198">
          <cell r="A198" t="str">
            <v>2;20-DU_4</v>
          </cell>
          <cell r="B198">
            <v>197</v>
          </cell>
          <cell r="C198">
            <v>174</v>
          </cell>
          <cell r="D198" t="str">
            <v>DU 4</v>
          </cell>
          <cell r="E198" t="str">
            <v>A: 23EHP-2x2-0.6HP NP TN; Upgradable to 4x2</v>
          </cell>
          <cell r="F198" t="str">
            <v>Trans TV (non-200)</v>
          </cell>
          <cell r="G198" t="str">
            <v>S06°14'27.3</v>
          </cell>
          <cell r="H198" t="str">
            <v>106°49'52.7</v>
          </cell>
          <cell r="I198" t="str">
            <v>Site-00167</v>
          </cell>
          <cell r="J198" t="str">
            <v>S06°14'13.5</v>
          </cell>
          <cell r="K198" t="str">
            <v>106°50'14.9</v>
          </cell>
          <cell r="L198" t="str">
            <v>&lt;None&gt;</v>
          </cell>
          <cell r="M198" t="str">
            <v>0.8 km]</v>
          </cell>
          <cell r="N198" t="str">
            <v>Untitled</v>
          </cell>
          <cell r="O198" t="str">
            <v>From link 204 sites</v>
          </cell>
        </row>
        <row r="199">
          <cell r="A199" t="str">
            <v>2;191-DU_4</v>
          </cell>
          <cell r="B199">
            <v>198</v>
          </cell>
          <cell r="C199">
            <v>173</v>
          </cell>
          <cell r="D199" t="str">
            <v>DU 4</v>
          </cell>
          <cell r="E199" t="str">
            <v>A: 23EHP-2x2-0.6HP NP TN; Upgradable to 4x2</v>
          </cell>
          <cell r="F199" t="str">
            <v>Universitas Atma Jaya (non-200)</v>
          </cell>
          <cell r="G199" t="str">
            <v>S06°13'06.6</v>
          </cell>
          <cell r="H199" t="str">
            <v>106°48'55.2</v>
          </cell>
          <cell r="I199" t="str">
            <v>Site-00136</v>
          </cell>
          <cell r="J199" t="str">
            <v>S06°13'19.8</v>
          </cell>
          <cell r="K199" t="str">
            <v>106°49'16.0</v>
          </cell>
          <cell r="L199" t="str">
            <v>&lt;None&gt;</v>
          </cell>
          <cell r="M199" t="str">
            <v>0.8 km]</v>
          </cell>
          <cell r="N199" t="str">
            <v>Untitled</v>
          </cell>
          <cell r="O199" t="str">
            <v>From link 204 sites</v>
          </cell>
        </row>
        <row r="200">
          <cell r="A200" t="str">
            <v>2;29-DU_5a</v>
          </cell>
          <cell r="B200">
            <v>199</v>
          </cell>
          <cell r="C200">
            <v>299</v>
          </cell>
          <cell r="D200" t="str">
            <v>DU 5a</v>
          </cell>
          <cell r="E200" t="str">
            <v>A: 23EHP-2x2-0.6HP NP TN; Upgradable to 4x2</v>
          </cell>
          <cell r="F200" t="str">
            <v>RS Pertamina</v>
          </cell>
          <cell r="G200" t="str">
            <v>S06°14'22.8</v>
          </cell>
          <cell r="H200" t="str">
            <v>106°47'36.4</v>
          </cell>
          <cell r="I200" t="str">
            <v>Site-00144 (Add 96)</v>
          </cell>
          <cell r="J200" t="str">
            <v>S06°14'25.0</v>
          </cell>
          <cell r="K200" t="str">
            <v>106°47'33.4</v>
          </cell>
          <cell r="L200" t="str">
            <v>&lt;None&gt;</v>
          </cell>
          <cell r="M200" t="str">
            <v>0.1 km]</v>
          </cell>
          <cell r="N200" t="str">
            <v>Untitled</v>
          </cell>
          <cell r="O200" t="str">
            <v>From link 585 sites</v>
          </cell>
        </row>
        <row r="201">
          <cell r="A201" t="str">
            <v>4;12-DU_5a</v>
          </cell>
          <cell r="B201">
            <v>200</v>
          </cell>
          <cell r="C201">
            <v>310</v>
          </cell>
          <cell r="D201" t="str">
            <v>DU 5a</v>
          </cell>
          <cell r="E201" t="str">
            <v>G: 23EHP-4x2-0.6HP NP TN; Upgradable to 8x2</v>
          </cell>
          <cell r="F201" t="str">
            <v>RS Pertamina</v>
          </cell>
          <cell r="G201" t="str">
            <v>S06°14'22.8</v>
          </cell>
          <cell r="H201" t="str">
            <v>106°47'36.4</v>
          </cell>
          <cell r="I201" t="str">
            <v>Site-00786 (Add 96)</v>
          </cell>
          <cell r="J201" t="str">
            <v>S06°14'20.5</v>
          </cell>
          <cell r="K201" t="str">
            <v>106°47'12.1</v>
          </cell>
          <cell r="L201" t="str">
            <v>&lt;None&gt;</v>
          </cell>
          <cell r="M201" t="str">
            <v>0.7 km]</v>
          </cell>
          <cell r="N201" t="str">
            <v>Untitled</v>
          </cell>
          <cell r="O201" t="str">
            <v>From link 585 sites</v>
          </cell>
        </row>
        <row r="202">
          <cell r="A202" t="str">
            <v>2;34-DU-5a</v>
          </cell>
          <cell r="B202">
            <v>201</v>
          </cell>
          <cell r="C202">
            <v>302</v>
          </cell>
          <cell r="D202" t="str">
            <v>DU 5a</v>
          </cell>
          <cell r="E202" t="str">
            <v>A: 23EHP-2x2-0.6HP NP TN; Upgradable to 4x2</v>
          </cell>
          <cell r="F202" t="str">
            <v>Senayan City</v>
          </cell>
          <cell r="G202" t="str">
            <v>S06°13'36.0</v>
          </cell>
          <cell r="H202" t="str">
            <v>106°47'50.8</v>
          </cell>
          <cell r="I202" t="str">
            <v>Site-00888</v>
          </cell>
          <cell r="J202" t="str">
            <v>S06°13'51.5</v>
          </cell>
          <cell r="K202" t="str">
            <v>106°47'54.5</v>
          </cell>
          <cell r="L202" t="str">
            <v>&lt;None&gt;</v>
          </cell>
          <cell r="M202" t="str">
            <v>0.5 km]</v>
          </cell>
          <cell r="N202" t="str">
            <v>Untitled</v>
          </cell>
          <cell r="O202" t="str">
            <v>From link 585 sites</v>
          </cell>
        </row>
        <row r="203">
          <cell r="A203" t="str">
            <v>2;33-DU_5a</v>
          </cell>
          <cell r="B203">
            <v>202</v>
          </cell>
          <cell r="C203">
            <v>301</v>
          </cell>
          <cell r="D203" t="str">
            <v>DU 5a</v>
          </cell>
          <cell r="E203" t="str">
            <v>A: 23EHP-2x2-0.6HP NP TN; Upgradable to 4x2</v>
          </cell>
          <cell r="F203" t="str">
            <v>Site-00134</v>
          </cell>
          <cell r="G203" t="str">
            <v>S06°14'01.8</v>
          </cell>
          <cell r="H203" t="str">
            <v>106°47'13.8</v>
          </cell>
          <cell r="I203" t="str">
            <v>Site-00133 (Add 96)</v>
          </cell>
          <cell r="J203" t="str">
            <v>S06°13'59.5</v>
          </cell>
          <cell r="K203" t="str">
            <v>106°47'36.4</v>
          </cell>
          <cell r="L203" t="str">
            <v>&lt;None&gt;</v>
          </cell>
          <cell r="M203" t="str">
            <v>0.7 km]</v>
          </cell>
          <cell r="N203" t="str">
            <v>Untitled</v>
          </cell>
          <cell r="O203" t="str">
            <v>From link 585 sites</v>
          </cell>
        </row>
        <row r="204">
          <cell r="A204" t="str">
            <v>2;2-DU_5a</v>
          </cell>
          <cell r="B204">
            <v>203</v>
          </cell>
          <cell r="C204">
            <v>300</v>
          </cell>
          <cell r="D204" t="str">
            <v>DU 5a</v>
          </cell>
          <cell r="E204" t="str">
            <v>A: 23EHP-2x2-0.6HP NP TN; Upgradable to 4x2</v>
          </cell>
          <cell r="F204" t="str">
            <v>Site-00155</v>
          </cell>
          <cell r="G204" t="str">
            <v>S06°14'59.7</v>
          </cell>
          <cell r="H204" t="str">
            <v>106°47'31.8</v>
          </cell>
          <cell r="I204" t="str">
            <v>Site-00510 (Add 96)</v>
          </cell>
          <cell r="J204" t="str">
            <v>S06°14'43.6</v>
          </cell>
          <cell r="K204" t="str">
            <v>106°46'53.2</v>
          </cell>
          <cell r="L204" t="str">
            <v>&lt;None&gt;</v>
          </cell>
          <cell r="M204" t="str">
            <v>1.3 km]</v>
          </cell>
          <cell r="N204" t="str">
            <v>Untitled</v>
          </cell>
          <cell r="O204" t="str">
            <v>From link 585 sites</v>
          </cell>
        </row>
        <row r="205">
          <cell r="A205" t="str">
            <v>4-DU_5a</v>
          </cell>
          <cell r="B205">
            <v>204</v>
          </cell>
          <cell r="C205">
            <v>309</v>
          </cell>
          <cell r="D205" t="str">
            <v>DU 5a</v>
          </cell>
          <cell r="E205" t="str">
            <v>G: 23EHP-4x2-0.6HP NP TN; Upgradable to 8x2</v>
          </cell>
          <cell r="F205" t="str">
            <v>Site-00155</v>
          </cell>
          <cell r="G205" t="str">
            <v>S06°14'59.7</v>
          </cell>
          <cell r="H205" t="str">
            <v>106°47'31.8</v>
          </cell>
          <cell r="I205" t="str">
            <v>Site-00165 (Add 96)</v>
          </cell>
          <cell r="J205" t="str">
            <v>S06°15'05.7</v>
          </cell>
          <cell r="K205" t="str">
            <v>106°47'15.5</v>
          </cell>
          <cell r="L205" t="str">
            <v>&lt;None&gt;</v>
          </cell>
          <cell r="M205" t="str">
            <v>0.5 km]</v>
          </cell>
          <cell r="N205" t="str">
            <v>Untitled</v>
          </cell>
          <cell r="O205" t="str">
            <v>From link 585 sites</v>
          </cell>
        </row>
        <row r="206">
          <cell r="A206" t="str">
            <v>4;4-DU_5a</v>
          </cell>
          <cell r="B206">
            <v>205</v>
          </cell>
          <cell r="C206">
            <v>312</v>
          </cell>
          <cell r="D206" t="str">
            <v>DU 5a</v>
          </cell>
          <cell r="E206" t="str">
            <v>G: 23EHP-4x2-0.6HP NP TN; Upgradable to 8x2</v>
          </cell>
          <cell r="F206" t="str">
            <v>Site-00155</v>
          </cell>
          <cell r="G206" t="str">
            <v>S06°14'59.7</v>
          </cell>
          <cell r="H206" t="str">
            <v>106°47'31.8</v>
          </cell>
          <cell r="I206" t="str">
            <v>Site-00545</v>
          </cell>
          <cell r="J206" t="str">
            <v>S06°14'47.3</v>
          </cell>
          <cell r="K206" t="str">
            <v>106°47'24.7</v>
          </cell>
          <cell r="L206" t="str">
            <v>&lt;None&gt;</v>
          </cell>
          <cell r="M206" t="str">
            <v>0.4 km]</v>
          </cell>
          <cell r="N206" t="str">
            <v>Untitled</v>
          </cell>
          <cell r="O206" t="str">
            <v>From link 585 sites</v>
          </cell>
        </row>
        <row r="207">
          <cell r="A207" t="str">
            <v>10-DU_5a</v>
          </cell>
          <cell r="B207">
            <v>206</v>
          </cell>
          <cell r="C207">
            <v>303</v>
          </cell>
          <cell r="D207" t="str">
            <v>DU 5a</v>
          </cell>
          <cell r="E207" t="str">
            <v>O: 23EHP-16x2-0.6HP HS TN</v>
          </cell>
          <cell r="F207" t="str">
            <v>Site-00164</v>
          </cell>
          <cell r="G207" t="str">
            <v>S06°14'58.8</v>
          </cell>
          <cell r="H207" t="str">
            <v>106°47'51.1</v>
          </cell>
          <cell r="I207" t="str">
            <v>Site-00155</v>
          </cell>
          <cell r="J207" t="str">
            <v>S06°14'59.7</v>
          </cell>
          <cell r="K207" t="str">
            <v>106°47'31.8</v>
          </cell>
          <cell r="L207" t="str">
            <v>&lt;None&gt;</v>
          </cell>
          <cell r="M207" t="str">
            <v>0.6 km]</v>
          </cell>
          <cell r="N207" t="str">
            <v>Untitled</v>
          </cell>
          <cell r="O207" t="str">
            <v>From link 585 sites</v>
          </cell>
        </row>
        <row r="208">
          <cell r="A208" t="str">
            <v>2-DU_5a</v>
          </cell>
          <cell r="B208">
            <v>207</v>
          </cell>
          <cell r="C208">
            <v>308</v>
          </cell>
          <cell r="D208" t="str">
            <v>DU 5a</v>
          </cell>
          <cell r="E208" t="str">
            <v>A: 23EHP-2x2-0.6HP NP TN; Upgradable to 4x2</v>
          </cell>
          <cell r="F208" t="str">
            <v>Site-00165</v>
          </cell>
          <cell r="G208" t="str">
            <v>S06°15'05.7</v>
          </cell>
          <cell r="H208" t="str">
            <v>106°47'15.5</v>
          </cell>
          <cell r="I208" t="str">
            <v>Site-00156 (Add 96)</v>
          </cell>
          <cell r="J208" t="str">
            <v>S06°15'03.0</v>
          </cell>
          <cell r="K208" t="str">
            <v>106°46'56.8</v>
          </cell>
          <cell r="L208" t="str">
            <v>&lt;None&gt;</v>
          </cell>
          <cell r="M208" t="str">
            <v>0.6 km]</v>
          </cell>
          <cell r="N208" t="str">
            <v>Untitled</v>
          </cell>
          <cell r="O208" t="str">
            <v>From link 585 sites</v>
          </cell>
        </row>
        <row r="209">
          <cell r="A209" t="str">
            <v>2;55-DU_5a</v>
          </cell>
          <cell r="B209">
            <v>208</v>
          </cell>
          <cell r="C209">
            <v>304</v>
          </cell>
          <cell r="D209" t="str">
            <v>DU 5a</v>
          </cell>
          <cell r="E209" t="str">
            <v>A: 23EHP-2x2-0.6HP NP TN; Upgradable to 4x2</v>
          </cell>
          <cell r="F209" t="str">
            <v>Site-00511</v>
          </cell>
          <cell r="G209" t="str">
            <v>S06°15'38.0</v>
          </cell>
          <cell r="H209" t="str">
            <v>106°47'39.7</v>
          </cell>
          <cell r="I209" t="str">
            <v>Site-00784 (Add 96)</v>
          </cell>
          <cell r="J209" t="str">
            <v>S06°15'16.3</v>
          </cell>
          <cell r="K209" t="str">
            <v>106°47'31.7</v>
          </cell>
          <cell r="L209" t="str">
            <v>&lt;None&gt;</v>
          </cell>
          <cell r="M209" t="str">
            <v>0.7 km]</v>
          </cell>
          <cell r="N209" t="str">
            <v>Untitled</v>
          </cell>
          <cell r="O209" t="str">
            <v>From link 585 sites</v>
          </cell>
        </row>
        <row r="210">
          <cell r="A210" t="str">
            <v>6;12;2-DU_5a</v>
          </cell>
          <cell r="B210">
            <v>209</v>
          </cell>
          <cell r="C210">
            <v>313</v>
          </cell>
          <cell r="D210" t="str">
            <v>DU 5a</v>
          </cell>
          <cell r="E210" t="str">
            <v>L: 15EHP-8x2-0.6HP HS TN; Upgradable to 16x2</v>
          </cell>
          <cell r="F210" t="str">
            <v>Site-00511</v>
          </cell>
          <cell r="G210" t="str">
            <v>S06°15'38.0</v>
          </cell>
          <cell r="H210" t="str">
            <v>106°47'39.7</v>
          </cell>
          <cell r="I210" t="str">
            <v>Site-00172</v>
          </cell>
          <cell r="J210" t="str">
            <v>S06°15'17.8</v>
          </cell>
          <cell r="K210" t="str">
            <v>106°47'48.8</v>
          </cell>
          <cell r="L210" t="str">
            <v>&lt;None&gt;</v>
          </cell>
          <cell r="M210" t="str">
            <v>0.7 km]</v>
          </cell>
          <cell r="N210" t="str">
            <v>Untitled</v>
          </cell>
          <cell r="O210" t="str">
            <v>From link 585 sites</v>
          </cell>
        </row>
        <row r="211">
          <cell r="A211" t="str">
            <v>2;5-DU_5a</v>
          </cell>
          <cell r="B211">
            <v>210</v>
          </cell>
          <cell r="C211">
            <v>306</v>
          </cell>
          <cell r="D211" t="str">
            <v>DU 5a</v>
          </cell>
          <cell r="E211" t="str">
            <v>A: 23EHP-2x2-0.6HP NP TN; Upgradable to 4x2</v>
          </cell>
          <cell r="F211" t="str">
            <v>Site-00545</v>
          </cell>
          <cell r="G211" t="str">
            <v>S06°14'47.3</v>
          </cell>
          <cell r="H211" t="str">
            <v>106°47'24.7</v>
          </cell>
          <cell r="I211" t="str">
            <v>Site-00145</v>
          </cell>
          <cell r="J211" t="str">
            <v>S06°14'39.8</v>
          </cell>
          <cell r="K211" t="str">
            <v>106°47'13.1</v>
          </cell>
          <cell r="L211" t="str">
            <v>&lt;None&gt;</v>
          </cell>
          <cell r="M211" t="str">
            <v>0.4 km]</v>
          </cell>
          <cell r="N211" t="str">
            <v>Untitled</v>
          </cell>
          <cell r="O211" t="str">
            <v>From link 585 sites</v>
          </cell>
        </row>
        <row r="212">
          <cell r="A212" t="str">
            <v>10;6-DU_5a</v>
          </cell>
          <cell r="B212">
            <v>211</v>
          </cell>
          <cell r="C212">
            <v>183</v>
          </cell>
          <cell r="D212" t="str">
            <v>DU 5a</v>
          </cell>
          <cell r="E212" t="str">
            <v>O: 23EHP-16x2-0.6HP HS TN</v>
          </cell>
          <cell r="F212" t="str">
            <v>Site-00550</v>
          </cell>
          <cell r="G212" t="str">
            <v>S06°14'30.7</v>
          </cell>
          <cell r="H212" t="str">
            <v>106°48'05.1</v>
          </cell>
          <cell r="I212" t="str">
            <v>RS Pertamina (non-200)</v>
          </cell>
          <cell r="J212" t="str">
            <v>S06°14'22.9</v>
          </cell>
          <cell r="K212" t="str">
            <v>106°47'36.2</v>
          </cell>
          <cell r="L212" t="str">
            <v>&lt;None&gt;</v>
          </cell>
          <cell r="M212" t="str">
            <v>0.9 km]</v>
          </cell>
          <cell r="N212" t="str">
            <v>Untitled</v>
          </cell>
          <cell r="O212" t="str">
            <v>From link 204 sites</v>
          </cell>
        </row>
        <row r="213">
          <cell r="A213" t="str">
            <v>2;57-DU_5a</v>
          </cell>
          <cell r="B213">
            <v>212</v>
          </cell>
          <cell r="C213">
            <v>305</v>
          </cell>
          <cell r="D213" t="str">
            <v>DU 5a</v>
          </cell>
          <cell r="E213" t="str">
            <v>A: 23EHP-2x2-0.6HP NP TN; Upgradable to 4x2</v>
          </cell>
          <cell r="F213" t="str">
            <v>Site-00712</v>
          </cell>
          <cell r="G213" t="str">
            <v>S06°15'29.3</v>
          </cell>
          <cell r="H213" t="str">
            <v>106°47'21.3</v>
          </cell>
          <cell r="I213" t="str">
            <v>Site-00832 (Add 96)</v>
          </cell>
          <cell r="J213" t="str">
            <v>S06°15'21.1</v>
          </cell>
          <cell r="K213" t="str">
            <v>106°47'07.2</v>
          </cell>
          <cell r="L213" t="str">
            <v>&lt;None&gt;</v>
          </cell>
          <cell r="M213" t="str">
            <v>0.5 km]</v>
          </cell>
          <cell r="N213" t="str">
            <v>Untitled</v>
          </cell>
          <cell r="O213" t="str">
            <v>From link 585 sites</v>
          </cell>
        </row>
        <row r="214">
          <cell r="A214" t="str">
            <v>4;23 DU5a</v>
          </cell>
          <cell r="B214">
            <v>213</v>
          </cell>
          <cell r="C214">
            <v>311</v>
          </cell>
          <cell r="D214" t="str">
            <v>DU 5a</v>
          </cell>
          <cell r="E214" t="str">
            <v>G: 23EHP-4x2-0.6HP NP TN; Upgradable to 8x2</v>
          </cell>
          <cell r="F214" t="str">
            <v>Site-00832</v>
          </cell>
          <cell r="G214" t="str">
            <v>S06°15'21.1</v>
          </cell>
          <cell r="H214" t="str">
            <v>106°47'07.2</v>
          </cell>
          <cell r="I214" t="str">
            <v>Site-01197</v>
          </cell>
          <cell r="J214" t="str">
            <v>S06°15'22.5</v>
          </cell>
          <cell r="K214" t="str">
            <v>106°46'30.5</v>
          </cell>
          <cell r="L214" t="str">
            <v>&lt;None&gt;</v>
          </cell>
          <cell r="M214" t="str">
            <v>1.1 km]</v>
          </cell>
          <cell r="N214" t="str">
            <v>Untitled</v>
          </cell>
          <cell r="O214" t="str">
            <v>From link 585 sites</v>
          </cell>
        </row>
        <row r="215">
          <cell r="A215" t="str">
            <v>2;60du5a u9b</v>
          </cell>
          <cell r="B215">
            <v>214</v>
          </cell>
          <cell r="C215">
            <v>307</v>
          </cell>
          <cell r="D215" t="str">
            <v>DU 5a</v>
          </cell>
          <cell r="E215" t="str">
            <v>A: 23EHP-2x2-0.6HP NP TN; Upgradable to 4x2</v>
          </cell>
          <cell r="F215" t="str">
            <v>Site-01230</v>
          </cell>
          <cell r="G215" t="str">
            <v>S06°16'05.3</v>
          </cell>
          <cell r="H215" t="str">
            <v>106°47'26.7</v>
          </cell>
          <cell r="I215" t="str">
            <v>Site-00173 (Add 96)</v>
          </cell>
          <cell r="J215" t="str">
            <v>S06°15'44.6</v>
          </cell>
          <cell r="K215" t="str">
            <v>106°47'19.0</v>
          </cell>
          <cell r="L215" t="str">
            <v>&lt;None&gt;</v>
          </cell>
          <cell r="M215" t="str">
            <v>0.7 km]</v>
          </cell>
          <cell r="N215" t="str">
            <v>Untitled</v>
          </cell>
          <cell r="O215" t="str">
            <v>From link 585 sites</v>
          </cell>
        </row>
        <row r="216">
          <cell r="A216" t="str">
            <v>2;197-DU_5b</v>
          </cell>
          <cell r="B216">
            <v>215</v>
          </cell>
          <cell r="C216">
            <v>188</v>
          </cell>
          <cell r="D216" t="str">
            <v>DU 5b</v>
          </cell>
          <cell r="E216" t="str">
            <v>A: 23EHP-2x2-0.6HP NP TN; Upgradable to 4x2</v>
          </cell>
          <cell r="F216" t="str">
            <v>Bapindo Plaza (non-200)</v>
          </cell>
          <cell r="G216" t="str">
            <v>S06°13'23.4</v>
          </cell>
          <cell r="H216" t="str">
            <v>106°48'30.6</v>
          </cell>
          <cell r="I216" t="str">
            <v>Site-00140</v>
          </cell>
          <cell r="J216" t="str">
            <v>S06°13'33.9</v>
          </cell>
          <cell r="K216" t="str">
            <v>106°48'38.4</v>
          </cell>
          <cell r="L216" t="str">
            <v>&lt;None&gt;</v>
          </cell>
          <cell r="M216" t="str">
            <v>0.4 km]</v>
          </cell>
          <cell r="N216" t="str">
            <v>Untitled</v>
          </cell>
          <cell r="O216" t="str">
            <v>From link 204 sites</v>
          </cell>
        </row>
        <row r="217">
          <cell r="A217" t="str">
            <v>2;9-DU_5b</v>
          </cell>
          <cell r="B217">
            <v>216</v>
          </cell>
          <cell r="C217">
            <v>195</v>
          </cell>
          <cell r="D217" t="str">
            <v>DU 5b</v>
          </cell>
          <cell r="E217" t="str">
            <v>A: 23EHP-2x2-0.6HP NP TN; Upgradable to 4x2</v>
          </cell>
          <cell r="F217" t="str">
            <v>Seibu (non-200)</v>
          </cell>
          <cell r="G217" t="str">
            <v>S06°14'42.5</v>
          </cell>
          <cell r="H217" t="str">
            <v>106°48'13.0</v>
          </cell>
          <cell r="I217" t="str">
            <v>Site-00163</v>
          </cell>
          <cell r="J217" t="str">
            <v>S06°14'36.3</v>
          </cell>
          <cell r="K217" t="str">
            <v>106°48'19.0</v>
          </cell>
          <cell r="L217" t="str">
            <v>&lt;None&gt;</v>
          </cell>
          <cell r="M217" t="str">
            <v>0.3 km]</v>
          </cell>
          <cell r="N217" t="str">
            <v>Untitled</v>
          </cell>
          <cell r="O217" t="str">
            <v>From link 204 sites</v>
          </cell>
        </row>
        <row r="218">
          <cell r="A218" t="str">
            <v>2;48-DU_5b</v>
          </cell>
          <cell r="B218">
            <v>217</v>
          </cell>
          <cell r="C218">
            <v>192</v>
          </cell>
          <cell r="D218" t="str">
            <v>DU 5b</v>
          </cell>
          <cell r="E218" t="str">
            <v>A: 23EHP-2x2-0.6HP NP TN; Upgradable to 4x2</v>
          </cell>
          <cell r="F218" t="str">
            <v>Site-00139</v>
          </cell>
          <cell r="G218" t="str">
            <v>S06°13'36.5</v>
          </cell>
          <cell r="H218" t="str">
            <v>106°49'01.6</v>
          </cell>
          <cell r="I218" t="str">
            <v>Site-00150</v>
          </cell>
          <cell r="J218" t="str">
            <v>S06°13'50.0</v>
          </cell>
          <cell r="K218" t="str">
            <v>106°49'05.8</v>
          </cell>
          <cell r="L218" t="str">
            <v>&lt;None&gt;</v>
          </cell>
          <cell r="M218" t="str">
            <v>0.4 km]</v>
          </cell>
          <cell r="N218" t="str">
            <v>Untitled</v>
          </cell>
          <cell r="O218" t="str">
            <v>From link 204 sites</v>
          </cell>
        </row>
        <row r="219">
          <cell r="A219" t="str">
            <v>6;8-DU_5b</v>
          </cell>
          <cell r="B219">
            <v>218</v>
          </cell>
          <cell r="C219">
            <v>200</v>
          </cell>
          <cell r="D219" t="str">
            <v>DU 5b</v>
          </cell>
          <cell r="E219" t="str">
            <v>L: 15EHP-8x2-0.6HP HS TN; Upgradable to 16x2</v>
          </cell>
          <cell r="F219" t="str">
            <v>Site-00141</v>
          </cell>
          <cell r="G219" t="str">
            <v>S06°13'51.1</v>
          </cell>
          <cell r="H219" t="str">
            <v>106°48'22.7</v>
          </cell>
          <cell r="I219" t="str">
            <v>Site-00692</v>
          </cell>
          <cell r="J219" t="str">
            <v>S06°13'44.1</v>
          </cell>
          <cell r="K219" t="str">
            <v>106°48'48.1</v>
          </cell>
          <cell r="L219" t="str">
            <v>&lt;None&gt;</v>
          </cell>
          <cell r="M219" t="str">
            <v>0.8 km]</v>
          </cell>
          <cell r="N219" t="str">
            <v>Untitled</v>
          </cell>
          <cell r="O219" t="str">
            <v>From link 204 sites</v>
          </cell>
        </row>
        <row r="220">
          <cell r="A220" t="str">
            <v>2;36-DU_5b</v>
          </cell>
          <cell r="B220">
            <v>219</v>
          </cell>
          <cell r="C220">
            <v>189</v>
          </cell>
          <cell r="D220" t="str">
            <v>DU 5b</v>
          </cell>
          <cell r="E220" t="str">
            <v>A: 23EHP-2x2-0.6HP NP TN; Upgradable to 4x2</v>
          </cell>
          <cell r="F220" t="str">
            <v>Site-00151</v>
          </cell>
          <cell r="G220" t="str">
            <v>S06°13'57.8</v>
          </cell>
          <cell r="H220" t="str">
            <v>106°48'44.0</v>
          </cell>
          <cell r="I220" t="str">
            <v>Site-00141</v>
          </cell>
          <cell r="J220" t="str">
            <v>S06°13'51.1</v>
          </cell>
          <cell r="K220" t="str">
            <v>106°48'22.7</v>
          </cell>
          <cell r="L220" t="str">
            <v>&lt;None&gt;</v>
          </cell>
          <cell r="M220" t="str">
            <v>0.7 km]</v>
          </cell>
          <cell r="N220" t="str">
            <v>Untitled</v>
          </cell>
          <cell r="O220" t="str">
            <v>From link 204 sites</v>
          </cell>
        </row>
        <row r="221">
          <cell r="A221" t="str">
            <v>10;3</v>
          </cell>
          <cell r="B221">
            <v>220</v>
          </cell>
          <cell r="C221">
            <v>185</v>
          </cell>
          <cell r="D221" t="str">
            <v>DU 5b</v>
          </cell>
          <cell r="E221" t="str">
            <v>O: 23EHP-16x2-0.6HP HS TN</v>
          </cell>
          <cell r="F221" t="str">
            <v>Site-00159</v>
          </cell>
          <cell r="G221" t="str">
            <v>S06°14'05.4</v>
          </cell>
          <cell r="H221" t="str">
            <v>106°49'30.1</v>
          </cell>
          <cell r="I221" t="str">
            <v>Tendean Plaza* (non-200)</v>
          </cell>
          <cell r="J221" t="str">
            <v>S06°14'23.1</v>
          </cell>
          <cell r="K221" t="str">
            <v>106°49'23.7</v>
          </cell>
          <cell r="L221" t="str">
            <v>&lt;None&gt;</v>
          </cell>
          <cell r="M221" t="str">
            <v>0.6 km]</v>
          </cell>
          <cell r="N221" t="str">
            <v>Untitled</v>
          </cell>
          <cell r="O221" t="str">
            <v>From link 204 sites</v>
          </cell>
        </row>
        <row r="222">
          <cell r="A222" t="str">
            <v>2;39-DU_5b</v>
          </cell>
          <cell r="B222">
            <v>221</v>
          </cell>
          <cell r="C222">
            <v>191</v>
          </cell>
          <cell r="D222" t="str">
            <v>DU 5b</v>
          </cell>
          <cell r="E222" t="str">
            <v>A: 23EHP-2x2-0.6HP NP TN; Upgradable to 4x2</v>
          </cell>
          <cell r="F222" t="str">
            <v>Site-00161</v>
          </cell>
          <cell r="G222" t="str">
            <v>S06°14'20.0</v>
          </cell>
          <cell r="H222" t="str">
            <v>106°48'49.9</v>
          </cell>
          <cell r="I222" t="str">
            <v>Site-00162</v>
          </cell>
          <cell r="J222" t="str">
            <v>S06°14'26.2</v>
          </cell>
          <cell r="K222" t="str">
            <v>106°48'27.9</v>
          </cell>
          <cell r="L222" t="str">
            <v>&lt;None&gt;</v>
          </cell>
          <cell r="M222" t="str">
            <v>0.7 km]</v>
          </cell>
          <cell r="N222" t="str">
            <v>Untitled</v>
          </cell>
          <cell r="O222" t="str">
            <v>From link 204 sites</v>
          </cell>
        </row>
        <row r="223">
          <cell r="A223" t="str">
            <v>2;8-DU_5b</v>
          </cell>
          <cell r="B223">
            <v>222</v>
          </cell>
          <cell r="C223">
            <v>194</v>
          </cell>
          <cell r="D223" t="str">
            <v>DU 5b</v>
          </cell>
          <cell r="E223" t="str">
            <v>A: 23EHP-2x2-0.6HP NP TN; Upgradable to 4x2</v>
          </cell>
          <cell r="F223" t="str">
            <v>Site-00170</v>
          </cell>
          <cell r="G223" t="str">
            <v>S06°14'51.7</v>
          </cell>
          <cell r="H223" t="str">
            <v>106°48'21.9</v>
          </cell>
          <cell r="I223" t="str">
            <v>Site-00085</v>
          </cell>
          <cell r="J223" t="str">
            <v>S06°14'38.4</v>
          </cell>
          <cell r="K223" t="str">
            <v>106°48'43.2</v>
          </cell>
          <cell r="L223" t="str">
            <v>&lt;None&gt;</v>
          </cell>
          <cell r="M223" t="str">
            <v>0.8 km]</v>
          </cell>
          <cell r="N223" t="str">
            <v>Untitled</v>
          </cell>
          <cell r="O223" t="str">
            <v>From link 204 sites</v>
          </cell>
        </row>
        <row r="224">
          <cell r="A224" t="str">
            <v>4;2-DU_5b</v>
          </cell>
          <cell r="B224">
            <v>223</v>
          </cell>
          <cell r="C224">
            <v>197</v>
          </cell>
          <cell r="D224" t="str">
            <v>DU 5b</v>
          </cell>
          <cell r="E224" t="str">
            <v>G: 23EHP-4x2-0.6HP NP TN; Upgradable to 8x2</v>
          </cell>
          <cell r="F224" t="str">
            <v>Site-00170</v>
          </cell>
          <cell r="G224" t="str">
            <v>S06°14'51.7</v>
          </cell>
          <cell r="H224" t="str">
            <v>106°48'21.9</v>
          </cell>
          <cell r="I224" t="str">
            <v>Site-00171</v>
          </cell>
          <cell r="J224" t="str">
            <v>S06°15'05.8</v>
          </cell>
          <cell r="K224" t="str">
            <v>106°48'08.1</v>
          </cell>
          <cell r="L224" t="str">
            <v>&lt;None&gt;</v>
          </cell>
          <cell r="M224" t="str">
            <v>0.6 km]</v>
          </cell>
          <cell r="N224" t="str">
            <v>Untitled</v>
          </cell>
          <cell r="O224" t="str">
            <v>From link 204 sites</v>
          </cell>
        </row>
        <row r="225">
          <cell r="A225" t="str">
            <v>10;8-DU_5b</v>
          </cell>
          <cell r="B225">
            <v>224</v>
          </cell>
          <cell r="C225">
            <v>186</v>
          </cell>
          <cell r="D225" t="str">
            <v>DU 5b</v>
          </cell>
          <cell r="E225" t="str">
            <v>O: 23EHP-16x2-0.6HP HS TN</v>
          </cell>
          <cell r="F225" t="str">
            <v>Site-00692</v>
          </cell>
          <cell r="G225" t="str">
            <v>S06°13'44.1</v>
          </cell>
          <cell r="H225" t="str">
            <v>106°48'48.1</v>
          </cell>
          <cell r="I225" t="str">
            <v>Site-00694</v>
          </cell>
          <cell r="J225" t="str">
            <v>S06°14'05.7</v>
          </cell>
          <cell r="K225" t="str">
            <v>106°48'57.2</v>
          </cell>
          <cell r="L225" t="str">
            <v>&lt;None&gt;</v>
          </cell>
          <cell r="M225" t="str">
            <v>0.7 km]</v>
          </cell>
          <cell r="N225" t="str">
            <v>Untitled</v>
          </cell>
          <cell r="O225" t="str">
            <v>From link 204 sites</v>
          </cell>
        </row>
        <row r="226">
          <cell r="A226" t="str">
            <v>2;38-DU_5b</v>
          </cell>
          <cell r="B226">
            <v>225</v>
          </cell>
          <cell r="C226">
            <v>190</v>
          </cell>
          <cell r="D226" t="str">
            <v>DU 5b</v>
          </cell>
          <cell r="E226" t="str">
            <v>A: 23EHP-2x2-0.6HP NP TN; Upgradable to 4x2</v>
          </cell>
          <cell r="F226" t="str">
            <v>Site-00694</v>
          </cell>
          <cell r="G226" t="str">
            <v>S06°14'05.7</v>
          </cell>
          <cell r="H226" t="str">
            <v>106°48'57.2</v>
          </cell>
          <cell r="I226" t="str">
            <v>Site-00152</v>
          </cell>
          <cell r="J226" t="str">
            <v>S06°14'09.0</v>
          </cell>
          <cell r="K226" t="str">
            <v>106°48'27.8</v>
          </cell>
          <cell r="L226" t="str">
            <v>&lt;None&gt;</v>
          </cell>
          <cell r="M226" t="str">
            <v>0.9 km]</v>
          </cell>
          <cell r="N226" t="str">
            <v>Untitled</v>
          </cell>
          <cell r="O226" t="str">
            <v>From link 204 sites</v>
          </cell>
        </row>
        <row r="227">
          <cell r="A227" t="str">
            <v>4;15-DU_5b</v>
          </cell>
          <cell r="B227">
            <v>226</v>
          </cell>
          <cell r="C227">
            <v>196</v>
          </cell>
          <cell r="D227" t="str">
            <v>DU 5b</v>
          </cell>
          <cell r="E227" t="str">
            <v>G: 23EHP-4x2-0.6HP NP TN; Upgradable to 8x2</v>
          </cell>
          <cell r="F227" t="str">
            <v>Site-00694</v>
          </cell>
          <cell r="G227" t="str">
            <v>S06°14'05.7</v>
          </cell>
          <cell r="H227" t="str">
            <v>106°48'57.2</v>
          </cell>
          <cell r="I227" t="str">
            <v>Site-00161</v>
          </cell>
          <cell r="J227" t="str">
            <v>S06°14'20.0</v>
          </cell>
          <cell r="K227" t="str">
            <v>106°48'49.9</v>
          </cell>
          <cell r="L227" t="str">
            <v>&lt;None&gt;</v>
          </cell>
          <cell r="M227" t="str">
            <v>0.5 km]</v>
          </cell>
          <cell r="N227" t="str">
            <v>Untitled</v>
          </cell>
          <cell r="O227" t="str">
            <v>From link 204 sites</v>
          </cell>
        </row>
        <row r="228">
          <cell r="A228" t="str">
            <v>10;2-DU_5b</v>
          </cell>
          <cell r="B228">
            <v>227</v>
          </cell>
          <cell r="C228">
            <v>184</v>
          </cell>
          <cell r="D228" t="str">
            <v>DU 5b</v>
          </cell>
          <cell r="E228" t="str">
            <v>O: 23EHP-16x2-0.6HP HS TN</v>
          </cell>
          <cell r="F228" t="str">
            <v>Site-01532 (non-200)</v>
          </cell>
          <cell r="G228" t="str">
            <v>S06°14'51.6</v>
          </cell>
          <cell r="H228" t="str">
            <v>106°48'54.9</v>
          </cell>
          <cell r="I228" t="str">
            <v>Site-00170</v>
          </cell>
          <cell r="J228" t="str">
            <v>S06°14'51.7</v>
          </cell>
          <cell r="K228" t="str">
            <v>106°48'21.9</v>
          </cell>
          <cell r="L228" t="str">
            <v>&lt;None&gt;</v>
          </cell>
          <cell r="M228" t="str">
            <v>1.0 km]</v>
          </cell>
          <cell r="N228" t="str">
            <v>Untitled</v>
          </cell>
          <cell r="O228" t="str">
            <v>From link 204 sites</v>
          </cell>
        </row>
        <row r="229">
          <cell r="A229" t="str">
            <v>2;54-DU_5b</v>
          </cell>
          <cell r="B229">
            <v>228</v>
          </cell>
          <cell r="C229">
            <v>193</v>
          </cell>
          <cell r="D229" t="str">
            <v>DU 5b</v>
          </cell>
          <cell r="E229" t="str">
            <v>A: 23EHP-2x2-0.6HP NP TN; Upgradable to 4x2</v>
          </cell>
          <cell r="F229" t="str">
            <v>Summitmas 1 &amp; 2 (non-200)</v>
          </cell>
          <cell r="G229" t="str">
            <v>S06°13'37.0</v>
          </cell>
          <cell r="H229" t="str">
            <v>106°48'10.6</v>
          </cell>
          <cell r="I229" t="str">
            <v>Site-00670</v>
          </cell>
          <cell r="J229" t="str">
            <v>S06°13'38.6</v>
          </cell>
          <cell r="K229" t="str">
            <v>106°48'24.6</v>
          </cell>
          <cell r="L229" t="str">
            <v>&lt;None&gt;</v>
          </cell>
          <cell r="M229" t="str">
            <v>0.4 km]</v>
          </cell>
          <cell r="N229" t="str">
            <v>Untitled</v>
          </cell>
          <cell r="O229" t="str">
            <v>From link 204 sites</v>
          </cell>
        </row>
        <row r="230">
          <cell r="A230" t="str">
            <v>2;13-DU_5b</v>
          </cell>
          <cell r="B230">
            <v>229</v>
          </cell>
          <cell r="C230">
            <v>187</v>
          </cell>
          <cell r="D230" t="str">
            <v>DU 5b</v>
          </cell>
          <cell r="E230" t="str">
            <v>A: 23EHP-2x2-0.6HP NP TN; Upgradable to 4x2</v>
          </cell>
          <cell r="F230" t="str">
            <v>Tendean Plaza* (non-200)</v>
          </cell>
          <cell r="G230" t="str">
            <v>S06°14'23.1</v>
          </cell>
          <cell r="H230" t="str">
            <v>106°49'23.7</v>
          </cell>
          <cell r="I230" t="str">
            <v>Site-00160</v>
          </cell>
          <cell r="J230" t="str">
            <v>S06°14'25.9</v>
          </cell>
          <cell r="K230" t="str">
            <v>106°49'09.2</v>
          </cell>
          <cell r="L230" t="str">
            <v>&lt;None&gt;</v>
          </cell>
          <cell r="M230" t="str">
            <v>0.5 km]</v>
          </cell>
          <cell r="N230" t="str">
            <v>Untitled</v>
          </cell>
          <cell r="O230" t="str">
            <v>From link 204 sites</v>
          </cell>
        </row>
        <row r="231">
          <cell r="A231" t="str">
            <v>4;5-DU_5b</v>
          </cell>
          <cell r="B231">
            <v>230</v>
          </cell>
          <cell r="C231">
            <v>198</v>
          </cell>
          <cell r="D231" t="str">
            <v>DU 5b</v>
          </cell>
          <cell r="E231" t="str">
            <v>G: 23EHP-4x2-0.6HP NP TN; Upgradable to 8x2</v>
          </cell>
          <cell r="F231" t="str">
            <v>Tendean Plaza* (non-200)</v>
          </cell>
          <cell r="G231" t="str">
            <v>S06°14'23.1</v>
          </cell>
          <cell r="H231" t="str">
            <v>106°49'23.7</v>
          </cell>
          <cell r="I231" t="str">
            <v>Site-00831</v>
          </cell>
          <cell r="J231" t="str">
            <v>S06°14'14.3</v>
          </cell>
          <cell r="K231" t="str">
            <v>106°49'10.3</v>
          </cell>
          <cell r="L231" t="str">
            <v>&lt;None&gt;</v>
          </cell>
          <cell r="M231" t="str">
            <v>0.5 km]</v>
          </cell>
          <cell r="N231" t="str">
            <v>Untitled</v>
          </cell>
          <cell r="O231" t="str">
            <v>From link 204 sites</v>
          </cell>
        </row>
        <row r="232">
          <cell r="A232" t="str">
            <v>6;4-DU_5b</v>
          </cell>
          <cell r="B232">
            <v>231</v>
          </cell>
          <cell r="C232">
            <v>199</v>
          </cell>
          <cell r="D232" t="str">
            <v>DU 5b</v>
          </cell>
          <cell r="E232" t="str">
            <v>L: 15EHP-8x2-0.6HP HS TN; Upgradable to 16x2</v>
          </cell>
          <cell r="F232" t="str">
            <v>Trans TV (non-200)</v>
          </cell>
          <cell r="G232" t="str">
            <v>S06°14'27.3</v>
          </cell>
          <cell r="H232" t="str">
            <v>106°49'52.7</v>
          </cell>
          <cell r="I232" t="str">
            <v>Site-00168</v>
          </cell>
          <cell r="J232" t="str">
            <v>S06°14'17.6</v>
          </cell>
          <cell r="K232" t="str">
            <v>106°49'51.2</v>
          </cell>
          <cell r="L232" t="str">
            <v>&lt;None&gt;</v>
          </cell>
          <cell r="M232" t="str">
            <v>0.3 km]</v>
          </cell>
          <cell r="N232" t="str">
            <v>Untitled</v>
          </cell>
          <cell r="O232" t="str">
            <v>From link 204 sites</v>
          </cell>
        </row>
        <row r="233">
          <cell r="A233" t="str">
            <v>2;83-DU_6</v>
          </cell>
          <cell r="B233">
            <v>232</v>
          </cell>
          <cell r="C233">
            <v>208</v>
          </cell>
          <cell r="D233" t="str">
            <v>DU 6</v>
          </cell>
          <cell r="E233" t="str">
            <v>A: 23EHP-2x2-0.6HP NP TN; Upgradable to 4x2</v>
          </cell>
          <cell r="F233" t="str">
            <v>Ascott Apt (non-200)</v>
          </cell>
          <cell r="G233" t="str">
            <v>S06°11'40.6</v>
          </cell>
          <cell r="H233" t="str">
            <v>106°49'09.7</v>
          </cell>
          <cell r="I233" t="str">
            <v>Site-00104</v>
          </cell>
          <cell r="J233" t="str">
            <v>S06°11'37.4</v>
          </cell>
          <cell r="K233" t="str">
            <v>106°48'49.6</v>
          </cell>
          <cell r="L233" t="str">
            <v>&lt;None&gt;</v>
          </cell>
          <cell r="M233" t="str">
            <v>0.6 km]</v>
          </cell>
          <cell r="N233" t="str">
            <v>Untitled</v>
          </cell>
          <cell r="O233" t="str">
            <v>From link 204 sites</v>
          </cell>
        </row>
        <row r="234">
          <cell r="A234" t="str">
            <v>6;20-DU_6</v>
          </cell>
          <cell r="B234">
            <v>233</v>
          </cell>
          <cell r="C234">
            <v>217</v>
          </cell>
          <cell r="D234" t="str">
            <v>DU 6</v>
          </cell>
          <cell r="E234" t="str">
            <v>L: 15EHP-8x2-0.6HP HS TN; Upgradable to 16x2</v>
          </cell>
          <cell r="F234" t="str">
            <v>JDC (non-200)</v>
          </cell>
          <cell r="G234" t="str">
            <v>S06°12'07.2</v>
          </cell>
          <cell r="H234" t="str">
            <v>106°48'01.4</v>
          </cell>
          <cell r="I234" t="str">
            <v>Site-00580</v>
          </cell>
          <cell r="J234" t="str">
            <v>S06°11'56.4</v>
          </cell>
          <cell r="K234" t="str">
            <v>106°48'07.3</v>
          </cell>
          <cell r="L234" t="str">
            <v>&lt;None&gt;</v>
          </cell>
          <cell r="M234" t="str">
            <v>0.4 km]</v>
          </cell>
          <cell r="N234" t="str">
            <v>Untitled</v>
          </cell>
          <cell r="O234" t="str">
            <v>From link 204 sites</v>
          </cell>
        </row>
        <row r="235">
          <cell r="A235" t="str">
            <v>6;16-DU_6</v>
          </cell>
          <cell r="B235">
            <v>234</v>
          </cell>
          <cell r="C235">
            <v>215</v>
          </cell>
          <cell r="D235" t="str">
            <v>DU 6</v>
          </cell>
          <cell r="E235" t="str">
            <v>L: 15EHP-8x2-0.6HP HS TN; Upgradable to 16x2</v>
          </cell>
          <cell r="F235" t="str">
            <v>Menara Batavia (non-200)</v>
          </cell>
          <cell r="G235" t="str">
            <v>S06°12'36.7</v>
          </cell>
          <cell r="H235" t="str">
            <v>106°49'00.1</v>
          </cell>
          <cell r="I235" t="str">
            <v>Site-00581</v>
          </cell>
          <cell r="J235" t="str">
            <v>S06°12'14.2</v>
          </cell>
          <cell r="K235" t="str">
            <v>106°48'40.6</v>
          </cell>
          <cell r="L235" t="str">
            <v>&lt;None&gt;</v>
          </cell>
          <cell r="M235" t="str">
            <v>0.9 km]</v>
          </cell>
          <cell r="N235" t="str">
            <v>Untitled</v>
          </cell>
          <cell r="O235" t="str">
            <v>From link 204 sites</v>
          </cell>
        </row>
        <row r="236">
          <cell r="A236" t="str">
            <v>63;24_DU6</v>
          </cell>
          <cell r="B236">
            <v>235</v>
          </cell>
          <cell r="C236">
            <v>220</v>
          </cell>
          <cell r="D236" t="str">
            <v>DU 6</v>
          </cell>
          <cell r="E236" t="str">
            <v xml:space="preserve">S: 13EHC-63x2-1.2HP NP ; Ant Dual Polarized  </v>
          </cell>
          <cell r="F236" t="str">
            <v>Menara Peninsula (non-200)</v>
          </cell>
          <cell r="G236" t="str">
            <v>S06°11'24.8</v>
          </cell>
          <cell r="H236" t="str">
            <v>106°47'51.7</v>
          </cell>
          <cell r="I236" t="str">
            <v>Site-00580</v>
          </cell>
          <cell r="J236" t="str">
            <v>S06°11'56.4</v>
          </cell>
          <cell r="K236" t="str">
            <v>106°48'07.3</v>
          </cell>
          <cell r="L236" t="str">
            <v>&lt;None&gt;</v>
          </cell>
          <cell r="M236" t="str">
            <v>1.1 km]</v>
          </cell>
          <cell r="N236" t="str">
            <v>Untitled</v>
          </cell>
          <cell r="O236" t="str">
            <v>From link 204 sites</v>
          </cell>
        </row>
        <row r="237">
          <cell r="A237" t="str">
            <v>2;103-DU_6</v>
          </cell>
          <cell r="B237">
            <v>236</v>
          </cell>
          <cell r="C237">
            <v>205</v>
          </cell>
          <cell r="D237" t="str">
            <v>DU 6</v>
          </cell>
          <cell r="E237" t="str">
            <v>A: 23EHP-2x2-0.6HP NP TN; Upgradable to 4x2</v>
          </cell>
          <cell r="F237" t="str">
            <v>Plaza EX (non-200)</v>
          </cell>
          <cell r="G237" t="str">
            <v>S06°11'35.5</v>
          </cell>
          <cell r="H237" t="str">
            <v>106°49'18.9</v>
          </cell>
          <cell r="I237" t="str">
            <v>Site-00103</v>
          </cell>
          <cell r="J237" t="str">
            <v>S06°11'27.9</v>
          </cell>
          <cell r="K237" t="str">
            <v>106°49'09.3</v>
          </cell>
          <cell r="L237" t="str">
            <v>&lt;None&gt;</v>
          </cell>
          <cell r="M237" t="str">
            <v>0.4 km]</v>
          </cell>
          <cell r="N237" t="str">
            <v>Untitled</v>
          </cell>
          <cell r="O237" t="str">
            <v>From link 204 sites</v>
          </cell>
        </row>
        <row r="238">
          <cell r="A238" t="str">
            <v>10;6 DU-6</v>
          </cell>
          <cell r="B238">
            <v>237</v>
          </cell>
          <cell r="C238">
            <v>201</v>
          </cell>
          <cell r="D238" t="str">
            <v>DU 6</v>
          </cell>
          <cell r="E238" t="str">
            <v>O: 23EHP-16x2-0.6HP HS TN</v>
          </cell>
          <cell r="F238" t="str">
            <v>Site-00093</v>
          </cell>
          <cell r="G238" t="str">
            <v>S06°11'21.9</v>
          </cell>
          <cell r="H238" t="str">
            <v>106°47'57.9</v>
          </cell>
          <cell r="I238" t="str">
            <v>Site-01539 (Add 96)</v>
          </cell>
          <cell r="J238" t="str">
            <v>S06°11'11.2</v>
          </cell>
          <cell r="K238" t="str">
            <v>106°47'44.7</v>
          </cell>
          <cell r="L238" t="str">
            <v>&lt;None&gt;</v>
          </cell>
          <cell r="M238" t="str">
            <v>0.5 km]</v>
          </cell>
          <cell r="N238" t="str">
            <v>Untitled</v>
          </cell>
          <cell r="O238" t="str">
            <v>From link 204 sites</v>
          </cell>
        </row>
        <row r="239">
          <cell r="A239" t="str">
            <v>2;149-DU_6</v>
          </cell>
          <cell r="B239">
            <v>238</v>
          </cell>
          <cell r="C239">
            <v>206</v>
          </cell>
          <cell r="D239" t="str">
            <v>DU 6</v>
          </cell>
          <cell r="E239" t="str">
            <v>A: 23EHP-2x2-0.6HP NP TN; Upgradable to 4x2</v>
          </cell>
          <cell r="F239" t="str">
            <v>Site-00098</v>
          </cell>
          <cell r="G239" t="str">
            <v>S06°11'26.5</v>
          </cell>
          <cell r="H239" t="str">
            <v>106°48'27.1</v>
          </cell>
          <cell r="I239" t="str">
            <v>Site-00583 (Add 96)</v>
          </cell>
          <cell r="J239" t="str">
            <v>S06°11'11.2</v>
          </cell>
          <cell r="K239" t="str">
            <v>106°48'16.7</v>
          </cell>
          <cell r="L239" t="str">
            <v>&lt;None&gt;</v>
          </cell>
          <cell r="M239" t="str">
            <v>0.6 km]</v>
          </cell>
          <cell r="N239" t="str">
            <v>Untitled</v>
          </cell>
          <cell r="O239" t="str">
            <v>From link 204 sites</v>
          </cell>
        </row>
        <row r="240">
          <cell r="A240" t="str">
            <v>4;38-DU_6-DU_6</v>
          </cell>
          <cell r="B240">
            <v>239</v>
          </cell>
          <cell r="C240">
            <v>213</v>
          </cell>
          <cell r="D240" t="str">
            <v>DU 6</v>
          </cell>
          <cell r="E240" t="str">
            <v>G: 23EHP-4x2-0.6HP NP TN; Upgradable to 8x2</v>
          </cell>
          <cell r="F240" t="str">
            <v>Site-00099</v>
          </cell>
          <cell r="G240" t="str">
            <v>S06°11'39.5</v>
          </cell>
          <cell r="H240" t="str">
            <v>106°48'14.1</v>
          </cell>
          <cell r="I240" t="str">
            <v>Site-01175</v>
          </cell>
          <cell r="J240" t="str">
            <v>S06°11'42.1</v>
          </cell>
          <cell r="K240" t="str">
            <v>106°47'52.8</v>
          </cell>
          <cell r="L240" t="str">
            <v>&lt;None&gt;</v>
          </cell>
          <cell r="M240" t="str">
            <v>0.7 km]</v>
          </cell>
          <cell r="N240" t="str">
            <v>Untitled</v>
          </cell>
          <cell r="O240" t="str">
            <v>From link 204 sites</v>
          </cell>
        </row>
        <row r="241">
          <cell r="A241" t="str">
            <v>6;17-DU_6</v>
          </cell>
          <cell r="B241">
            <v>240</v>
          </cell>
          <cell r="C241">
            <v>216</v>
          </cell>
          <cell r="D241" t="str">
            <v>DU 6</v>
          </cell>
          <cell r="E241" t="str">
            <v>L: 15EHP-8x2-0.6HP HS TN; Upgradable to 16x2</v>
          </cell>
          <cell r="F241" t="str">
            <v>Site-00105</v>
          </cell>
          <cell r="G241" t="str">
            <v>S06°11'50.6</v>
          </cell>
          <cell r="H241" t="str">
            <v>106°48'31.2</v>
          </cell>
          <cell r="I241" t="str">
            <v>Ascott Apt (non-200)</v>
          </cell>
          <cell r="J241" t="str">
            <v>S06°11'40.6</v>
          </cell>
          <cell r="K241" t="str">
            <v>106°49'09.7</v>
          </cell>
          <cell r="L241" t="str">
            <v>&lt;None&gt;</v>
          </cell>
          <cell r="M241" t="str">
            <v>1.2 km]</v>
          </cell>
          <cell r="N241" t="str">
            <v>Untitled</v>
          </cell>
          <cell r="O241" t="str">
            <v>From link 204 sites</v>
          </cell>
        </row>
        <row r="242">
          <cell r="A242" t="str">
            <v>63;53-DU_6</v>
          </cell>
          <cell r="B242">
            <v>241</v>
          </cell>
          <cell r="C242">
            <v>221</v>
          </cell>
          <cell r="D242" t="str">
            <v>DU 6</v>
          </cell>
          <cell r="E242" t="str">
            <v xml:space="preserve">S: 13EHC-63x2-1.2HP NP ; Ant Dual Polarized  </v>
          </cell>
          <cell r="F242" t="str">
            <v>Site-00105</v>
          </cell>
          <cell r="G242" t="str">
            <v>S06°11'50.6</v>
          </cell>
          <cell r="H242" t="str">
            <v>106°48'31.2</v>
          </cell>
          <cell r="I242" t="str">
            <v>Menara Peninsula (non-200)</v>
          </cell>
          <cell r="J242" t="str">
            <v>S06°11'24.8</v>
          </cell>
          <cell r="K242" t="str">
            <v>106°47'51.7</v>
          </cell>
          <cell r="L242" t="str">
            <v>&lt;None&gt;</v>
          </cell>
          <cell r="M242" t="str">
            <v>1.4 km]</v>
          </cell>
          <cell r="N242" t="str">
            <v>Untitled</v>
          </cell>
          <cell r="O242" t="str">
            <v>From link 204 sites</v>
          </cell>
        </row>
        <row r="243">
          <cell r="A243" t="str">
            <v>10;15-DU_6</v>
          </cell>
          <cell r="B243">
            <v>242</v>
          </cell>
          <cell r="C243">
            <v>203</v>
          </cell>
          <cell r="D243" t="str">
            <v>DU 6</v>
          </cell>
          <cell r="E243" t="str">
            <v>O: 23EHP-16x2-0.6HP HS TN</v>
          </cell>
          <cell r="F243" t="str">
            <v>Site-00111</v>
          </cell>
          <cell r="G243" t="str">
            <v>S06°12'00.0</v>
          </cell>
          <cell r="H243" t="str">
            <v>106°48'52.6</v>
          </cell>
          <cell r="I243" t="str">
            <v>Site-00105</v>
          </cell>
          <cell r="J243" t="str">
            <v>S06°11'50.6</v>
          </cell>
          <cell r="K243" t="str">
            <v>106°48'31.2</v>
          </cell>
          <cell r="L243" t="str">
            <v>&lt;None&gt;</v>
          </cell>
          <cell r="M243" t="str">
            <v>0.7 km]</v>
          </cell>
          <cell r="N243" t="str">
            <v>Untitled</v>
          </cell>
          <cell r="O243" t="str">
            <v>From link 204 sites</v>
          </cell>
        </row>
        <row r="244">
          <cell r="A244" t="str">
            <v>4;33-DU_6</v>
          </cell>
          <cell r="B244">
            <v>243</v>
          </cell>
          <cell r="C244">
            <v>212</v>
          </cell>
          <cell r="D244" t="str">
            <v>DU 6</v>
          </cell>
          <cell r="E244" t="str">
            <v>G: 23EHP-4x2-0.6HP NP TN; Upgradable to 8x2</v>
          </cell>
          <cell r="F244" t="str">
            <v>Site-00111</v>
          </cell>
          <cell r="G244" t="str">
            <v>S06°12'00.0</v>
          </cell>
          <cell r="H244" t="str">
            <v>106°48'52.6</v>
          </cell>
          <cell r="I244" t="str">
            <v>Site-00110</v>
          </cell>
          <cell r="J244" t="str">
            <v>S06°11'47.3</v>
          </cell>
          <cell r="K244" t="str">
            <v>106°49'07.4</v>
          </cell>
          <cell r="L244" t="str">
            <v>&lt;None&gt;</v>
          </cell>
          <cell r="M244" t="str">
            <v>0.6 km]</v>
          </cell>
          <cell r="N244" t="str">
            <v>Untitled</v>
          </cell>
          <cell r="O244" t="str">
            <v>From link 204 sites</v>
          </cell>
        </row>
        <row r="245">
          <cell r="A245" t="str">
            <v>2;97-DU_6</v>
          </cell>
          <cell r="B245">
            <v>244</v>
          </cell>
          <cell r="C245">
            <v>209</v>
          </cell>
          <cell r="D245" t="str">
            <v>DU 6</v>
          </cell>
          <cell r="E245" t="str">
            <v>A: 23EHP-2x2-0.6HP NP TN; Upgradable to 4x2</v>
          </cell>
          <cell r="F245" t="str">
            <v>Site-00112</v>
          </cell>
          <cell r="G245" t="str">
            <v>S06°12'04.9</v>
          </cell>
          <cell r="H245" t="str">
            <v>106°48'23.5</v>
          </cell>
          <cell r="I245" t="str">
            <v>Site-01541</v>
          </cell>
          <cell r="J245" t="str">
            <v>S06°12'24.1</v>
          </cell>
          <cell r="K245" t="str">
            <v>106°48'19.2</v>
          </cell>
          <cell r="L245" t="str">
            <v>&lt;None&gt;</v>
          </cell>
          <cell r="M245" t="str">
            <v>0.6 km]</v>
          </cell>
          <cell r="N245" t="str">
            <v>Untitled</v>
          </cell>
          <cell r="O245" t="str">
            <v>From link 204 sites</v>
          </cell>
        </row>
        <row r="246">
          <cell r="A246" t="str">
            <v>4;39-DU_6</v>
          </cell>
          <cell r="B246">
            <v>245</v>
          </cell>
          <cell r="C246">
            <v>214</v>
          </cell>
          <cell r="D246" t="str">
            <v>DU 6</v>
          </cell>
          <cell r="E246" t="str">
            <v>G: 23EHP-4x2-0.6HP NP TN; Upgradable to 8x2</v>
          </cell>
          <cell r="F246" t="str">
            <v>Site-00112</v>
          </cell>
          <cell r="G246" t="str">
            <v>S06°12'04.9</v>
          </cell>
          <cell r="H246" t="str">
            <v>106°48'23.5</v>
          </cell>
          <cell r="I246" t="str">
            <v>Site-00099</v>
          </cell>
          <cell r="J246" t="str">
            <v>S06°11'39.5</v>
          </cell>
          <cell r="K246" t="str">
            <v>106°48'14.1</v>
          </cell>
          <cell r="L246" t="str">
            <v>&lt;None&gt;</v>
          </cell>
          <cell r="M246" t="str">
            <v>0.8 km]</v>
          </cell>
          <cell r="N246" t="str">
            <v>Untitled</v>
          </cell>
          <cell r="O246" t="str">
            <v>From link 204 sites</v>
          </cell>
        </row>
        <row r="247">
          <cell r="A247" t="str">
            <v>10;14-DU_6</v>
          </cell>
          <cell r="B247">
            <v>246</v>
          </cell>
          <cell r="C247">
            <v>202</v>
          </cell>
          <cell r="D247" t="str">
            <v>DU 6</v>
          </cell>
          <cell r="E247" t="str">
            <v>O: 23EHP-16x2-0.6HP HS TN</v>
          </cell>
          <cell r="F247" t="str">
            <v>Site-00118</v>
          </cell>
          <cell r="G247" t="str">
            <v>S06°12'31.1</v>
          </cell>
          <cell r="H247" t="str">
            <v>106°48'40.3</v>
          </cell>
          <cell r="I247" t="str">
            <v>Site-00581</v>
          </cell>
          <cell r="J247" t="str">
            <v>S06°12'14.2</v>
          </cell>
          <cell r="K247" t="str">
            <v>106°48'40.6</v>
          </cell>
          <cell r="L247" t="str">
            <v>&lt;None&gt;</v>
          </cell>
          <cell r="M247" t="str">
            <v>0.5 km]</v>
          </cell>
          <cell r="N247" t="str">
            <v>Untitled</v>
          </cell>
          <cell r="O247" t="str">
            <v>From link 204 sites</v>
          </cell>
        </row>
        <row r="248">
          <cell r="A248" t="str">
            <v>4;31-DU_6</v>
          </cell>
          <cell r="B248">
            <v>247</v>
          </cell>
          <cell r="C248">
            <v>211</v>
          </cell>
          <cell r="D248" t="str">
            <v>DU 6</v>
          </cell>
          <cell r="E248" t="str">
            <v>G: 23EHP-4x2-0.6HP NP TN; Upgradable to 8x2</v>
          </cell>
          <cell r="F248" t="str">
            <v>Site-00544</v>
          </cell>
          <cell r="G248" t="str">
            <v>S06°12'40.5</v>
          </cell>
          <cell r="H248" t="str">
            <v>106°48'58.5</v>
          </cell>
          <cell r="I248" t="str">
            <v>Site-00118</v>
          </cell>
          <cell r="J248" t="str">
            <v>S06°12'31.1</v>
          </cell>
          <cell r="K248" t="str">
            <v>106°48'40.3</v>
          </cell>
          <cell r="L248" t="str">
            <v>&lt;None&gt;</v>
          </cell>
          <cell r="M248" t="str">
            <v>0.6 km]</v>
          </cell>
          <cell r="N248" t="str">
            <v>Untitled</v>
          </cell>
          <cell r="O248" t="str">
            <v>From link 204 sites</v>
          </cell>
        </row>
        <row r="249">
          <cell r="A249" t="str">
            <v>2;57-DU_6</v>
          </cell>
          <cell r="B249">
            <v>248</v>
          </cell>
          <cell r="C249">
            <v>207</v>
          </cell>
          <cell r="D249" t="str">
            <v>DU 6</v>
          </cell>
          <cell r="E249" t="str">
            <v>A: 23EHP-2x2-0.6HP NP TN; Upgradable to 4x2</v>
          </cell>
          <cell r="F249" t="str">
            <v>Site-00553 (non-200)</v>
          </cell>
          <cell r="G249" t="str">
            <v>S06°12'49.9</v>
          </cell>
          <cell r="H249" t="str">
            <v>106°47'59.0</v>
          </cell>
          <cell r="I249" t="str">
            <v>Site-00119</v>
          </cell>
          <cell r="J249" t="str">
            <v>S06°12'43.2</v>
          </cell>
          <cell r="K249" t="str">
            <v>106°48'21.9</v>
          </cell>
          <cell r="L249" t="str">
            <v>&lt;None&gt;</v>
          </cell>
          <cell r="M249" t="str">
            <v>0.7 km]</v>
          </cell>
          <cell r="N249" t="str">
            <v>Untitled</v>
          </cell>
          <cell r="O249" t="str">
            <v>From link 204 sites</v>
          </cell>
        </row>
        <row r="250">
          <cell r="A250" t="str">
            <v>10;18-DU_6</v>
          </cell>
          <cell r="B250">
            <v>249</v>
          </cell>
          <cell r="C250">
            <v>204</v>
          </cell>
          <cell r="D250" t="str">
            <v>DU 6</v>
          </cell>
          <cell r="E250" t="str">
            <v>O: 23EHP-16x2-0.6HP HS TN</v>
          </cell>
          <cell r="F250" t="str">
            <v>Site-00580</v>
          </cell>
          <cell r="G250" t="str">
            <v>S06°11'56.4</v>
          </cell>
          <cell r="H250" t="str">
            <v>106°48'07.3</v>
          </cell>
          <cell r="I250" t="str">
            <v>Site-00099</v>
          </cell>
          <cell r="J250" t="str">
            <v>S06°11'39.5</v>
          </cell>
          <cell r="K250" t="str">
            <v>106°48'14.1</v>
          </cell>
          <cell r="L250" t="str">
            <v>&lt;None&gt;</v>
          </cell>
          <cell r="M250" t="str">
            <v>0.6 km]</v>
          </cell>
          <cell r="N250" t="str">
            <v>Untitled</v>
          </cell>
          <cell r="O250" t="str">
            <v>From link 204 sites</v>
          </cell>
        </row>
        <row r="251">
          <cell r="A251" t="str">
            <v>63;22-DU_6</v>
          </cell>
          <cell r="B251">
            <v>250</v>
          </cell>
          <cell r="C251">
            <v>218</v>
          </cell>
          <cell r="D251" t="str">
            <v>DU 6</v>
          </cell>
          <cell r="E251" t="str">
            <v xml:space="preserve">S: 13EHC-63x2-1.2HP NP ; Ant Dual Polarized  </v>
          </cell>
          <cell r="F251" t="str">
            <v>Site-00581</v>
          </cell>
          <cell r="G251" t="str">
            <v>S06°12'14.2</v>
          </cell>
          <cell r="H251" t="str">
            <v>106°48'40.6</v>
          </cell>
          <cell r="I251" t="str">
            <v>Site-00580</v>
          </cell>
          <cell r="J251" t="str">
            <v>S06°11'56.4</v>
          </cell>
          <cell r="K251" t="str">
            <v>106°48'07.3</v>
          </cell>
          <cell r="L251" t="str">
            <v>&lt;None&gt;</v>
          </cell>
          <cell r="M251" t="str">
            <v>1.2 km]</v>
          </cell>
          <cell r="N251" t="str">
            <v>Untitled</v>
          </cell>
          <cell r="O251" t="str">
            <v>From link 204 sites</v>
          </cell>
        </row>
        <row r="252">
          <cell r="A252" t="str">
            <v>63;23-DU_6</v>
          </cell>
          <cell r="B252">
            <v>251</v>
          </cell>
          <cell r="C252">
            <v>219</v>
          </cell>
          <cell r="D252" t="str">
            <v>DU 6</v>
          </cell>
          <cell r="E252" t="str">
            <v xml:space="preserve">R: 13EHC-63x2-0.6HP NP; Ant Dual Polarized </v>
          </cell>
          <cell r="F252" t="str">
            <v>Site-00581</v>
          </cell>
          <cell r="G252" t="str">
            <v>S06°12'14.2</v>
          </cell>
          <cell r="H252" t="str">
            <v>106°48'40.6</v>
          </cell>
          <cell r="I252" t="str">
            <v>Site-00105</v>
          </cell>
          <cell r="J252" t="str">
            <v>S06°11'50.6</v>
          </cell>
          <cell r="K252" t="str">
            <v>106°48'31.2</v>
          </cell>
          <cell r="L252" t="str">
            <v>&lt;None&gt;</v>
          </cell>
          <cell r="M252" t="str">
            <v>0.8 km]</v>
          </cell>
          <cell r="N252" t="str">
            <v>Untitled</v>
          </cell>
          <cell r="O252" t="str">
            <v>From link 204 sites</v>
          </cell>
        </row>
        <row r="253">
          <cell r="A253" t="str">
            <v>4;30-DU_6</v>
          </cell>
          <cell r="B253">
            <v>252</v>
          </cell>
          <cell r="C253">
            <v>210</v>
          </cell>
          <cell r="D253" t="str">
            <v>DU 6</v>
          </cell>
          <cell r="E253" t="str">
            <v>G: 23EHP-4x2-0.6HP NP TN; Upgradable to 8x2</v>
          </cell>
          <cell r="F253" t="str">
            <v>Site-00582</v>
          </cell>
          <cell r="G253" t="str">
            <v>S06°12'47.1</v>
          </cell>
          <cell r="H253" t="str">
            <v>106°48'40.3</v>
          </cell>
          <cell r="I253" t="str">
            <v>Site-00118</v>
          </cell>
          <cell r="J253" t="str">
            <v>S06°12'31.1</v>
          </cell>
          <cell r="K253" t="str">
            <v>106°48'40.3</v>
          </cell>
          <cell r="L253" t="str">
            <v>&lt;None&gt;</v>
          </cell>
          <cell r="M253" t="str">
            <v>0.5 km]</v>
          </cell>
          <cell r="N253" t="str">
            <v>Untitled</v>
          </cell>
          <cell r="O253" t="str">
            <v>From link 204 sites</v>
          </cell>
        </row>
        <row r="254">
          <cell r="A254" t="str">
            <v>2;122-DU7a</v>
          </cell>
          <cell r="B254">
            <v>253</v>
          </cell>
          <cell r="C254">
            <v>1539</v>
          </cell>
          <cell r="D254" t="str">
            <v>DU 7a</v>
          </cell>
          <cell r="E254" t="str">
            <v>A: 23EHP-2x2-0.6HP NP TN; Upgradable to 4x2</v>
          </cell>
          <cell r="F254" t="str">
            <v>Mall Ciputra</v>
          </cell>
          <cell r="G254" t="str">
            <v>S06°10'02.8</v>
          </cell>
          <cell r="H254" t="str">
            <v>106°47'14.7</v>
          </cell>
          <cell r="I254" t="str">
            <v>Hotel Ciputra (Inb 28)</v>
          </cell>
          <cell r="J254" t="str">
            <v>S06°10'07.0</v>
          </cell>
          <cell r="K254" t="str">
            <v>106°47'14.7</v>
          </cell>
          <cell r="L254" t="str">
            <v>&lt;None&gt;</v>
          </cell>
          <cell r="M254" t="str">
            <v>0.1 km]</v>
          </cell>
          <cell r="N254" t="str">
            <v>Untitled</v>
          </cell>
          <cell r="O254" t="str">
            <v>From link all</v>
          </cell>
        </row>
        <row r="255">
          <cell r="A255" t="str">
            <v>2;48-DU7a</v>
          </cell>
          <cell r="B255">
            <v>254</v>
          </cell>
          <cell r="C255">
            <v>1540</v>
          </cell>
          <cell r="D255" t="str">
            <v>DU 7a</v>
          </cell>
          <cell r="E255" t="str">
            <v>A: 23EHP-2x2-0.6HP NP TN; Upgradable to 4x2</v>
          </cell>
          <cell r="F255" t="str">
            <v>Roxy Square</v>
          </cell>
          <cell r="G255" t="str">
            <v>S06°10'00.5</v>
          </cell>
          <cell r="H255" t="str">
            <v>106°47'55.4</v>
          </cell>
          <cell r="I255" t="str">
            <v>Site-00577</v>
          </cell>
          <cell r="J255" t="str">
            <v>S06°09'58.8</v>
          </cell>
          <cell r="K255" t="str">
            <v>106°47'44.2</v>
          </cell>
          <cell r="L255" t="str">
            <v>&lt;None&gt;</v>
          </cell>
          <cell r="M255" t="str">
            <v>0.3 km]</v>
          </cell>
          <cell r="N255" t="str">
            <v>Untitled</v>
          </cell>
          <cell r="O255" t="str">
            <v>From link all</v>
          </cell>
        </row>
        <row r="256">
          <cell r="A256" t="str">
            <v>10;24-DU7a</v>
          </cell>
          <cell r="B256">
            <v>255</v>
          </cell>
          <cell r="C256">
            <v>223</v>
          </cell>
          <cell r="D256" t="str">
            <v>DU 7a</v>
          </cell>
          <cell r="E256" t="str">
            <v>O: 23EHP-16x2-0.6HP HS TN</v>
          </cell>
          <cell r="F256" t="str">
            <v>Site-00062</v>
          </cell>
          <cell r="G256" t="str">
            <v>S06°09'59.2</v>
          </cell>
          <cell r="H256" t="str">
            <v>106°47'58.6</v>
          </cell>
          <cell r="I256" t="str">
            <v>Site-00073</v>
          </cell>
          <cell r="J256" t="str">
            <v>S06°10'16.6</v>
          </cell>
          <cell r="K256" t="str">
            <v>106°47'50.1</v>
          </cell>
          <cell r="L256" t="str">
            <v>&lt;None&gt;</v>
          </cell>
          <cell r="M256" t="str">
            <v>0.6 km]</v>
          </cell>
          <cell r="N256" t="str">
            <v>Untitled</v>
          </cell>
          <cell r="O256" t="str">
            <v>From link 204 sites</v>
          </cell>
        </row>
        <row r="257">
          <cell r="A257" t="str">
            <v>4;48-DU7a</v>
          </cell>
          <cell r="B257">
            <v>256</v>
          </cell>
          <cell r="C257">
            <v>234</v>
          </cell>
          <cell r="D257" t="str">
            <v>DU 7a</v>
          </cell>
          <cell r="E257" t="str">
            <v>G: 23EHP-4x2-0.6HP NP TN; Upgradable to 8x2</v>
          </cell>
          <cell r="F257" t="str">
            <v>Site-00062</v>
          </cell>
          <cell r="G257" t="str">
            <v>S06°09'59.2</v>
          </cell>
          <cell r="H257" t="str">
            <v>106°47'58.6</v>
          </cell>
          <cell r="I257" t="str">
            <v>Site-00577</v>
          </cell>
          <cell r="J257" t="str">
            <v>S06°09'58.8</v>
          </cell>
          <cell r="K257" t="str">
            <v>106°47'44.2</v>
          </cell>
          <cell r="L257" t="str">
            <v>&lt;None&gt;</v>
          </cell>
          <cell r="M257" t="str">
            <v>0.4 km]</v>
          </cell>
          <cell r="N257" t="str">
            <v>Untitled</v>
          </cell>
          <cell r="O257" t="str">
            <v>From link 204 sites</v>
          </cell>
        </row>
        <row r="258">
          <cell r="A258" t="str">
            <v>2;21-DU7a</v>
          </cell>
          <cell r="B258">
            <v>257</v>
          </cell>
          <cell r="C258">
            <v>230</v>
          </cell>
          <cell r="D258" t="str">
            <v>DU 7a</v>
          </cell>
          <cell r="E258" t="str">
            <v>A: 23EHP-2x2-0.6HP NP TN; Upgradable to 4x2</v>
          </cell>
          <cell r="F258" t="str">
            <v>Site-00064</v>
          </cell>
          <cell r="G258" t="str">
            <v>S06°10'22.8</v>
          </cell>
          <cell r="H258" t="str">
            <v>106°46'56.5</v>
          </cell>
          <cell r="I258" t="str">
            <v>Site-00988 (Add 96)</v>
          </cell>
          <cell r="J258" t="str">
            <v>S06°10'20.0</v>
          </cell>
          <cell r="K258" t="str">
            <v>106°46'31.3</v>
          </cell>
          <cell r="L258" t="str">
            <v>&lt;None&gt;</v>
          </cell>
          <cell r="M258" t="str">
            <v>0.8 km]</v>
          </cell>
          <cell r="N258" t="str">
            <v>Untitled</v>
          </cell>
          <cell r="O258" t="str">
            <v>From link 204 sites</v>
          </cell>
        </row>
        <row r="259">
          <cell r="A259" t="str">
            <v>2;119-DU7a</v>
          </cell>
          <cell r="B259">
            <v>258</v>
          </cell>
          <cell r="C259">
            <v>228</v>
          </cell>
          <cell r="D259" t="str">
            <v>DU 7a</v>
          </cell>
          <cell r="E259" t="str">
            <v>A: 23EHP-2x2-0.6HP NP TN; Upgradable to 4x2</v>
          </cell>
          <cell r="F259" t="str">
            <v>Site-00072</v>
          </cell>
          <cell r="G259" t="str">
            <v>S06°10'20.3</v>
          </cell>
          <cell r="H259" t="str">
            <v>106°47'27.9</v>
          </cell>
          <cell r="I259" t="str">
            <v>Site-00081</v>
          </cell>
          <cell r="J259" t="str">
            <v>S06°10'44.1</v>
          </cell>
          <cell r="K259" t="str">
            <v>106°47'16.5</v>
          </cell>
          <cell r="L259" t="str">
            <v>&lt;None&gt;</v>
          </cell>
          <cell r="M259" t="str">
            <v>0.8 km]</v>
          </cell>
          <cell r="N259" t="str">
            <v>Untitled</v>
          </cell>
          <cell r="O259" t="str">
            <v>From link 204 sites</v>
          </cell>
        </row>
        <row r="260">
          <cell r="A260" t="str">
            <v>6;24 DU7a</v>
          </cell>
          <cell r="B260">
            <v>259</v>
          </cell>
          <cell r="C260">
            <v>237</v>
          </cell>
          <cell r="D260" t="str">
            <v>DU 7a</v>
          </cell>
          <cell r="E260" t="str">
            <v>L: 15EHP-8x2-0.6HP HS TN; Upgradable to 16x2</v>
          </cell>
          <cell r="F260" t="str">
            <v>Site-00072</v>
          </cell>
          <cell r="G260" t="str">
            <v>S06°10'20.3</v>
          </cell>
          <cell r="H260" t="str">
            <v>106°47'27.9</v>
          </cell>
          <cell r="I260" t="str">
            <v>Site-01093 (Add 96)</v>
          </cell>
          <cell r="J260" t="str">
            <v>S06°10'04.3</v>
          </cell>
          <cell r="K260" t="str">
            <v>106°47'15.0</v>
          </cell>
          <cell r="L260" t="str">
            <v>&lt;None&gt;</v>
          </cell>
          <cell r="M260" t="str">
            <v>0.6 km]</v>
          </cell>
          <cell r="N260" t="str">
            <v>Untitled</v>
          </cell>
          <cell r="O260" t="str">
            <v>From link 204 sites</v>
          </cell>
        </row>
        <row r="261">
          <cell r="A261" t="str">
            <v>63;32 DU7a</v>
          </cell>
          <cell r="B261">
            <v>260</v>
          </cell>
          <cell r="C261">
            <v>238</v>
          </cell>
          <cell r="D261" t="str">
            <v>DU 7a</v>
          </cell>
          <cell r="E261" t="str">
            <v xml:space="preserve">S: 13EHC-63x2-1.2HP NP ; Ant Dual Polarized  </v>
          </cell>
          <cell r="F261" t="str">
            <v>Site-00073</v>
          </cell>
          <cell r="G261" t="str">
            <v>S06°10'16.6</v>
          </cell>
          <cell r="H261" t="str">
            <v>106°47'50.1</v>
          </cell>
          <cell r="I261" t="str">
            <v>Site-00565</v>
          </cell>
          <cell r="J261" t="str">
            <v>S06°09'02.4</v>
          </cell>
          <cell r="K261" t="str">
            <v>106°47'54.8</v>
          </cell>
          <cell r="L261" t="str">
            <v>&lt;None&gt;</v>
          </cell>
          <cell r="M261" t="str">
            <v>2.3 km]</v>
          </cell>
          <cell r="N261" t="str">
            <v>Untitled</v>
          </cell>
          <cell r="O261" t="str">
            <v>From link 204 sites</v>
          </cell>
        </row>
        <row r="262">
          <cell r="A262" t="str">
            <v>63;33-DU-7a</v>
          </cell>
          <cell r="B262">
            <v>261</v>
          </cell>
          <cell r="C262">
            <v>239</v>
          </cell>
          <cell r="D262" t="str">
            <v>DU 7a</v>
          </cell>
          <cell r="E262" t="str">
            <v xml:space="preserve">S: 13EHC-63x2-1.2HP NP ; Ant Dual Polarized  </v>
          </cell>
          <cell r="F262" t="str">
            <v>Site-00073</v>
          </cell>
          <cell r="G262" t="str">
            <v>S06°10'16.6</v>
          </cell>
          <cell r="H262" t="str">
            <v>106°47'50.1</v>
          </cell>
          <cell r="I262" t="str">
            <v>Site-01093 (Add 96)</v>
          </cell>
          <cell r="J262" t="str">
            <v>S06°10'04.3</v>
          </cell>
          <cell r="K262" t="str">
            <v>106°47'15.0</v>
          </cell>
          <cell r="L262" t="str">
            <v>&lt;None&gt;</v>
          </cell>
          <cell r="M262" t="str">
            <v>1.1 km]</v>
          </cell>
          <cell r="N262" t="str">
            <v>Untitled</v>
          </cell>
          <cell r="O262" t="str">
            <v>From link 204 sites</v>
          </cell>
        </row>
        <row r="263">
          <cell r="A263" t="str">
            <v>6;23-DU7a</v>
          </cell>
          <cell r="B263">
            <v>262</v>
          </cell>
          <cell r="C263">
            <v>1550</v>
          </cell>
          <cell r="D263" t="str">
            <v>DU 7a</v>
          </cell>
          <cell r="E263" t="str">
            <v>L: 15EHP-8x2-0.6HP HS TN; Upgradable to 16x2</v>
          </cell>
          <cell r="F263" t="str">
            <v>Site-00073</v>
          </cell>
          <cell r="G263" t="str">
            <v>S06°10'16.6</v>
          </cell>
          <cell r="H263" t="str">
            <v>106°47'50.1</v>
          </cell>
          <cell r="I263" t="str">
            <v>Sucofindo</v>
          </cell>
          <cell r="J263" t="str">
            <v>S06°10'38.6</v>
          </cell>
          <cell r="K263" t="str">
            <v>106°47'43.3</v>
          </cell>
          <cell r="L263" t="str">
            <v>&lt;None&gt;</v>
          </cell>
          <cell r="M263" t="str">
            <v>0.7 km]</v>
          </cell>
          <cell r="N263" t="str">
            <v>Untitled</v>
          </cell>
          <cell r="O263" t="str">
            <v>From link all</v>
          </cell>
        </row>
        <row r="264">
          <cell r="A264" t="str">
            <v>2;112-DU7a</v>
          </cell>
          <cell r="B264">
            <v>263</v>
          </cell>
          <cell r="C264">
            <v>227</v>
          </cell>
          <cell r="D264" t="str">
            <v>DU 7a</v>
          </cell>
          <cell r="E264" t="str">
            <v>A: 23EHP-2x2-0.6HP NP TN; Upgradable to 4x2</v>
          </cell>
          <cell r="F264" t="str">
            <v>Site-00078</v>
          </cell>
          <cell r="G264" t="str">
            <v>S06°10'15.2</v>
          </cell>
          <cell r="H264" t="str">
            <v>106°48'40.1</v>
          </cell>
          <cell r="I264" t="str">
            <v>Site-00570</v>
          </cell>
          <cell r="J264" t="str">
            <v>S06°10'02.7</v>
          </cell>
          <cell r="K264" t="str">
            <v>106°48'45.2</v>
          </cell>
          <cell r="L264" t="str">
            <v>&lt;None&gt;</v>
          </cell>
          <cell r="M264" t="str">
            <v>0.4 km]</v>
          </cell>
          <cell r="N264" t="str">
            <v>Untitled</v>
          </cell>
          <cell r="O264" t="str">
            <v>From link 204 sites</v>
          </cell>
        </row>
        <row r="265">
          <cell r="A265" t="str">
            <v>2;111-DU7a</v>
          </cell>
          <cell r="B265">
            <v>264</v>
          </cell>
          <cell r="C265">
            <v>226</v>
          </cell>
          <cell r="D265" t="str">
            <v>DU 7a</v>
          </cell>
          <cell r="E265" t="str">
            <v>A: 23EHP-2x2-0.6HP NP TN; Upgradable to 4x2</v>
          </cell>
          <cell r="F265" t="str">
            <v>Site-00080</v>
          </cell>
          <cell r="G265" t="str">
            <v>S06°10'32.9</v>
          </cell>
          <cell r="H265" t="str">
            <v>106°48'09.7</v>
          </cell>
          <cell r="I265" t="str">
            <v>Site-00082</v>
          </cell>
          <cell r="J265" t="str">
            <v>S06°10'43.0</v>
          </cell>
          <cell r="K265" t="str">
            <v>106°47'53.1</v>
          </cell>
          <cell r="L265" t="str">
            <v>&lt;None&gt;</v>
          </cell>
          <cell r="M265" t="str">
            <v>0.6 km]</v>
          </cell>
          <cell r="N265" t="str">
            <v>Untitled</v>
          </cell>
          <cell r="O265" t="str">
            <v>From link 204 sites</v>
          </cell>
        </row>
        <row r="266">
          <cell r="A266" t="str">
            <v>2;22-DU7a</v>
          </cell>
          <cell r="B266">
            <v>265</v>
          </cell>
          <cell r="C266">
            <v>231</v>
          </cell>
          <cell r="D266" t="str">
            <v>DU 7a</v>
          </cell>
          <cell r="E266" t="str">
            <v>A: 23EHP-2x2-0.6HP NP TN; Upgradable to 4x2</v>
          </cell>
          <cell r="F266" t="str">
            <v>Site-00083</v>
          </cell>
          <cell r="G266" t="str">
            <v>S06°10'54.1</v>
          </cell>
          <cell r="H266" t="str">
            <v>106°46'58.1</v>
          </cell>
          <cell r="I266" t="str">
            <v>Site-00488</v>
          </cell>
          <cell r="J266" t="str">
            <v>S06°10'37.4</v>
          </cell>
          <cell r="K266" t="str">
            <v>106°46'59.4</v>
          </cell>
          <cell r="L266" t="str">
            <v>&lt;None&gt;</v>
          </cell>
          <cell r="M266" t="str">
            <v>0.5 km]</v>
          </cell>
          <cell r="N266" t="str">
            <v>Untitled</v>
          </cell>
          <cell r="O266" t="str">
            <v>From link 204 sites</v>
          </cell>
        </row>
        <row r="267">
          <cell r="A267" t="str">
            <v>4;10-DU7a</v>
          </cell>
          <cell r="B267">
            <v>266</v>
          </cell>
          <cell r="C267">
            <v>232</v>
          </cell>
          <cell r="D267" t="str">
            <v>DU 7a</v>
          </cell>
          <cell r="E267" t="str">
            <v>G: 23EHP-4x2-0.6HP NP TN; Upgradable to 8x2</v>
          </cell>
          <cell r="F267" t="str">
            <v>Site-00083</v>
          </cell>
          <cell r="G267" t="str">
            <v>S06°10'54.1</v>
          </cell>
          <cell r="H267" t="str">
            <v>106°46'58.1</v>
          </cell>
          <cell r="I267" t="str">
            <v>Site-01097 (Add 96)</v>
          </cell>
          <cell r="J267" t="str">
            <v>S06°11'24.0</v>
          </cell>
          <cell r="K267" t="str">
            <v>106°47'02.5</v>
          </cell>
          <cell r="L267" t="str">
            <v>&lt;None&gt;</v>
          </cell>
          <cell r="M267" t="str">
            <v>0.9 km]</v>
          </cell>
          <cell r="N267" t="str">
            <v>Untitled</v>
          </cell>
          <cell r="O267" t="str">
            <v>From link 204 sites</v>
          </cell>
        </row>
        <row r="268">
          <cell r="A268" t="str">
            <v>10;23-DU7a</v>
          </cell>
          <cell r="B268">
            <v>267</v>
          </cell>
          <cell r="C268">
            <v>222</v>
          </cell>
          <cell r="D268" t="str">
            <v>DU 7a</v>
          </cell>
          <cell r="E268" t="str">
            <v>O: 23EHP-16x2-0.6HP HS TN</v>
          </cell>
          <cell r="F268" t="str">
            <v>Site-00435</v>
          </cell>
          <cell r="G268" t="str">
            <v>S06°10'21.8</v>
          </cell>
          <cell r="H268" t="str">
            <v>106°48'25.5</v>
          </cell>
          <cell r="I268" t="str">
            <v>Site-00070</v>
          </cell>
          <cell r="J268" t="str">
            <v>S06°09'54.7</v>
          </cell>
          <cell r="K268" t="str">
            <v>106°48'29.9</v>
          </cell>
          <cell r="L268" t="str">
            <v>&lt;None&gt;</v>
          </cell>
          <cell r="M268" t="str">
            <v>0.8 km]</v>
          </cell>
          <cell r="N268" t="str">
            <v>Untitled</v>
          </cell>
          <cell r="O268" t="str">
            <v>From link 204 sites</v>
          </cell>
        </row>
        <row r="269">
          <cell r="A269" t="str">
            <v>4;46-DU7a</v>
          </cell>
          <cell r="B269">
            <v>268</v>
          </cell>
          <cell r="C269">
            <v>233</v>
          </cell>
          <cell r="D269" t="str">
            <v>DU 7a</v>
          </cell>
          <cell r="E269" t="str">
            <v>G: 23EHP-4x2-0.6HP NP TN; Upgradable to 8x2</v>
          </cell>
          <cell r="F269" t="str">
            <v>Site-00435</v>
          </cell>
          <cell r="G269" t="str">
            <v>S06°10'21.8</v>
          </cell>
          <cell r="H269" t="str">
            <v>106°48'25.5</v>
          </cell>
          <cell r="I269" t="str">
            <v>Site-00080</v>
          </cell>
          <cell r="J269" t="str">
            <v>S06°10'32.9</v>
          </cell>
          <cell r="K269" t="str">
            <v>106°48'09.7</v>
          </cell>
          <cell r="L269" t="str">
            <v>&lt;None&gt;</v>
          </cell>
          <cell r="M269" t="str">
            <v>0.6 km]</v>
          </cell>
          <cell r="N269" t="str">
            <v>Untitled</v>
          </cell>
          <cell r="O269" t="str">
            <v>From link 204 sites</v>
          </cell>
        </row>
        <row r="270">
          <cell r="A270" t="str">
            <v>2;109-DU7a</v>
          </cell>
          <cell r="B270">
            <v>269</v>
          </cell>
          <cell r="C270">
            <v>225</v>
          </cell>
          <cell r="D270" t="str">
            <v>DU 7a</v>
          </cell>
          <cell r="E270" t="str">
            <v>A: 23EHP-2x2-0.6HP NP TN; Upgradable to 4x2</v>
          </cell>
          <cell r="F270" t="str">
            <v>Site-00489 (Add 96)</v>
          </cell>
          <cell r="G270" t="str">
            <v>S06°10'27.1</v>
          </cell>
          <cell r="H270" t="str">
            <v>106°48'56.0</v>
          </cell>
          <cell r="I270" t="str">
            <v>Site-00087</v>
          </cell>
          <cell r="J270" t="str">
            <v>S06°10'12.0</v>
          </cell>
          <cell r="K270" t="str">
            <v>106°49'01.3</v>
          </cell>
          <cell r="L270" t="str">
            <v>&lt;None&gt;</v>
          </cell>
          <cell r="M270" t="str">
            <v>0.5 km]</v>
          </cell>
          <cell r="N270" t="str">
            <v>Untitled</v>
          </cell>
          <cell r="O270" t="str">
            <v>From link 204 sites</v>
          </cell>
        </row>
        <row r="271">
          <cell r="A271" t="str">
            <v>63;35-DU7a</v>
          </cell>
          <cell r="B271">
            <v>270</v>
          </cell>
          <cell r="C271">
            <v>241</v>
          </cell>
          <cell r="D271" t="str">
            <v>DU 7a</v>
          </cell>
          <cell r="E271" t="str">
            <v xml:space="preserve">T: 7EHC-63x2-0.6HP NP; Ant Dual Polarized </v>
          </cell>
          <cell r="F271" t="str">
            <v>Site-00565</v>
          </cell>
          <cell r="G271" t="str">
            <v>S06°09'02.4</v>
          </cell>
          <cell r="H271" t="str">
            <v>106°47'54.8</v>
          </cell>
          <cell r="I271" t="str">
            <v>Pluit Mega Mall B11</v>
          </cell>
          <cell r="J271" t="str">
            <v>S06°06'58.7</v>
          </cell>
          <cell r="K271" t="str">
            <v>106°47'19.7</v>
          </cell>
          <cell r="L271" t="str">
            <v>&lt;None&gt;</v>
          </cell>
          <cell r="M271" t="str">
            <v>4.0 km]</v>
          </cell>
          <cell r="N271" t="str">
            <v>Untitled</v>
          </cell>
          <cell r="O271" t="str">
            <v>From link 204 sites</v>
          </cell>
        </row>
        <row r="272">
          <cell r="A272" t="str">
            <v>4;56-DU7a</v>
          </cell>
          <cell r="B272">
            <v>271</v>
          </cell>
          <cell r="C272">
            <v>235</v>
          </cell>
          <cell r="D272" t="str">
            <v>DU 7a</v>
          </cell>
          <cell r="E272" t="str">
            <v>G: 23EHP-4x2-0.6HP NP TN; Upgradable to 8x2</v>
          </cell>
          <cell r="F272" t="str">
            <v>Site-00569</v>
          </cell>
          <cell r="G272" t="str">
            <v>S06°10'08.9</v>
          </cell>
          <cell r="H272" t="str">
            <v>106°48'14.6</v>
          </cell>
          <cell r="I272" t="str">
            <v>Site-00062</v>
          </cell>
          <cell r="J272" t="str">
            <v>S06°09'59.2</v>
          </cell>
          <cell r="K272" t="str">
            <v>106°47'58.6</v>
          </cell>
          <cell r="L272" t="str">
            <v>&lt;None&gt;</v>
          </cell>
          <cell r="M272" t="str">
            <v>0.6 km]</v>
          </cell>
          <cell r="N272" t="str">
            <v>Untitled</v>
          </cell>
          <cell r="O272" t="str">
            <v>From link 204 sites</v>
          </cell>
        </row>
        <row r="273">
          <cell r="A273" t="str">
            <v>2;114-DU7a</v>
          </cell>
          <cell r="B273">
            <v>272</v>
          </cell>
          <cell r="C273">
            <v>1532</v>
          </cell>
          <cell r="D273" t="str">
            <v>DU 7a</v>
          </cell>
          <cell r="E273" t="str">
            <v>A: 23EHP-2x2-0.6HP NP TN; Upgradable to 4x2</v>
          </cell>
          <cell r="F273" t="str">
            <v>Site-00569</v>
          </cell>
          <cell r="G273" t="str">
            <v>S06°10'08.9</v>
          </cell>
          <cell r="H273" t="str">
            <v>106°48'14.6</v>
          </cell>
          <cell r="I273" t="str">
            <v>ITC Roxy (Inb 28)</v>
          </cell>
          <cell r="J273" t="str">
            <v>S06°09'59.1</v>
          </cell>
          <cell r="K273" t="str">
            <v>106°48'08.0</v>
          </cell>
          <cell r="L273" t="str">
            <v>&lt;None&gt;</v>
          </cell>
          <cell r="M273" t="str">
            <v>0.4 km]</v>
          </cell>
          <cell r="N273" t="str">
            <v>Untitled</v>
          </cell>
          <cell r="O273" t="str">
            <v>From link all</v>
          </cell>
        </row>
        <row r="274">
          <cell r="A274" t="str">
            <v>6;22-DU7a</v>
          </cell>
          <cell r="B274">
            <v>273</v>
          </cell>
          <cell r="C274">
            <v>236</v>
          </cell>
          <cell r="D274" t="str">
            <v>DU 7a</v>
          </cell>
          <cell r="E274" t="str">
            <v>L: 15EHP-8x2-0.6HP HS TN; Upgradable to 16x2</v>
          </cell>
          <cell r="F274" t="str">
            <v>Site-00570</v>
          </cell>
          <cell r="G274" t="str">
            <v>S06°10'02.7</v>
          </cell>
          <cell r="H274" t="str">
            <v>106°48'45.2</v>
          </cell>
          <cell r="I274" t="str">
            <v>Site-00070</v>
          </cell>
          <cell r="J274" t="str">
            <v>S06°09'54.7</v>
          </cell>
          <cell r="K274" t="str">
            <v>106°48'29.9</v>
          </cell>
          <cell r="L274" t="str">
            <v>&lt;None&gt;</v>
          </cell>
          <cell r="M274" t="str">
            <v>0.5 km]</v>
          </cell>
          <cell r="N274" t="str">
            <v>Untitled</v>
          </cell>
          <cell r="O274" t="str">
            <v>From link 204 sites</v>
          </cell>
        </row>
        <row r="275">
          <cell r="A275" t="str">
            <v>2;116-DU7a</v>
          </cell>
          <cell r="B275">
            <v>274</v>
          </cell>
          <cell r="C275">
            <v>1533</v>
          </cell>
          <cell r="D275" t="str">
            <v>DU 7a</v>
          </cell>
          <cell r="E275" t="str">
            <v>A: 23EHP-2x2-0.6HP NP TN; Upgradable to 4x2</v>
          </cell>
          <cell r="F275" t="str">
            <v>Site-00576 AAL2</v>
          </cell>
          <cell r="G275" t="str">
            <v>S06°10'02.0</v>
          </cell>
          <cell r="H275" t="str">
            <v>106°47'27.2</v>
          </cell>
          <cell r="I275" t="str">
            <v>Universitas Trisakti (Inb 28)</v>
          </cell>
          <cell r="J275" t="str">
            <v>S06°10'04.4</v>
          </cell>
          <cell r="K275" t="str">
            <v>106°47'23.0</v>
          </cell>
          <cell r="L275" t="str">
            <v>&lt;None&gt;</v>
          </cell>
          <cell r="M275" t="str">
            <v>0.2 km]</v>
          </cell>
          <cell r="N275" t="str">
            <v>Untitled</v>
          </cell>
          <cell r="O275" t="str">
            <v>From link all</v>
          </cell>
        </row>
        <row r="276">
          <cell r="A276" t="str">
            <v>4;50-DU7a</v>
          </cell>
          <cell r="B276">
            <v>275</v>
          </cell>
          <cell r="C276">
            <v>1547</v>
          </cell>
          <cell r="D276" t="str">
            <v>DU 7a</v>
          </cell>
          <cell r="E276" t="str">
            <v>G: 23EHP-4x2-0.6HP NP TN; Upgradable to 8x2</v>
          </cell>
          <cell r="F276" t="str">
            <v>Site-00576 AAL2</v>
          </cell>
          <cell r="G276" t="str">
            <v>S06°10'02.0</v>
          </cell>
          <cell r="H276" t="str">
            <v>106°47'27.2</v>
          </cell>
          <cell r="I276" t="str">
            <v>Mall Ciputra (Inb 28)</v>
          </cell>
          <cell r="J276" t="str">
            <v>S06°10'02.8</v>
          </cell>
          <cell r="K276" t="str">
            <v>106°47'14.7</v>
          </cell>
          <cell r="L276" t="str">
            <v>&lt;None&gt;</v>
          </cell>
          <cell r="M276" t="str">
            <v>0.4 km]</v>
          </cell>
          <cell r="N276" t="str">
            <v>Untitled</v>
          </cell>
          <cell r="O276" t="str">
            <v>From link all</v>
          </cell>
        </row>
        <row r="277">
          <cell r="A277" t="str">
            <v>2;120-DU7a</v>
          </cell>
          <cell r="B277">
            <v>276</v>
          </cell>
          <cell r="C277">
            <v>229</v>
          </cell>
          <cell r="D277" t="str">
            <v>DU 7a</v>
          </cell>
          <cell r="E277" t="str">
            <v>A: 23EHP-2x2-0.6HP NP TN; Upgradable to 4x2</v>
          </cell>
          <cell r="F277" t="str">
            <v>Site-00578</v>
          </cell>
          <cell r="G277" t="str">
            <v>S06°10'32.7</v>
          </cell>
          <cell r="H277" t="str">
            <v>106°47'28.3</v>
          </cell>
          <cell r="I277" t="str">
            <v>Site-00072</v>
          </cell>
          <cell r="J277" t="str">
            <v>S06°10'20.3</v>
          </cell>
          <cell r="K277" t="str">
            <v>106°47'27.9</v>
          </cell>
          <cell r="L277" t="str">
            <v>&lt;None&gt;</v>
          </cell>
          <cell r="M277" t="str">
            <v>0.4 km]</v>
          </cell>
          <cell r="N277" t="str">
            <v>Untitled</v>
          </cell>
          <cell r="O277" t="str">
            <v>From link 204 sites</v>
          </cell>
        </row>
        <row r="278">
          <cell r="A278" t="str">
            <v>10;25-DU7a</v>
          </cell>
          <cell r="B278">
            <v>277</v>
          </cell>
          <cell r="C278">
            <v>224</v>
          </cell>
          <cell r="D278" t="str">
            <v>DU 7a</v>
          </cell>
          <cell r="E278" t="str">
            <v>O: 23EHP-16x2-0.6HP HS TN</v>
          </cell>
          <cell r="F278" t="str">
            <v>Site-01093 (Add 96)</v>
          </cell>
          <cell r="G278" t="str">
            <v>S06°10'04.3</v>
          </cell>
          <cell r="H278" t="str">
            <v>106°47'15.0</v>
          </cell>
          <cell r="I278" t="str">
            <v>Site-00576</v>
          </cell>
          <cell r="J278" t="str">
            <v>S06°10'02.0</v>
          </cell>
          <cell r="K278" t="str">
            <v>106°47'27.2</v>
          </cell>
          <cell r="L278" t="str">
            <v>&lt;None&gt;</v>
          </cell>
          <cell r="M278" t="str">
            <v>0.4 km]</v>
          </cell>
          <cell r="N278" t="str">
            <v>Untitled</v>
          </cell>
          <cell r="O278" t="str">
            <v>From link 204 sites</v>
          </cell>
        </row>
        <row r="279">
          <cell r="A279" t="str">
            <v>63;34-DU7a</v>
          </cell>
          <cell r="B279">
            <v>278</v>
          </cell>
          <cell r="C279">
            <v>240</v>
          </cell>
          <cell r="D279" t="str">
            <v>DU 7a</v>
          </cell>
          <cell r="E279" t="str">
            <v xml:space="preserve">U: 7EHC-63x2-1.2HP NP; Ant Dual Polarized </v>
          </cell>
          <cell r="F279" t="str">
            <v>Site-01093 (Add 96)</v>
          </cell>
          <cell r="G279" t="str">
            <v>S06°10'04.3</v>
          </cell>
          <cell r="H279" t="str">
            <v>106°47'15.0</v>
          </cell>
          <cell r="I279" t="str">
            <v>Pluit Mega Mall B11</v>
          </cell>
          <cell r="J279" t="str">
            <v>S06°06'58.7</v>
          </cell>
          <cell r="K279" t="str">
            <v>106°47'19.7</v>
          </cell>
          <cell r="L279" t="str">
            <v>&lt;None&gt;</v>
          </cell>
          <cell r="M279" t="str">
            <v>5.7 km]</v>
          </cell>
          <cell r="N279" t="str">
            <v>Untitled</v>
          </cell>
          <cell r="O279" t="str">
            <v>From link 204 sites</v>
          </cell>
        </row>
        <row r="280">
          <cell r="A280" t="str">
            <v>2;117-DU7a</v>
          </cell>
          <cell r="B280">
            <v>279</v>
          </cell>
          <cell r="C280">
            <v>1534</v>
          </cell>
          <cell r="D280" t="str">
            <v>DU 7a</v>
          </cell>
          <cell r="E280" t="str">
            <v>A: 23EHP-2x2-0.6HP NP TN; Upgradable to 4x2</v>
          </cell>
          <cell r="F280" t="str">
            <v>Sucofindo</v>
          </cell>
          <cell r="G280" t="str">
            <v>S06°10'38.6</v>
          </cell>
          <cell r="H280" t="str">
            <v>106°47'43.3</v>
          </cell>
          <cell r="I280" t="str">
            <v>Taman Anggrek Apt (Inb 28)</v>
          </cell>
          <cell r="J280" t="str">
            <v>S06°10'41.2</v>
          </cell>
          <cell r="K280" t="str">
            <v>106°47'32.0</v>
          </cell>
          <cell r="L280" t="str">
            <v>&lt;None&gt;</v>
          </cell>
          <cell r="M280" t="str">
            <v>0.4 km]</v>
          </cell>
          <cell r="N280" t="str">
            <v>Untitled</v>
          </cell>
          <cell r="O280" t="str">
            <v>From link all</v>
          </cell>
        </row>
        <row r="281">
          <cell r="A281" t="str">
            <v>2;118-DU7a</v>
          </cell>
          <cell r="B281">
            <v>280</v>
          </cell>
          <cell r="C281">
            <v>1535</v>
          </cell>
          <cell r="D281" t="str">
            <v>DU 7a</v>
          </cell>
          <cell r="E281" t="str">
            <v>A: 23EHP-2x2-0.6HP NP TN; Upgradable to 4x2</v>
          </cell>
          <cell r="F281" t="str">
            <v>Sucofindo</v>
          </cell>
          <cell r="G281" t="str">
            <v>S06°10'38.6</v>
          </cell>
          <cell r="H281" t="str">
            <v>106°47'43.3</v>
          </cell>
          <cell r="I281" t="str">
            <v>Mall Taman Anggrek (Inb 28)</v>
          </cell>
          <cell r="J281" t="str">
            <v>S06°10'38.2</v>
          </cell>
          <cell r="K281" t="str">
            <v>106°47'35.0</v>
          </cell>
          <cell r="L281" t="str">
            <v>&lt;None&gt;</v>
          </cell>
          <cell r="M281" t="str">
            <v>0.3 km]</v>
          </cell>
          <cell r="N281" t="str">
            <v>Untitled</v>
          </cell>
          <cell r="O281" t="str">
            <v>From link all</v>
          </cell>
        </row>
        <row r="282">
          <cell r="A282" t="str">
            <v>2;121-DU7a</v>
          </cell>
          <cell r="B282">
            <v>281</v>
          </cell>
          <cell r="C282">
            <v>1538</v>
          </cell>
          <cell r="D282" t="str">
            <v>DU 7a</v>
          </cell>
          <cell r="E282" t="str">
            <v>A: 23EHP-2x2-0.6HP NP TN; Upgradable to 4x2</v>
          </cell>
          <cell r="F282" t="str">
            <v>Universitas Krisna Dwipayana</v>
          </cell>
          <cell r="G282" t="str">
            <v>S06°10'21.1</v>
          </cell>
          <cell r="H282" t="str">
            <v>106°47'18.3</v>
          </cell>
          <cell r="I282" t="str">
            <v>Universitas Tarumanegara (Inb28)</v>
          </cell>
          <cell r="J282" t="str">
            <v>S06°10'10.5</v>
          </cell>
          <cell r="K282" t="str">
            <v>106°47'13.1</v>
          </cell>
          <cell r="L282" t="str">
            <v>&lt;None&gt;</v>
          </cell>
          <cell r="M282" t="str">
            <v>0.4 km]</v>
          </cell>
          <cell r="N282" t="str">
            <v>Untitled</v>
          </cell>
          <cell r="O282" t="str">
            <v>From link all</v>
          </cell>
        </row>
        <row r="283">
          <cell r="A283" t="str">
            <v>4;49-DU7a</v>
          </cell>
          <cell r="B283">
            <v>282</v>
          </cell>
          <cell r="C283">
            <v>1546</v>
          </cell>
          <cell r="D283" t="str">
            <v>DU 7a</v>
          </cell>
          <cell r="E283" t="str">
            <v>G: 23EHP-4x2-0.6HP NP TN; Upgradable to 8x2</v>
          </cell>
          <cell r="F283" t="str">
            <v>Universitas Krisna Dwipayana</v>
          </cell>
          <cell r="G283" t="str">
            <v>S06°10'21.1</v>
          </cell>
          <cell r="H283" t="str">
            <v>106°47'18.3</v>
          </cell>
          <cell r="I283" t="str">
            <v>Site-00576</v>
          </cell>
          <cell r="J283" t="str">
            <v>S06°10'02.0</v>
          </cell>
          <cell r="K283" t="str">
            <v>106°47'27.2</v>
          </cell>
          <cell r="L283" t="str">
            <v>&lt;None&gt;</v>
          </cell>
          <cell r="M283" t="str">
            <v>0.6 km]</v>
          </cell>
          <cell r="N283" t="str">
            <v>Untitled</v>
          </cell>
          <cell r="O283" t="str">
            <v>From link all</v>
          </cell>
        </row>
        <row r="284">
          <cell r="A284" t="str">
            <v>2;108 DU7b</v>
          </cell>
          <cell r="B284">
            <v>283</v>
          </cell>
          <cell r="C284">
            <v>1558</v>
          </cell>
          <cell r="D284" t="str">
            <v>DU 7b</v>
          </cell>
          <cell r="E284" t="str">
            <v>A: 23EHP-2x2-0.6HP NP TN; Upgradable to 4x2</v>
          </cell>
          <cell r="F284" t="str">
            <v>DJPT</v>
          </cell>
          <cell r="G284" t="str">
            <v>S06°10'28.8</v>
          </cell>
          <cell r="H284" t="str">
            <v>106°49'20.8</v>
          </cell>
          <cell r="I284" t="str">
            <v>Site-00090 (Add 96)</v>
          </cell>
          <cell r="J284" t="str">
            <v>S06°10'29.0</v>
          </cell>
          <cell r="K284" t="str">
            <v>106°49'14.3</v>
          </cell>
          <cell r="L284" t="str">
            <v>&lt;None&gt;</v>
          </cell>
          <cell r="M284" t="str">
            <v>0.2 km]</v>
          </cell>
          <cell r="N284" t="str">
            <v>Untitled</v>
          </cell>
          <cell r="O284" t="str">
            <v>From link all</v>
          </cell>
        </row>
        <row r="285">
          <cell r="A285" t="str">
            <v>2;107 DU7b</v>
          </cell>
          <cell r="B285">
            <v>284</v>
          </cell>
          <cell r="C285">
            <v>1557</v>
          </cell>
          <cell r="D285" t="str">
            <v>DU 7b</v>
          </cell>
          <cell r="E285" t="str">
            <v>A: 23EHP-2x2-0.6HP NP TN; Upgradable to 4x2</v>
          </cell>
          <cell r="F285" t="str">
            <v>Kominfo</v>
          </cell>
          <cell r="G285" t="str">
            <v>S06°10'31.4</v>
          </cell>
          <cell r="H285" t="str">
            <v>106°49'20.5</v>
          </cell>
          <cell r="I285" t="str">
            <v>Site-00090 (Add 96)</v>
          </cell>
          <cell r="J285" t="str">
            <v>S06°10'29.0</v>
          </cell>
          <cell r="K285" t="str">
            <v>106°49'14.3</v>
          </cell>
          <cell r="L285" t="str">
            <v>&lt;None&gt;</v>
          </cell>
          <cell r="M285" t="str">
            <v>0.2 km]</v>
          </cell>
          <cell r="N285" t="str">
            <v>Untitled</v>
          </cell>
          <cell r="O285" t="str">
            <v>From link all</v>
          </cell>
        </row>
        <row r="286">
          <cell r="A286" t="str">
            <v>2;158 DU7b</v>
          </cell>
          <cell r="B286">
            <v>285</v>
          </cell>
          <cell r="C286">
            <v>1567</v>
          </cell>
          <cell r="D286" t="str">
            <v>DU 7b</v>
          </cell>
          <cell r="E286" t="str">
            <v>A: 23EHP-2x2-0.6HP NP TN; Upgradable to 4x2</v>
          </cell>
          <cell r="F286" t="str">
            <v>Pasar Tanah Abang</v>
          </cell>
          <cell r="G286" t="str">
            <v>S06°11'15.4</v>
          </cell>
          <cell r="H286" t="str">
            <v>106°48'53.3</v>
          </cell>
          <cell r="I286" t="str">
            <v>Site-00097 (Add 96)</v>
          </cell>
          <cell r="J286" t="str">
            <v>S06°11'15.1</v>
          </cell>
          <cell r="K286" t="str">
            <v>106°48'56.9</v>
          </cell>
          <cell r="L286" t="str">
            <v>&lt;None&gt;</v>
          </cell>
          <cell r="M286" t="str">
            <v>0.1 km]</v>
          </cell>
          <cell r="N286" t="str">
            <v>Untitled</v>
          </cell>
          <cell r="O286" t="str">
            <v>From link all</v>
          </cell>
        </row>
        <row r="287">
          <cell r="A287" t="str">
            <v>2;110-DU7b</v>
          </cell>
          <cell r="B287">
            <v>286</v>
          </cell>
          <cell r="C287">
            <v>316</v>
          </cell>
          <cell r="D287" t="str">
            <v>DU 7b</v>
          </cell>
          <cell r="E287" t="str">
            <v>A: 23EHP-2x2-0.6HP NP TN; Upgradable to 4x2</v>
          </cell>
          <cell r="F287" t="str">
            <v>Site-00088</v>
          </cell>
          <cell r="G287" t="str">
            <v>S06°10'35.3</v>
          </cell>
          <cell r="H287" t="str">
            <v>106°48'35.5</v>
          </cell>
          <cell r="I287" t="str">
            <v>Site-00435</v>
          </cell>
          <cell r="J287" t="str">
            <v>S06°10'21.8</v>
          </cell>
          <cell r="K287" t="str">
            <v>106°48'25.5</v>
          </cell>
          <cell r="L287" t="str">
            <v>&lt;None&gt;</v>
          </cell>
          <cell r="M287" t="str">
            <v>0.5 km]</v>
          </cell>
          <cell r="N287" t="str">
            <v>Untitled</v>
          </cell>
          <cell r="O287" t="str">
            <v>From link 585 sites</v>
          </cell>
        </row>
        <row r="288">
          <cell r="A288" t="str">
            <v>6;21 DU7b</v>
          </cell>
          <cell r="B288">
            <v>287</v>
          </cell>
          <cell r="C288">
            <v>322</v>
          </cell>
          <cell r="D288" t="str">
            <v>DU 7b</v>
          </cell>
          <cell r="E288" t="str">
            <v>L: 15EHP-8x2-0.6HP HS TN; Upgradable to 16x2</v>
          </cell>
          <cell r="F288" t="str">
            <v>Site-00090</v>
          </cell>
          <cell r="G288" t="str">
            <v>S06°10'29.0</v>
          </cell>
          <cell r="H288" t="str">
            <v>106°49'14.3</v>
          </cell>
          <cell r="I288" t="str">
            <v>Site-00422 (Add 96)</v>
          </cell>
          <cell r="J288" t="str">
            <v>S06°10'42.8</v>
          </cell>
          <cell r="K288" t="str">
            <v>106°49'07.6</v>
          </cell>
          <cell r="L288" t="str">
            <v>&lt;None&gt;</v>
          </cell>
          <cell r="M288" t="str">
            <v>0.5 km]</v>
          </cell>
          <cell r="N288" t="str">
            <v>Untitled</v>
          </cell>
          <cell r="O288" t="str">
            <v>From link 585 sites</v>
          </cell>
        </row>
        <row r="289">
          <cell r="A289" t="str">
            <v>4;61 DU7b</v>
          </cell>
          <cell r="B289">
            <v>288</v>
          </cell>
          <cell r="C289">
            <v>320</v>
          </cell>
          <cell r="D289" t="str">
            <v>DU 7b</v>
          </cell>
          <cell r="E289" t="str">
            <v>G: 23EHP-4x2-0.6HP NP TN; Upgradable to 8x2</v>
          </cell>
          <cell r="F289" t="str">
            <v>Site-00091</v>
          </cell>
          <cell r="G289" t="str">
            <v>S06°10'42.5</v>
          </cell>
          <cell r="H289" t="str">
            <v>106°48'50.8</v>
          </cell>
          <cell r="I289" t="str">
            <v>Site-00584 (Add 96)</v>
          </cell>
          <cell r="J289" t="str">
            <v>S06°10'46.6</v>
          </cell>
          <cell r="K289" t="str">
            <v>106°48'23.3</v>
          </cell>
          <cell r="L289" t="str">
            <v>&lt;None&gt;</v>
          </cell>
          <cell r="M289" t="str">
            <v>0.9 km]</v>
          </cell>
          <cell r="N289" t="str">
            <v>Untitled</v>
          </cell>
          <cell r="O289" t="str">
            <v>From link 585 sites</v>
          </cell>
        </row>
        <row r="290">
          <cell r="A290" t="str">
            <v>2;153 DU7b</v>
          </cell>
          <cell r="B290">
            <v>289</v>
          </cell>
          <cell r="C290">
            <v>319</v>
          </cell>
          <cell r="D290" t="str">
            <v>DU 7b</v>
          </cell>
          <cell r="E290" t="str">
            <v>A: 23EHP-2x2-0.6HP NP TN; Upgradable to 4x2</v>
          </cell>
          <cell r="F290" t="str">
            <v>Site-00092</v>
          </cell>
          <cell r="G290" t="str">
            <v>S06°11'02.4</v>
          </cell>
          <cell r="H290" t="str">
            <v>106°48'34.2</v>
          </cell>
          <cell r="I290" t="str">
            <v>Site-00584 (Add 96)</v>
          </cell>
          <cell r="J290" t="str">
            <v>S06°10'46.6</v>
          </cell>
          <cell r="K290" t="str">
            <v>106°48'23.3</v>
          </cell>
          <cell r="L290" t="str">
            <v>&lt;None&gt;</v>
          </cell>
          <cell r="M290" t="str">
            <v>0.6 km]</v>
          </cell>
          <cell r="N290" t="str">
            <v>Untitled</v>
          </cell>
          <cell r="O290" t="str">
            <v>From link 585 sites</v>
          </cell>
        </row>
        <row r="291">
          <cell r="A291" t="str">
            <v>6;31 DU7b</v>
          </cell>
          <cell r="B291">
            <v>290</v>
          </cell>
          <cell r="C291">
            <v>323</v>
          </cell>
          <cell r="D291" t="str">
            <v>DU 7b</v>
          </cell>
          <cell r="E291" t="str">
            <v>L: 15EHP-8x2-0.6HP HS TN; Upgradable to 16x2</v>
          </cell>
          <cell r="F291" t="str">
            <v>Site-00097</v>
          </cell>
          <cell r="G291" t="str">
            <v>S06°11'15.1</v>
          </cell>
          <cell r="H291" t="str">
            <v>106°48'56.9</v>
          </cell>
          <cell r="I291" t="str">
            <v>Site-00530 (Add 96)</v>
          </cell>
          <cell r="J291" t="str">
            <v>S06°11'10.9</v>
          </cell>
          <cell r="K291" t="str">
            <v>106°49'10.2</v>
          </cell>
          <cell r="L291" t="str">
            <v>&lt;None&gt;</v>
          </cell>
          <cell r="M291" t="str">
            <v>0.4 km]</v>
          </cell>
          <cell r="N291" t="str">
            <v>Untitled</v>
          </cell>
          <cell r="O291" t="str">
            <v>From link 585 sites</v>
          </cell>
        </row>
        <row r="292">
          <cell r="A292" t="str">
            <v>63;23 DU7b</v>
          </cell>
          <cell r="B292">
            <v>291</v>
          </cell>
          <cell r="C292">
            <v>245</v>
          </cell>
          <cell r="D292" t="str">
            <v>DU 7b</v>
          </cell>
          <cell r="E292" t="str">
            <v xml:space="preserve">S: 13EHC-63x2-1.2HP NP ; Ant Dual Polarized  </v>
          </cell>
          <cell r="F292" t="str">
            <v>Site-00422 (Add 96)</v>
          </cell>
          <cell r="G292" t="str">
            <v>S06°10'42.8</v>
          </cell>
          <cell r="H292" t="str">
            <v>106°49'07.6</v>
          </cell>
          <cell r="I292" t="str">
            <v>Telkom Jakbar</v>
          </cell>
          <cell r="J292" t="str">
            <v>S06°10'30.8</v>
          </cell>
          <cell r="K292" t="str">
            <v>106°47'35.2</v>
          </cell>
          <cell r="L292" t="str">
            <v>&lt;None&gt;</v>
          </cell>
          <cell r="M292" t="str">
            <v>2.9 km]</v>
          </cell>
          <cell r="N292" t="str">
            <v>Untitled</v>
          </cell>
          <cell r="O292" t="str">
            <v>From link 204 sites</v>
          </cell>
        </row>
        <row r="293">
          <cell r="A293" t="str">
            <v>4;45-DU7b</v>
          </cell>
          <cell r="B293">
            <v>292</v>
          </cell>
          <cell r="C293">
            <v>242</v>
          </cell>
          <cell r="D293" t="str">
            <v>DU 7b</v>
          </cell>
          <cell r="E293" t="str">
            <v>G: 23EHP-4x2-0.6HP NP TN; Upgradable to 8x2</v>
          </cell>
          <cell r="F293" t="str">
            <v>Site-00489 (Add 96)</v>
          </cell>
          <cell r="G293" t="str">
            <v>S06°10'27.1</v>
          </cell>
          <cell r="H293" t="str">
            <v>106°48'56.0</v>
          </cell>
          <cell r="I293" t="str">
            <v>Site-00435</v>
          </cell>
          <cell r="J293" t="str">
            <v>S06°10'21.8</v>
          </cell>
          <cell r="K293" t="str">
            <v>106°48'25.5</v>
          </cell>
          <cell r="L293" t="str">
            <v>&lt;None&gt;</v>
          </cell>
          <cell r="M293" t="str">
            <v>1.0 km]</v>
          </cell>
          <cell r="N293" t="str">
            <v>Untitled</v>
          </cell>
          <cell r="O293" t="str">
            <v>From link 204 sites</v>
          </cell>
        </row>
        <row r="294">
          <cell r="A294" t="str">
            <v>63;60</v>
          </cell>
          <cell r="B294">
            <v>293</v>
          </cell>
          <cell r="C294">
            <v>246</v>
          </cell>
          <cell r="D294" t="str">
            <v>DU 7b</v>
          </cell>
          <cell r="E294" t="str">
            <v xml:space="preserve">R: 13EHC-63x2-0.6HP NP; Ant Dual Polarized </v>
          </cell>
          <cell r="F294" t="str">
            <v>Site-00530 (Add 96)</v>
          </cell>
          <cell r="G294" t="str">
            <v>S06°11'10.9</v>
          </cell>
          <cell r="H294" t="str">
            <v>106°49'10.2</v>
          </cell>
          <cell r="I294" t="str">
            <v>Site-00422 (Add 96)</v>
          </cell>
          <cell r="J294" t="str">
            <v>S06°10'42.8</v>
          </cell>
          <cell r="K294" t="str">
            <v>106°49'07.6</v>
          </cell>
          <cell r="L294" t="str">
            <v>&lt;None&gt;</v>
          </cell>
          <cell r="M294" t="str">
            <v>0.9 km]</v>
          </cell>
          <cell r="N294" t="str">
            <v>Untitled</v>
          </cell>
          <cell r="O294" t="str">
            <v>From link 204 sites</v>
          </cell>
        </row>
        <row r="295">
          <cell r="A295" t="str">
            <v>63;62</v>
          </cell>
          <cell r="B295">
            <v>294</v>
          </cell>
          <cell r="C295">
            <v>247</v>
          </cell>
          <cell r="D295" t="str">
            <v>DU 7b</v>
          </cell>
          <cell r="E295" t="str">
            <v xml:space="preserve">S: 13EHC-63x2-1.2HP NP ; Ant Dual Polarized  </v>
          </cell>
          <cell r="F295" t="str">
            <v>Site-00530 (Add 96)</v>
          </cell>
          <cell r="G295" t="str">
            <v>S06°11'10.9</v>
          </cell>
          <cell r="H295" t="str">
            <v>106°49'10.2</v>
          </cell>
          <cell r="I295" t="str">
            <v>Site-00089 (Add 96)</v>
          </cell>
          <cell r="J295" t="str">
            <v>S06°10'54.3</v>
          </cell>
          <cell r="K295" t="str">
            <v>106°48'07.1</v>
          </cell>
          <cell r="L295" t="str">
            <v>&lt;None&gt;</v>
          </cell>
          <cell r="M295" t="str">
            <v>2.0 km]</v>
          </cell>
          <cell r="N295" t="str">
            <v>Untitled</v>
          </cell>
          <cell r="O295" t="str">
            <v>From link 204 sites</v>
          </cell>
        </row>
        <row r="296">
          <cell r="A296" t="str">
            <v>4;62 DU7b</v>
          </cell>
          <cell r="B296">
            <v>295</v>
          </cell>
          <cell r="C296">
            <v>321</v>
          </cell>
          <cell r="D296" t="str">
            <v>DU 7b</v>
          </cell>
          <cell r="E296" t="str">
            <v>G: 23EHP-4x2-0.6HP NP TN; Upgradable to 8x2</v>
          </cell>
          <cell r="F296" t="str">
            <v>Site-00557</v>
          </cell>
          <cell r="G296" t="str">
            <v>S06°11'00.6</v>
          </cell>
          <cell r="H296" t="str">
            <v>106°48'56.2</v>
          </cell>
          <cell r="I296" t="str">
            <v>Site-00584 (Add 96)</v>
          </cell>
          <cell r="J296" t="str">
            <v>S06°10'46.6</v>
          </cell>
          <cell r="K296" t="str">
            <v>106°48'23.3</v>
          </cell>
          <cell r="L296" t="str">
            <v>&lt;None&gt;</v>
          </cell>
          <cell r="M296" t="str">
            <v>1.1 km]</v>
          </cell>
          <cell r="N296" t="str">
            <v>Untitled</v>
          </cell>
          <cell r="O296" t="str">
            <v>From link 585 sites</v>
          </cell>
        </row>
        <row r="297">
          <cell r="A297" t="str">
            <v>2;152 DU7b</v>
          </cell>
          <cell r="B297">
            <v>296</v>
          </cell>
          <cell r="C297">
            <v>318</v>
          </cell>
          <cell r="D297" t="str">
            <v>DU 7b</v>
          </cell>
          <cell r="E297" t="str">
            <v>A: 23EHP-2x2-0.6HP NP TN; Upgradable to 4x2</v>
          </cell>
          <cell r="F297" t="str">
            <v>Site-00563</v>
          </cell>
          <cell r="G297" t="str">
            <v>S06°10'58.9</v>
          </cell>
          <cell r="H297" t="str">
            <v>106°49'09.7</v>
          </cell>
          <cell r="I297" t="str">
            <v>Site-00091 (Add 96)</v>
          </cell>
          <cell r="J297" t="str">
            <v>S06°10'42.5</v>
          </cell>
          <cell r="K297" t="str">
            <v>106°48'50.8</v>
          </cell>
          <cell r="L297" t="str">
            <v>&lt;None&gt;</v>
          </cell>
          <cell r="M297" t="str">
            <v>0.8 km]</v>
          </cell>
          <cell r="N297" t="str">
            <v>Untitled</v>
          </cell>
          <cell r="O297" t="str">
            <v>From link 585 sites</v>
          </cell>
        </row>
        <row r="298">
          <cell r="A298" t="str">
            <v>6;30 DU7b</v>
          </cell>
          <cell r="B298">
            <v>297</v>
          </cell>
          <cell r="C298">
            <v>243</v>
          </cell>
          <cell r="D298" t="str">
            <v>DU 7b</v>
          </cell>
          <cell r="E298" t="str">
            <v>L: 15EHP-8x2-0.6HP HS TN; Upgradable to 16x2</v>
          </cell>
          <cell r="F298" t="str">
            <v>Site-00583 (Add 96)</v>
          </cell>
          <cell r="G298" t="str">
            <v>S06°11'11.2</v>
          </cell>
          <cell r="H298" t="str">
            <v>106°48'16.7</v>
          </cell>
          <cell r="I298" t="str">
            <v>Site-00089 (Add 96)</v>
          </cell>
          <cell r="J298" t="str">
            <v>S06°10'54.3</v>
          </cell>
          <cell r="K298" t="str">
            <v>106°48'07.1</v>
          </cell>
          <cell r="L298" t="str">
            <v>&lt;None&gt;</v>
          </cell>
          <cell r="M298" t="str">
            <v>0.6 km]</v>
          </cell>
          <cell r="N298" t="str">
            <v>Untitled</v>
          </cell>
          <cell r="O298" t="str">
            <v>From link 204 sites</v>
          </cell>
        </row>
        <row r="299">
          <cell r="A299" t="str">
            <v>10;31 DU7b</v>
          </cell>
          <cell r="B299">
            <v>298</v>
          </cell>
          <cell r="C299">
            <v>315</v>
          </cell>
          <cell r="D299" t="str">
            <v>DU 7b</v>
          </cell>
          <cell r="E299" t="str">
            <v>O: 23EHP-16x2-0.6HP HS TN</v>
          </cell>
          <cell r="F299" t="str">
            <v>Site-00584</v>
          </cell>
          <cell r="G299" t="str">
            <v>S06°10'46.6</v>
          </cell>
          <cell r="H299" t="str">
            <v>106°48'23.3</v>
          </cell>
          <cell r="I299" t="str">
            <v>Site-00089 (Add 96)</v>
          </cell>
          <cell r="J299" t="str">
            <v>S06°10'54.3</v>
          </cell>
          <cell r="K299" t="str">
            <v>106°48'07.1</v>
          </cell>
          <cell r="L299" t="str">
            <v>&lt;None&gt;</v>
          </cell>
          <cell r="M299" t="str">
            <v>0.6 km]</v>
          </cell>
          <cell r="N299" t="str">
            <v>Untitled</v>
          </cell>
          <cell r="O299" t="str">
            <v>From link 585 sites</v>
          </cell>
        </row>
        <row r="300">
          <cell r="A300" t="str">
            <v>2;150 DU7b</v>
          </cell>
          <cell r="B300">
            <v>299</v>
          </cell>
          <cell r="C300">
            <v>317</v>
          </cell>
          <cell r="D300" t="str">
            <v>DU 7b</v>
          </cell>
          <cell r="E300" t="str">
            <v>A: 23EHP-2x2-0.6HP NP TN; Upgradable to 4x2</v>
          </cell>
          <cell r="F300" t="str">
            <v>Site-00869</v>
          </cell>
          <cell r="G300" t="str">
            <v>S06°11'19.8</v>
          </cell>
          <cell r="H300" t="str">
            <v>106°48'42.8</v>
          </cell>
          <cell r="I300" t="str">
            <v>Site-00583 (Add 96)</v>
          </cell>
          <cell r="J300" t="str">
            <v>S06°11'11.2</v>
          </cell>
          <cell r="K300" t="str">
            <v>106°48'16.7</v>
          </cell>
          <cell r="L300" t="str">
            <v>&lt;None&gt;</v>
          </cell>
          <cell r="M300" t="str">
            <v>0.8 km]</v>
          </cell>
          <cell r="N300" t="str">
            <v>Untitled</v>
          </cell>
          <cell r="O300" t="str">
            <v>From link 585 sites</v>
          </cell>
        </row>
        <row r="301">
          <cell r="A301" t="str">
            <v>63;22 DU7b</v>
          </cell>
          <cell r="B301">
            <v>300</v>
          </cell>
          <cell r="C301">
            <v>244</v>
          </cell>
          <cell r="D301" t="str">
            <v>DU 7b</v>
          </cell>
          <cell r="E301" t="str">
            <v xml:space="preserve">S: 13EHC-63x2-1.2HP NP ; Ant Dual Polarized  </v>
          </cell>
          <cell r="F301" t="str">
            <v>Telkom Jakbar</v>
          </cell>
          <cell r="G301" t="str">
            <v>S06°10'30.8</v>
          </cell>
          <cell r="H301" t="str">
            <v>106°47'35.2</v>
          </cell>
          <cell r="I301" t="str">
            <v>Site-00089 (Add 96)</v>
          </cell>
          <cell r="J301" t="str">
            <v>S06°10'54.3</v>
          </cell>
          <cell r="K301" t="str">
            <v>106°48'07.1</v>
          </cell>
          <cell r="L301" t="str">
            <v>&lt;None&gt;</v>
          </cell>
          <cell r="M301" t="str">
            <v>1.2 km]</v>
          </cell>
          <cell r="N301" t="str">
            <v>Untitled</v>
          </cell>
          <cell r="O301" t="str">
            <v>From link 204 sites</v>
          </cell>
        </row>
        <row r="302">
          <cell r="A302" t="str">
            <v>4;17s7</v>
          </cell>
          <cell r="B302">
            <v>301</v>
          </cell>
          <cell r="C302">
            <v>513</v>
          </cell>
          <cell r="D302" t="str">
            <v>SUB 7</v>
          </cell>
          <cell r="E302" t="str">
            <v>G: 23EHP-4x2-0.6HP NP TN; Upgradable to 8x2</v>
          </cell>
          <cell r="F302" t="str">
            <v>Site-00195</v>
          </cell>
          <cell r="G302" t="str">
            <v>S06°16'16.1</v>
          </cell>
          <cell r="H302" t="str">
            <v>106°44'49.5</v>
          </cell>
          <cell r="I302" t="str">
            <v>Site-00385</v>
          </cell>
          <cell r="J302" t="str">
            <v>S06°15'44.4</v>
          </cell>
          <cell r="K302" t="str">
            <v>106°44'16.3</v>
          </cell>
          <cell r="L302" t="str">
            <v>&lt;None&gt;</v>
          </cell>
          <cell r="M302" t="str">
            <v>1.4 km]</v>
          </cell>
          <cell r="N302" t="str">
            <v>Untitled</v>
          </cell>
          <cell r="O302" t="str">
            <v>From link 585 sites</v>
          </cell>
        </row>
        <row r="303">
          <cell r="A303" t="str">
            <v>10;8s7</v>
          </cell>
          <cell r="B303">
            <v>302</v>
          </cell>
          <cell r="C303">
            <v>512</v>
          </cell>
          <cell r="D303" t="str">
            <v>SUB 7</v>
          </cell>
          <cell r="E303" t="str">
            <v>P: 13EHP-16x2-0.6HP HS TN</v>
          </cell>
          <cell r="F303" t="str">
            <v>Site-00385</v>
          </cell>
          <cell r="G303" t="str">
            <v>S06°15'44.4</v>
          </cell>
          <cell r="H303" t="str">
            <v>106°44'16.3</v>
          </cell>
          <cell r="I303" t="str">
            <v>Site-00465</v>
          </cell>
          <cell r="J303" t="str">
            <v>S06°15'18.2</v>
          </cell>
          <cell r="K303" t="str">
            <v>106°45'47.7</v>
          </cell>
          <cell r="L303" t="str">
            <v>&lt;None&gt;</v>
          </cell>
          <cell r="M303" t="str">
            <v>2.9 km]</v>
          </cell>
          <cell r="N303" t="str">
            <v>Untitled</v>
          </cell>
          <cell r="O303" t="str">
            <v>From link 585 sites</v>
          </cell>
        </row>
        <row r="304">
          <cell r="A304" t="str">
            <v>6 s7</v>
          </cell>
          <cell r="B304">
            <v>303</v>
          </cell>
          <cell r="C304">
            <v>514</v>
          </cell>
          <cell r="D304" t="str">
            <v>SUB 7</v>
          </cell>
          <cell r="E304" t="str">
            <v>L: 15EHP-8x2-0.6HP HS TN; Upgradable to 16x2</v>
          </cell>
          <cell r="F304" t="str">
            <v>Site-00466</v>
          </cell>
          <cell r="G304" t="str">
            <v>S06°15'17.0</v>
          </cell>
          <cell r="H304" t="str">
            <v>106°44'53.7</v>
          </cell>
          <cell r="I304" t="str">
            <v>Site-00465</v>
          </cell>
          <cell r="J304" t="str">
            <v>S06°15'18.2</v>
          </cell>
          <cell r="K304" t="str">
            <v>106°45'47.7</v>
          </cell>
          <cell r="L304" t="str">
            <v>&lt;None&gt;</v>
          </cell>
          <cell r="M304" t="str">
            <v>1.7 km]</v>
          </cell>
          <cell r="N304" t="str">
            <v>Untitled</v>
          </cell>
          <cell r="O304" t="str">
            <v>From link 585 sites</v>
          </cell>
        </row>
        <row r="305">
          <cell r="A305" t="str">
            <v>63;12-SUB8,SUB9,URB11a,URB12,DU1</v>
          </cell>
          <cell r="B305">
            <v>304</v>
          </cell>
          <cell r="C305">
            <v>248</v>
          </cell>
          <cell r="D305" t="str">
            <v>SUB 8</v>
          </cell>
          <cell r="E305" t="str">
            <v xml:space="preserve">S: 13EHC-63x2-1.2HP NP ; Ant Dual Polarized  </v>
          </cell>
          <cell r="F305" t="str">
            <v>P_Wisma Indovision BSC5</v>
          </cell>
          <cell r="G305" t="str">
            <v>S06°09'49.4</v>
          </cell>
          <cell r="H305" t="str">
            <v>106°45'46.8</v>
          </cell>
          <cell r="I305" t="str">
            <v>Site-00766 (non-200)</v>
          </cell>
          <cell r="J305" t="str">
            <v>S06°08'40.0</v>
          </cell>
          <cell r="K305" t="str">
            <v>106°45'34.7</v>
          </cell>
          <cell r="L305" t="str">
            <v>&lt;None&gt;</v>
          </cell>
          <cell r="M305" t="str">
            <v>2.2 km]</v>
          </cell>
          <cell r="N305" t="str">
            <v>Untitled</v>
          </cell>
          <cell r="O305" t="str">
            <v>From link 204 sites</v>
          </cell>
        </row>
        <row r="306">
          <cell r="A306" t="str">
            <v>63;15-SUB8,SUB9,URB11a,URB12,DU1</v>
          </cell>
          <cell r="B306">
            <v>305</v>
          </cell>
          <cell r="C306">
            <v>251</v>
          </cell>
          <cell r="D306" t="str">
            <v>SUB 8</v>
          </cell>
          <cell r="E306" t="str">
            <v xml:space="preserve">S: 13EHC-63x2-1.2HP NP ; Ant Dual Polarized  </v>
          </cell>
          <cell r="F306" t="str">
            <v>P_Wisma Indovision BSC5</v>
          </cell>
          <cell r="G306" t="str">
            <v>S06°09'49.4</v>
          </cell>
          <cell r="H306" t="str">
            <v>106°45'46.8</v>
          </cell>
          <cell r="I306" t="str">
            <v>Site-00320 (non-200)</v>
          </cell>
          <cell r="J306" t="str">
            <v>S06°09'24.1</v>
          </cell>
          <cell r="K306" t="str">
            <v>106°46'34.4</v>
          </cell>
          <cell r="L306" t="str">
            <v>&lt;None&gt;</v>
          </cell>
          <cell r="M306" t="str">
            <v>1.7 km]</v>
          </cell>
          <cell r="N306" t="str">
            <v>Untitled</v>
          </cell>
          <cell r="O306" t="str">
            <v>From link 204 sites</v>
          </cell>
        </row>
        <row r="307">
          <cell r="A307" t="str">
            <v>63;13-SUB8,SUB9,URB11a,URB12,DU1</v>
          </cell>
          <cell r="B307">
            <v>306</v>
          </cell>
          <cell r="C307">
            <v>249</v>
          </cell>
          <cell r="D307" t="str">
            <v>SUB 8</v>
          </cell>
          <cell r="E307" t="str">
            <v xml:space="preserve">T: 7EHC-63x2-0.6HP NP; Ant Dual Polarized </v>
          </cell>
          <cell r="F307" t="str">
            <v>Site-00038</v>
          </cell>
          <cell r="G307" t="str">
            <v>S06°08'12.6</v>
          </cell>
          <cell r="H307" t="str">
            <v>106°47'34.9</v>
          </cell>
          <cell r="I307" t="str">
            <v>Site-00766 (non-200)</v>
          </cell>
          <cell r="J307" t="str">
            <v>S06°08'40.0</v>
          </cell>
          <cell r="K307" t="str">
            <v>106°45'34.7</v>
          </cell>
          <cell r="L307" t="str">
            <v>&lt;None&gt;</v>
          </cell>
          <cell r="M307" t="str">
            <v>3.8 km]</v>
          </cell>
          <cell r="N307" t="str">
            <v>Untitled</v>
          </cell>
          <cell r="O307" t="str">
            <v>From link 204 sites</v>
          </cell>
        </row>
        <row r="308">
          <cell r="A308" t="str">
            <v>63;14-SUB8,SUB9,URB11a,URB12,DU1</v>
          </cell>
          <cell r="B308">
            <v>307</v>
          </cell>
          <cell r="C308">
            <v>250</v>
          </cell>
          <cell r="D308" t="str">
            <v>SUB 8</v>
          </cell>
          <cell r="E308" t="str">
            <v xml:space="preserve">S: 13EHC-63x2-1.2HP NP ; Ant Dual Polarized  </v>
          </cell>
          <cell r="F308" t="str">
            <v>Site-00320 (non-200)</v>
          </cell>
          <cell r="G308" t="str">
            <v>S06°09'24.1</v>
          </cell>
          <cell r="H308" t="str">
            <v>106°46'34.4</v>
          </cell>
          <cell r="I308" t="str">
            <v>Site-00038</v>
          </cell>
          <cell r="J308" t="str">
            <v>S06°08'12.6</v>
          </cell>
          <cell r="K308" t="str">
            <v>106°47'34.9</v>
          </cell>
          <cell r="L308" t="str">
            <v>&lt;None&gt;</v>
          </cell>
          <cell r="M308" t="str">
            <v>2.9 km]</v>
          </cell>
          <cell r="N308" t="str">
            <v>Untitled</v>
          </cell>
          <cell r="O308" t="str">
            <v>From link 204 sites</v>
          </cell>
        </row>
        <row r="309">
          <cell r="A309" t="str">
            <v>63-SUB8,SUB7,URB10,URB11b,URB12</v>
          </cell>
          <cell r="B309">
            <v>308</v>
          </cell>
          <cell r="C309">
            <v>535</v>
          </cell>
          <cell r="D309" t="str">
            <v>SUB 8</v>
          </cell>
          <cell r="E309" t="str">
            <v xml:space="preserve">S: 13EHC-63x2-1.2HP NP ; Ant Dual Polarized  </v>
          </cell>
          <cell r="F309" t="str">
            <v>Site-00875</v>
          </cell>
          <cell r="G309" t="str">
            <v>S06°14'20.3</v>
          </cell>
          <cell r="H309" t="str">
            <v>106°45'07.7</v>
          </cell>
          <cell r="I309" t="str">
            <v>Site-01118 (Add 96)</v>
          </cell>
          <cell r="J309" t="str">
            <v>S06°12'51.6</v>
          </cell>
          <cell r="K309" t="str">
            <v>106°45'30.8</v>
          </cell>
          <cell r="L309" t="str">
            <v>&lt;None&gt;</v>
          </cell>
          <cell r="M309" t="str">
            <v>2.8 km]</v>
          </cell>
          <cell r="N309" t="str">
            <v>Untitled</v>
          </cell>
          <cell r="O309" t="str">
            <v>From link 585 sites</v>
          </cell>
        </row>
        <row r="310">
          <cell r="A310" t="str">
            <v>63;2-SUB8,SUB7,URB10,UR11b,UR12</v>
          </cell>
          <cell r="B310">
            <v>309</v>
          </cell>
          <cell r="C310">
            <v>536</v>
          </cell>
          <cell r="D310" t="str">
            <v>SUB 8</v>
          </cell>
          <cell r="E310" t="str">
            <v xml:space="preserve">U: 7EHC-63x2-1.2HP NP; Ant Dual Polarized </v>
          </cell>
          <cell r="F310" t="str">
            <v>Site-00875</v>
          </cell>
          <cell r="G310" t="str">
            <v>S06°14'20.3</v>
          </cell>
          <cell r="H310" t="str">
            <v>106°45'07.7</v>
          </cell>
          <cell r="I310" t="str">
            <v>Site-00767</v>
          </cell>
          <cell r="J310" t="str">
            <v>S06°12'02.6</v>
          </cell>
          <cell r="K310" t="str">
            <v>106°43'29.0</v>
          </cell>
          <cell r="L310" t="str">
            <v>&lt;None&gt;</v>
          </cell>
          <cell r="M310" t="str">
            <v>5.2 km]</v>
          </cell>
          <cell r="N310" t="str">
            <v>Untitled</v>
          </cell>
          <cell r="O310" t="str">
            <v>From link 585 sites</v>
          </cell>
        </row>
        <row r="311">
          <cell r="A311" t="str">
            <v>10;3-SUB8</v>
          </cell>
          <cell r="B311">
            <v>310</v>
          </cell>
          <cell r="C311">
            <v>518</v>
          </cell>
          <cell r="D311" t="str">
            <v>SUB 8</v>
          </cell>
          <cell r="E311" t="str">
            <v>O: 23EHP-16x2-0.6HP HS TN</v>
          </cell>
          <cell r="F311" t="str">
            <v>Site-01118</v>
          </cell>
          <cell r="G311" t="str">
            <v>S06°12'51.6</v>
          </cell>
          <cell r="H311" t="str">
            <v>106°45'30.8</v>
          </cell>
          <cell r="I311" t="str">
            <v>Site-01302</v>
          </cell>
          <cell r="J311" t="str">
            <v>S06°12'26.5</v>
          </cell>
          <cell r="K311" t="str">
            <v>106°44'55.3</v>
          </cell>
          <cell r="L311" t="str">
            <v>&lt;None&gt;</v>
          </cell>
          <cell r="M311" t="str">
            <v>1.3 km]</v>
          </cell>
          <cell r="N311" t="str">
            <v>Untitled</v>
          </cell>
          <cell r="O311" t="str">
            <v>From link 585 sites</v>
          </cell>
        </row>
        <row r="312">
          <cell r="A312" t="str">
            <v>63;4-SUB8,SUB7,URB10,UR11b,UR12</v>
          </cell>
          <cell r="B312">
            <v>311</v>
          </cell>
          <cell r="C312">
            <v>534</v>
          </cell>
          <cell r="D312" t="str">
            <v>SUB 8</v>
          </cell>
          <cell r="E312" t="str">
            <v xml:space="preserve">U: 7EHC-63x2-1.2HP NP; Ant Dual Polarized </v>
          </cell>
          <cell r="F312" t="str">
            <v>Site-01118</v>
          </cell>
          <cell r="G312" t="str">
            <v>S06°12'51.6</v>
          </cell>
          <cell r="H312" t="str">
            <v>106°45'30.8</v>
          </cell>
          <cell r="I312" t="str">
            <v>Wisma Indovision</v>
          </cell>
          <cell r="J312" t="str">
            <v>S06°09'50.0</v>
          </cell>
          <cell r="K312" t="str">
            <v>106°45'48.5</v>
          </cell>
          <cell r="L312" t="str">
            <v>&lt;None&gt;</v>
          </cell>
          <cell r="M312" t="str">
            <v>5.6 km]</v>
          </cell>
          <cell r="N312" t="str">
            <v>Untitled</v>
          </cell>
          <cell r="O312" t="str">
            <v>From link 585 sites</v>
          </cell>
        </row>
        <row r="313">
          <cell r="A313" t="str">
            <v>63;3-SUB8,SUB7,URB10,UR11b,UR12</v>
          </cell>
          <cell r="B313">
            <v>312</v>
          </cell>
          <cell r="C313">
            <v>533</v>
          </cell>
          <cell r="D313" t="str">
            <v>SUB 8</v>
          </cell>
          <cell r="E313" t="str">
            <v xml:space="preserve">U: 7EHC-63x2-1.2HP NP; Ant Dual Polarized </v>
          </cell>
          <cell r="F313" t="str">
            <v>Wisma Indovision</v>
          </cell>
          <cell r="G313" t="str">
            <v>S06°09'50.0</v>
          </cell>
          <cell r="H313" t="str">
            <v>106°45'48.5</v>
          </cell>
          <cell r="I313" t="str">
            <v>Site-00767</v>
          </cell>
          <cell r="J313" t="str">
            <v>S06°12'02.6</v>
          </cell>
          <cell r="K313" t="str">
            <v>106°43'29.0</v>
          </cell>
          <cell r="L313" t="str">
            <v>&lt;None&gt;</v>
          </cell>
          <cell r="M313" t="str">
            <v>5.9 km]</v>
          </cell>
          <cell r="N313" t="str">
            <v>Untitled</v>
          </cell>
          <cell r="O313" t="str">
            <v>From link 585 sites</v>
          </cell>
        </row>
        <row r="314">
          <cell r="A314" t="str">
            <v>63;10-SUB9,SUB8,URB11a,URB11b</v>
          </cell>
          <cell r="B314">
            <v>313</v>
          </cell>
          <cell r="C314">
            <v>573</v>
          </cell>
          <cell r="D314" t="str">
            <v>SUB 9</v>
          </cell>
          <cell r="E314" t="str">
            <v xml:space="preserve">T: 7EHC-63x2-0.6HP NP; Ant Dual Polarized </v>
          </cell>
          <cell r="F314" t="str">
            <v>Satelit DM!!!!</v>
          </cell>
          <cell r="G314" t="str">
            <v>S06°09'02.0</v>
          </cell>
          <cell r="H314" t="str">
            <v>106°44'57.4</v>
          </cell>
          <cell r="I314" t="str">
            <v>Site-00003</v>
          </cell>
          <cell r="J314" t="str">
            <v>S06°09'07.6</v>
          </cell>
          <cell r="K314" t="str">
            <v>106°42'53.2</v>
          </cell>
          <cell r="L314">
            <v>34</v>
          </cell>
          <cell r="M314" t="str">
            <v>3.8 km]</v>
          </cell>
          <cell r="N314" t="str">
            <v>15EHP-17x2-0.6HP-HS</v>
          </cell>
          <cell r="O314" t="str">
            <v>From link 585 sites</v>
          </cell>
        </row>
        <row r="315">
          <cell r="A315" t="str">
            <v>63;11-SUB9,SUB8,URB11a,URB11b</v>
          </cell>
          <cell r="B315">
            <v>314</v>
          </cell>
          <cell r="C315">
            <v>574</v>
          </cell>
          <cell r="D315" t="str">
            <v>SUB 9</v>
          </cell>
          <cell r="E315" t="str">
            <v xml:space="preserve">R: 13EHC-63x2-0.6HP NP; Ant Dual Polarized </v>
          </cell>
          <cell r="F315" t="str">
            <v>Satelit DM!!!!</v>
          </cell>
          <cell r="G315" t="str">
            <v>S06°09'02.0</v>
          </cell>
          <cell r="H315" t="str">
            <v>106°44'57.4</v>
          </cell>
          <cell r="I315" t="str">
            <v>Site-01459</v>
          </cell>
          <cell r="J315" t="str">
            <v>S06°09'19.4</v>
          </cell>
          <cell r="K315" t="str">
            <v>106°45'09.3</v>
          </cell>
          <cell r="L315" t="str">
            <v>&lt;None&gt;</v>
          </cell>
          <cell r="M315" t="str">
            <v>0.6 km]</v>
          </cell>
          <cell r="N315" t="str">
            <v>Untitled</v>
          </cell>
          <cell r="O315" t="str">
            <v>From link 585 sites</v>
          </cell>
        </row>
        <row r="316">
          <cell r="A316" t="str">
            <v>63;9-SUB9,SUB8,URB11a,URB11b</v>
          </cell>
          <cell r="B316">
            <v>315</v>
          </cell>
          <cell r="C316">
            <v>576</v>
          </cell>
          <cell r="D316" t="str">
            <v>SUB 9</v>
          </cell>
          <cell r="E316" t="str">
            <v xml:space="preserve">T: 7EHC-63x2-0.6HP NP; Ant Dual Polarized </v>
          </cell>
          <cell r="F316" t="str">
            <v>Site-00805</v>
          </cell>
          <cell r="G316" t="str">
            <v>S06°10'17.3</v>
          </cell>
          <cell r="H316" t="str">
            <v>106°44'11.9</v>
          </cell>
          <cell r="I316" t="str">
            <v>Site-00003</v>
          </cell>
          <cell r="J316" t="str">
            <v>S06°09'07.6</v>
          </cell>
          <cell r="K316" t="str">
            <v>106°42'53.2</v>
          </cell>
          <cell r="L316" t="str">
            <v>&lt;None&gt;</v>
          </cell>
          <cell r="M316" t="str">
            <v>3.2 km]</v>
          </cell>
          <cell r="N316" t="str">
            <v>Untitled</v>
          </cell>
          <cell r="O316" t="str">
            <v>From link 585 sites</v>
          </cell>
        </row>
        <row r="317">
          <cell r="A317" t="str">
            <v>63;8-SUB9,SUB8,URB11a,URB11b</v>
          </cell>
          <cell r="B317">
            <v>316</v>
          </cell>
          <cell r="C317">
            <v>575</v>
          </cell>
          <cell r="D317" t="str">
            <v>SUB 9</v>
          </cell>
          <cell r="E317" t="str">
            <v xml:space="preserve">S: 13EHC-63x2-1.2HP NP ; Ant Dual Polarized  </v>
          </cell>
          <cell r="F317" t="str">
            <v>Site-01459</v>
          </cell>
          <cell r="G317" t="str">
            <v>S06°09'19.4</v>
          </cell>
          <cell r="H317" t="str">
            <v>106°45'09.3</v>
          </cell>
          <cell r="I317" t="str">
            <v>Site-00805</v>
          </cell>
          <cell r="J317" t="str">
            <v>S06°10'17.3</v>
          </cell>
          <cell r="K317" t="str">
            <v>106°44'11.9</v>
          </cell>
          <cell r="L317" t="str">
            <v>&lt;None&gt;</v>
          </cell>
          <cell r="M317" t="str">
            <v>2.5 km]</v>
          </cell>
          <cell r="N317" t="str">
            <v>Untitled</v>
          </cell>
          <cell r="O317" t="str">
            <v>From link 585 sites</v>
          </cell>
        </row>
        <row r="318">
          <cell r="A318" t="str">
            <v>4;44;2-URB_1</v>
          </cell>
          <cell r="B318">
            <v>317</v>
          </cell>
          <cell r="C318">
            <v>255</v>
          </cell>
          <cell r="D318" t="str">
            <v>URB 1</v>
          </cell>
          <cell r="E318" t="str">
            <v>G: 23EHP-4x2-0.6HP NP TN; Upgradable to 8x2</v>
          </cell>
          <cell r="F318" t="str">
            <v>Site-00095</v>
          </cell>
          <cell r="G318" t="str">
            <v>S06°10'58.9</v>
          </cell>
          <cell r="H318" t="str">
            <v>106°49'23.1</v>
          </cell>
          <cell r="I318" t="str">
            <v>Site-00528</v>
          </cell>
          <cell r="J318" t="str">
            <v>S06°10'42.6</v>
          </cell>
          <cell r="K318" t="str">
            <v>106°49'22.7</v>
          </cell>
          <cell r="L318" t="str">
            <v>&lt;None&gt;</v>
          </cell>
          <cell r="M318" t="str">
            <v>0.5 km]</v>
          </cell>
          <cell r="N318" t="str">
            <v>Untitled</v>
          </cell>
          <cell r="O318" t="str">
            <v>From link 204 sites</v>
          </cell>
        </row>
        <row r="319">
          <cell r="A319" t="str">
            <v>10;11-URB_1</v>
          </cell>
          <cell r="B319">
            <v>318</v>
          </cell>
          <cell r="C319">
            <v>252</v>
          </cell>
          <cell r="D319" t="str">
            <v>URB 1</v>
          </cell>
          <cell r="E319" t="str">
            <v>O: 23EHP-16x2-0.6HP HS TN</v>
          </cell>
          <cell r="F319" t="str">
            <v>Site-00487</v>
          </cell>
          <cell r="G319" t="str">
            <v>S06°10'16.0</v>
          </cell>
          <cell r="H319" t="str">
            <v>106°50'00.4</v>
          </cell>
          <cell r="I319" t="str">
            <v>Site-00063 (Add 96)</v>
          </cell>
          <cell r="J319" t="str">
            <v>S06°10'03.5</v>
          </cell>
          <cell r="K319" t="str">
            <v>106°50'31.4</v>
          </cell>
          <cell r="L319" t="str">
            <v>&lt;None&gt;</v>
          </cell>
          <cell r="M319" t="str">
            <v>1.0 km]</v>
          </cell>
          <cell r="N319" t="str">
            <v>Untitled</v>
          </cell>
          <cell r="O319" t="str">
            <v>From link 204 sites</v>
          </cell>
        </row>
        <row r="320">
          <cell r="A320" t="str">
            <v>4;21-URB_1</v>
          </cell>
          <cell r="B320">
            <v>319</v>
          </cell>
          <cell r="C320">
            <v>253</v>
          </cell>
          <cell r="D320" t="str">
            <v>URB 1</v>
          </cell>
          <cell r="E320" t="str">
            <v>G: 23EHP-4x2-0.6HP NP TN; Upgradable to 8x2</v>
          </cell>
          <cell r="F320" t="str">
            <v>Site-00487</v>
          </cell>
          <cell r="G320" t="str">
            <v>S06°10'16.0</v>
          </cell>
          <cell r="H320" t="str">
            <v>106°50'00.4</v>
          </cell>
          <cell r="I320" t="str">
            <v>Site-00423</v>
          </cell>
          <cell r="J320" t="str">
            <v>S06°10'16.9</v>
          </cell>
          <cell r="K320" t="str">
            <v>106°49'22.2</v>
          </cell>
          <cell r="L320" t="str">
            <v>&lt;None&gt;</v>
          </cell>
          <cell r="M320" t="str">
            <v>1.2 km]</v>
          </cell>
          <cell r="N320" t="str">
            <v>Untitled</v>
          </cell>
          <cell r="O320" t="str">
            <v>From link 204 sites</v>
          </cell>
        </row>
        <row r="321">
          <cell r="A321" t="str">
            <v>4;22-URB_1</v>
          </cell>
          <cell r="B321">
            <v>320</v>
          </cell>
          <cell r="C321">
            <v>254</v>
          </cell>
          <cell r="D321" t="str">
            <v>URB 1</v>
          </cell>
          <cell r="E321" t="str">
            <v>G: 23EHP-4x2-0.6HP NP TN; Upgradable to 8x2</v>
          </cell>
          <cell r="F321" t="str">
            <v>Site-00487</v>
          </cell>
          <cell r="G321" t="str">
            <v>S06°10'16.0</v>
          </cell>
          <cell r="H321" t="str">
            <v>106°50'00.4</v>
          </cell>
          <cell r="I321" t="str">
            <v>Site-01144</v>
          </cell>
          <cell r="J321" t="str">
            <v>S06°10'02.2</v>
          </cell>
          <cell r="K321" t="str">
            <v>106°49'37.7</v>
          </cell>
          <cell r="L321" t="str">
            <v>&lt;None&gt;</v>
          </cell>
          <cell r="M321" t="str">
            <v>0.8 km]</v>
          </cell>
          <cell r="N321" t="str">
            <v>Untitled</v>
          </cell>
          <cell r="O321" t="str">
            <v>From link 204 sites</v>
          </cell>
        </row>
        <row r="322">
          <cell r="A322" t="str">
            <v>2;51;3 URB10</v>
          </cell>
          <cell r="B322">
            <v>321</v>
          </cell>
          <cell r="C322">
            <v>258</v>
          </cell>
          <cell r="D322" t="str">
            <v>URB 10</v>
          </cell>
          <cell r="E322" t="str">
            <v>A: 23EHP-2x2-0.6HP NP TN; Upgradable to 4x2</v>
          </cell>
          <cell r="F322" t="str">
            <v>H Atlet Century Park (non-200)</v>
          </cell>
          <cell r="G322" t="str">
            <v>S06°13'23.3</v>
          </cell>
          <cell r="H322" t="str">
            <v>106°48'09.8</v>
          </cell>
          <cell r="I322" t="str">
            <v>Site-00552 (non-200)</v>
          </cell>
          <cell r="J322" t="str">
            <v>S06°13'23.6</v>
          </cell>
          <cell r="K322" t="str">
            <v>106°47'55.1</v>
          </cell>
          <cell r="L322" t="str">
            <v>&lt;None&gt;</v>
          </cell>
          <cell r="M322" t="str">
            <v>0.5 km]</v>
          </cell>
          <cell r="N322" t="str">
            <v>Untitled</v>
          </cell>
          <cell r="O322" t="str">
            <v>From link 204 sites</v>
          </cell>
        </row>
        <row r="323">
          <cell r="A323" t="str">
            <v>4;24;3 URB10</v>
          </cell>
          <cell r="B323">
            <v>322</v>
          </cell>
          <cell r="C323">
            <v>259</v>
          </cell>
          <cell r="D323" t="str">
            <v>URB 10</v>
          </cell>
          <cell r="E323" t="str">
            <v>G: 23EHP-4x2-0.6HP NP TN; Upgradable to 8x2</v>
          </cell>
          <cell r="F323" t="str">
            <v>Hotel Mulia (non-200)</v>
          </cell>
          <cell r="G323" t="str">
            <v>S06°12'55.3</v>
          </cell>
          <cell r="H323" t="str">
            <v>106°47'51.3</v>
          </cell>
          <cell r="I323" t="str">
            <v>Site-00553 (non-200)</v>
          </cell>
          <cell r="J323" t="str">
            <v>S06°12'49.9</v>
          </cell>
          <cell r="K323" t="str">
            <v>106°47'59.0</v>
          </cell>
          <cell r="L323" t="str">
            <v>&lt;None&gt;</v>
          </cell>
          <cell r="M323" t="str">
            <v>0.3 km]</v>
          </cell>
          <cell r="N323" t="str">
            <v>Untitled</v>
          </cell>
          <cell r="O323" t="str">
            <v>From link 204 sites</v>
          </cell>
        </row>
        <row r="324">
          <cell r="A324" t="str">
            <v>63;67 URB10</v>
          </cell>
          <cell r="B324">
            <v>323</v>
          </cell>
          <cell r="C324">
            <v>264</v>
          </cell>
          <cell r="D324" t="str">
            <v>URB 10</v>
          </cell>
          <cell r="E324" t="str">
            <v xml:space="preserve">T: 7EHC-63x2-0.6HP NP; Ant Dual Polarized </v>
          </cell>
          <cell r="F324" t="str">
            <v>Menara Peninsula (non-200)</v>
          </cell>
          <cell r="G324" t="str">
            <v>S06°11'24.8</v>
          </cell>
          <cell r="H324" t="str">
            <v>106°47'51.7</v>
          </cell>
          <cell r="I324" t="str">
            <v>Site-01146 (non-200)</v>
          </cell>
          <cell r="J324" t="str">
            <v>S06°12'58.8</v>
          </cell>
          <cell r="K324" t="str">
            <v>106°47'17.9</v>
          </cell>
          <cell r="L324" t="str">
            <v>&lt;None&gt;</v>
          </cell>
          <cell r="M324" t="str">
            <v>3.1 km]</v>
          </cell>
          <cell r="N324" t="str">
            <v>Untitled</v>
          </cell>
          <cell r="O324" t="str">
            <v>From link 204 sites</v>
          </cell>
        </row>
        <row r="325">
          <cell r="A325" t="str">
            <v>63;65 URB10</v>
          </cell>
          <cell r="B325">
            <v>324</v>
          </cell>
          <cell r="C325">
            <v>262</v>
          </cell>
          <cell r="D325" t="str">
            <v>URB 10</v>
          </cell>
          <cell r="E325" t="str">
            <v xml:space="preserve">R: 13EHC-63x2-0.6HP NP; Ant Dual Polarized </v>
          </cell>
          <cell r="F325" t="str">
            <v>Site-00552 (non-200)</v>
          </cell>
          <cell r="G325" t="str">
            <v>S06°13'23.6</v>
          </cell>
          <cell r="H325" t="str">
            <v>106°47'55.1</v>
          </cell>
          <cell r="I325" t="str">
            <v>Site-01162 (non-200)</v>
          </cell>
          <cell r="J325" t="str">
            <v>S06°13'24.7</v>
          </cell>
          <cell r="K325" t="str">
            <v>106°47'36.0</v>
          </cell>
          <cell r="L325" t="str">
            <v>&lt;None&gt;</v>
          </cell>
          <cell r="M325" t="str">
            <v>0.6 km]</v>
          </cell>
          <cell r="N325" t="str">
            <v>Untitled</v>
          </cell>
          <cell r="O325" t="str">
            <v>From link 204 sites</v>
          </cell>
        </row>
        <row r="326">
          <cell r="A326" t="str">
            <v>63;68 URB10</v>
          </cell>
          <cell r="B326">
            <v>325</v>
          </cell>
          <cell r="C326">
            <v>265</v>
          </cell>
          <cell r="D326" t="str">
            <v>URB 10</v>
          </cell>
          <cell r="E326" t="str">
            <v xml:space="preserve">T: 7EHC-63x2-0.6HP NP; Ant Dual Polarized </v>
          </cell>
          <cell r="F326" t="str">
            <v>Site-00552 (non-200)</v>
          </cell>
          <cell r="G326" t="str">
            <v>S06°13'23.6</v>
          </cell>
          <cell r="H326" t="str">
            <v>106°47'55.1</v>
          </cell>
          <cell r="I326" t="str">
            <v>Menara Peninsula (non-200)</v>
          </cell>
          <cell r="J326" t="str">
            <v>S06°11'24.8</v>
          </cell>
          <cell r="K326" t="str">
            <v>106°47'51.7</v>
          </cell>
          <cell r="L326" t="str">
            <v>&lt;None&gt;</v>
          </cell>
          <cell r="M326" t="str">
            <v>3.7 km]</v>
          </cell>
          <cell r="N326" t="str">
            <v>Untitled</v>
          </cell>
          <cell r="O326" t="str">
            <v>From link 204 sites</v>
          </cell>
        </row>
        <row r="327">
          <cell r="A327" t="str">
            <v>63;44-UR10,UR11a,UR11b,D6,D7a,D7</v>
          </cell>
          <cell r="B327">
            <v>326</v>
          </cell>
          <cell r="C327">
            <v>260</v>
          </cell>
          <cell r="D327" t="str">
            <v>URB 10</v>
          </cell>
          <cell r="E327" t="str">
            <v xml:space="preserve">U: 7EHC-63x2-1.2HP NP; Ant Dual Polarized </v>
          </cell>
          <cell r="F327" t="str">
            <v>Site-01098 (Add 96)</v>
          </cell>
          <cell r="G327" t="str">
            <v>S06°11'35.5</v>
          </cell>
          <cell r="H327" t="str">
            <v>106°46'30.7</v>
          </cell>
          <cell r="I327" t="str">
            <v>SATELIT/DM</v>
          </cell>
          <cell r="J327" t="str">
            <v>S06°09'02.0</v>
          </cell>
          <cell r="K327" t="str">
            <v>106°44'57.4</v>
          </cell>
          <cell r="L327" t="str">
            <v>&lt;None&gt;</v>
          </cell>
          <cell r="M327" t="str">
            <v>5.5 km]</v>
          </cell>
          <cell r="N327" t="str">
            <v>Untitled</v>
          </cell>
          <cell r="O327" t="str">
            <v>From link 204 sites</v>
          </cell>
        </row>
        <row r="328">
          <cell r="A328" t="str">
            <v>63;5-UR10,UR11a,UR11b,D6,D7a,D7b</v>
          </cell>
          <cell r="B328">
            <v>327</v>
          </cell>
          <cell r="C328">
            <v>261</v>
          </cell>
          <cell r="D328" t="str">
            <v>URB 10</v>
          </cell>
          <cell r="E328" t="str">
            <v xml:space="preserve">S: 13EHC-63x2-1.2HP NP ; Ant Dual Polarized  </v>
          </cell>
          <cell r="F328" t="str">
            <v>Site-01130 (non-200)</v>
          </cell>
          <cell r="G328" t="str">
            <v>S06°12'24.6</v>
          </cell>
          <cell r="H328" t="str">
            <v>106°47'15.9</v>
          </cell>
          <cell r="I328" t="str">
            <v>Site-01098 (Add 96)</v>
          </cell>
          <cell r="J328" t="str">
            <v>S06°11'35.5</v>
          </cell>
          <cell r="K328" t="str">
            <v>106°46'30.7</v>
          </cell>
          <cell r="L328" t="str">
            <v>&lt;None&gt;</v>
          </cell>
          <cell r="M328" t="str">
            <v>2.0 km]</v>
          </cell>
          <cell r="N328" t="str">
            <v>Untitled</v>
          </cell>
          <cell r="O328" t="str">
            <v>From link 204 sites</v>
          </cell>
        </row>
        <row r="329">
          <cell r="A329" t="str">
            <v>63;7-UR10,UR11a,UR11b,D6,D7a,D7b</v>
          </cell>
          <cell r="B329">
            <v>328</v>
          </cell>
          <cell r="C329">
            <v>267</v>
          </cell>
          <cell r="D329" t="str">
            <v>URB 10</v>
          </cell>
          <cell r="E329" t="str">
            <v xml:space="preserve">S: 13EHC-63x2-1.2HP NP ; Ant Dual Polarized  </v>
          </cell>
          <cell r="F329" t="str">
            <v>Site-01130 (non-200)</v>
          </cell>
          <cell r="G329" t="str">
            <v>S06°12'24.6</v>
          </cell>
          <cell r="H329" t="str">
            <v>106°47'15.9</v>
          </cell>
          <cell r="I329" t="str">
            <v>Site-01539 (Add 96)</v>
          </cell>
          <cell r="J329" t="str">
            <v>S06°11'11.2</v>
          </cell>
          <cell r="K329" t="str">
            <v>106°47'44.7</v>
          </cell>
          <cell r="L329" t="str">
            <v>&lt;None&gt;</v>
          </cell>
          <cell r="M329" t="str">
            <v>2.4 km]</v>
          </cell>
          <cell r="N329" t="str">
            <v>Untitled</v>
          </cell>
          <cell r="O329" t="str">
            <v>From link 204 sites</v>
          </cell>
        </row>
        <row r="330">
          <cell r="A330" t="str">
            <v>10;35</v>
          </cell>
          <cell r="B330">
            <v>329</v>
          </cell>
          <cell r="C330">
            <v>256</v>
          </cell>
          <cell r="D330" t="str">
            <v>URB 10</v>
          </cell>
          <cell r="E330" t="str">
            <v>O: 23EHP-16x2-0.6HP HS TN</v>
          </cell>
          <cell r="F330" t="str">
            <v>Site-01146 (non-200)</v>
          </cell>
          <cell r="G330" t="str">
            <v>S06°12'58.8</v>
          </cell>
          <cell r="H330" t="str">
            <v>106°47'17.9</v>
          </cell>
          <cell r="I330" t="str">
            <v>Hotel Mulia (non-200)</v>
          </cell>
          <cell r="J330" t="str">
            <v>S06°12'55.3</v>
          </cell>
          <cell r="K330" t="str">
            <v>106°47'51.3</v>
          </cell>
          <cell r="L330" t="str">
            <v>&lt;None&gt;</v>
          </cell>
          <cell r="M330" t="str">
            <v>1.0 km]</v>
          </cell>
          <cell r="N330" t="str">
            <v>Untitled</v>
          </cell>
          <cell r="O330" t="str">
            <v>From link 204 sites</v>
          </cell>
        </row>
        <row r="331">
          <cell r="A331" t="str">
            <v>10;58 URB10</v>
          </cell>
          <cell r="B331">
            <v>330</v>
          </cell>
          <cell r="C331">
            <v>257</v>
          </cell>
          <cell r="D331" t="str">
            <v>URB 10</v>
          </cell>
          <cell r="E331" t="str">
            <v>O: 23EHP-16x2-0.6HP HS TN</v>
          </cell>
          <cell r="F331" t="str">
            <v>Site-01146 (non-200)</v>
          </cell>
          <cell r="G331" t="str">
            <v>S06°12'58.8</v>
          </cell>
          <cell r="H331" t="str">
            <v>106°47'17.9</v>
          </cell>
          <cell r="I331" t="str">
            <v>Hotel Mulia (non-200)</v>
          </cell>
          <cell r="J331" t="str">
            <v>S06°12'55.3</v>
          </cell>
          <cell r="K331" t="str">
            <v>106°47'51.3</v>
          </cell>
          <cell r="L331" t="str">
            <v>&lt;None&gt;</v>
          </cell>
          <cell r="M331" t="str">
            <v>1.0 km]</v>
          </cell>
          <cell r="N331" t="str">
            <v>Untitled</v>
          </cell>
          <cell r="O331" t="str">
            <v>From link 204 sites</v>
          </cell>
        </row>
        <row r="332">
          <cell r="A332" t="str">
            <v>63;66 URB10</v>
          </cell>
          <cell r="B332">
            <v>331</v>
          </cell>
          <cell r="C332">
            <v>263</v>
          </cell>
          <cell r="D332" t="str">
            <v>URB 10</v>
          </cell>
          <cell r="E332" t="str">
            <v xml:space="preserve">R: 13EHC-63x2-0.6HP NP; Ant Dual Polarized </v>
          </cell>
          <cell r="F332" t="str">
            <v>Site-01146 (non-200)</v>
          </cell>
          <cell r="G332" t="str">
            <v>S06°12'58.8</v>
          </cell>
          <cell r="H332" t="str">
            <v>106°47'17.9</v>
          </cell>
          <cell r="I332" t="str">
            <v>Site-01162 (non-200)</v>
          </cell>
          <cell r="J332" t="str">
            <v>S06°13'24.7</v>
          </cell>
          <cell r="K332" t="str">
            <v>106°47'36.0</v>
          </cell>
          <cell r="L332" t="str">
            <v>&lt;None&gt;</v>
          </cell>
          <cell r="M332" t="str">
            <v>1.0 km]</v>
          </cell>
          <cell r="N332" t="str">
            <v>Untitled</v>
          </cell>
          <cell r="O332" t="str">
            <v>From link 204 sites</v>
          </cell>
        </row>
        <row r="333">
          <cell r="A333" t="str">
            <v>10;67 URB10</v>
          </cell>
          <cell r="B333">
            <v>332</v>
          </cell>
          <cell r="C333">
            <v>601</v>
          </cell>
          <cell r="D333" t="str">
            <v>URB 10</v>
          </cell>
          <cell r="E333" t="str">
            <v>O: 23EHP-16x2-0.6HP HS TN</v>
          </cell>
          <cell r="F333" t="str">
            <v>Site-01162</v>
          </cell>
          <cell r="G333" t="str">
            <v>S06°13'24.7</v>
          </cell>
          <cell r="H333" t="str">
            <v>106°47'36.0</v>
          </cell>
          <cell r="I333" t="str">
            <v>Site-01163</v>
          </cell>
          <cell r="J333" t="str">
            <v>S06°13'43.7</v>
          </cell>
          <cell r="K333" t="str">
            <v>106°47'10.0</v>
          </cell>
          <cell r="L333" t="str">
            <v>&lt;None&gt;</v>
          </cell>
          <cell r="M333" t="str">
            <v>1.0 km]</v>
          </cell>
          <cell r="N333" t="str">
            <v>Untitled</v>
          </cell>
          <cell r="O333" t="str">
            <v>From link 585 sites</v>
          </cell>
        </row>
        <row r="334">
          <cell r="A334" t="str">
            <v>6;7;3 URB10</v>
          </cell>
          <cell r="B334">
            <v>333</v>
          </cell>
          <cell r="C334">
            <v>616</v>
          </cell>
          <cell r="D334" t="str">
            <v>URB 10</v>
          </cell>
          <cell r="E334" t="str">
            <v>L: 15EHP-8x2-0.6HP HS TN; Upgradable to 16x2</v>
          </cell>
          <cell r="F334" t="str">
            <v>Site-01162</v>
          </cell>
          <cell r="G334" t="str">
            <v>S06°13'24.7</v>
          </cell>
          <cell r="H334" t="str">
            <v>106°47'36.0</v>
          </cell>
          <cell r="I334" t="str">
            <v>Senayan City</v>
          </cell>
          <cell r="J334" t="str">
            <v>S06°13'36.0</v>
          </cell>
          <cell r="K334" t="str">
            <v>106°47'50.8</v>
          </cell>
          <cell r="L334" t="str">
            <v>&lt;None&gt;</v>
          </cell>
          <cell r="M334" t="str">
            <v>0.6 km]</v>
          </cell>
          <cell r="N334" t="str">
            <v>Untitled</v>
          </cell>
          <cell r="O334" t="str">
            <v>From link 585 sites</v>
          </cell>
        </row>
        <row r="335">
          <cell r="A335" t="str">
            <v>4;14;3 URB10</v>
          </cell>
          <cell r="B335">
            <v>334</v>
          </cell>
          <cell r="C335">
            <v>611</v>
          </cell>
          <cell r="D335" t="str">
            <v>URB 10</v>
          </cell>
          <cell r="E335" t="str">
            <v>G: 23EHP-4x2-0.6HP NP TN; Upgradable to 8x2</v>
          </cell>
          <cell r="F335" t="str">
            <v>Site-01163</v>
          </cell>
          <cell r="G335" t="str">
            <v>S06°13'43.7</v>
          </cell>
          <cell r="H335" t="str">
            <v>106°47'10.0</v>
          </cell>
          <cell r="I335" t="str">
            <v>Site-00134</v>
          </cell>
          <cell r="J335" t="str">
            <v>S06°14'01.8</v>
          </cell>
          <cell r="K335" t="str">
            <v>106°47'13.8</v>
          </cell>
          <cell r="L335" t="str">
            <v>&lt;None&gt;</v>
          </cell>
          <cell r="M335" t="str">
            <v>0.6 km]</v>
          </cell>
          <cell r="N335" t="str">
            <v>Untitled</v>
          </cell>
          <cell r="O335" t="str">
            <v>From link 585 sites</v>
          </cell>
        </row>
        <row r="336">
          <cell r="A336" t="str">
            <v>63;6-UR10,UR11a,UR11b,D6,D7a,D7b</v>
          </cell>
          <cell r="B336">
            <v>335</v>
          </cell>
          <cell r="C336">
            <v>266</v>
          </cell>
          <cell r="D336" t="str">
            <v>URB 10</v>
          </cell>
          <cell r="E336" t="str">
            <v xml:space="preserve">U: 7EHC-63x2-1.2HP NP; Ant Dual Polarized </v>
          </cell>
          <cell r="F336" t="str">
            <v>Site-01539 (Add 96)</v>
          </cell>
          <cell r="G336" t="str">
            <v>S06°11'11.2</v>
          </cell>
          <cell r="H336" t="str">
            <v>106°47'44.7</v>
          </cell>
          <cell r="I336" t="str">
            <v>SATELIT/DM</v>
          </cell>
          <cell r="J336" t="str">
            <v>S06°09'02.0</v>
          </cell>
          <cell r="K336" t="str">
            <v>106°44'57.4</v>
          </cell>
          <cell r="L336" t="str">
            <v>&lt;None&gt;</v>
          </cell>
          <cell r="M336" t="str">
            <v>6.5 km]</v>
          </cell>
          <cell r="N336" t="str">
            <v>Untitled</v>
          </cell>
          <cell r="O336" t="str">
            <v>From link 204 sites</v>
          </cell>
        </row>
        <row r="337">
          <cell r="A337" t="str">
            <v>2;40-URB11a</v>
          </cell>
          <cell r="B337">
            <v>336</v>
          </cell>
          <cell r="C337">
            <v>625</v>
          </cell>
          <cell r="D337" t="str">
            <v>URB 11a</v>
          </cell>
          <cell r="E337" t="str">
            <v>A: 23EHP-2x2-0.6HP NP TN; Upgradable to 4x2</v>
          </cell>
          <cell r="F337" t="str">
            <v>Site-00318</v>
          </cell>
          <cell r="G337" t="str">
            <v>S06°10'27.8</v>
          </cell>
          <cell r="H337" t="str">
            <v>106°45'57.9</v>
          </cell>
          <cell r="I337" t="str">
            <v>Site-00864 (Add 96)</v>
          </cell>
          <cell r="J337" t="str">
            <v>S06°10'17.7</v>
          </cell>
          <cell r="K337" t="str">
            <v>106°45'25.4</v>
          </cell>
          <cell r="L337" t="str">
            <v>&lt;None&gt;</v>
          </cell>
          <cell r="M337" t="str">
            <v>1.0 km]</v>
          </cell>
          <cell r="N337" t="str">
            <v>Untitled</v>
          </cell>
          <cell r="O337" t="str">
            <v>From link 585 sites</v>
          </cell>
        </row>
        <row r="338">
          <cell r="A338" t="str">
            <v>2;38-URB11a</v>
          </cell>
          <cell r="B338">
            <v>337</v>
          </cell>
          <cell r="C338">
            <v>624</v>
          </cell>
          <cell r="D338" t="str">
            <v>URB 11a</v>
          </cell>
          <cell r="E338" t="str">
            <v>A: 23EHP-2x2-0.6HP NP TN; Upgradable to 4x2</v>
          </cell>
          <cell r="F338" t="str">
            <v>Site-00321</v>
          </cell>
          <cell r="G338" t="str">
            <v>S06°11'28.3</v>
          </cell>
          <cell r="H338" t="str">
            <v>106°45'34.8</v>
          </cell>
          <cell r="I338" t="str">
            <v>Site-00990 (Add 96)</v>
          </cell>
          <cell r="J338" t="str">
            <v>S06°10'58.9</v>
          </cell>
          <cell r="K338" t="str">
            <v>106°45'22.7</v>
          </cell>
          <cell r="L338" t="str">
            <v>&lt;None&gt;</v>
          </cell>
          <cell r="M338" t="str">
            <v>1.0 km]</v>
          </cell>
          <cell r="N338" t="str">
            <v>Untitled</v>
          </cell>
          <cell r="O338" t="str">
            <v>From link 585 sites</v>
          </cell>
        </row>
        <row r="339">
          <cell r="A339" t="str">
            <v>10;8-UBR11a</v>
          </cell>
          <cell r="B339">
            <v>338</v>
          </cell>
          <cell r="C339">
            <v>617</v>
          </cell>
          <cell r="D339" t="str">
            <v>URB 11a</v>
          </cell>
          <cell r="E339" t="str">
            <v>O: 23EHP-16x2-0.6HP HS TN</v>
          </cell>
          <cell r="F339" t="str">
            <v>Site-00864</v>
          </cell>
          <cell r="G339" t="str">
            <v>S06°10'17.7</v>
          </cell>
          <cell r="H339" t="str">
            <v>106°45'25.4</v>
          </cell>
          <cell r="I339" t="str">
            <v>Site-01459</v>
          </cell>
          <cell r="J339" t="str">
            <v>S06°09'19.4</v>
          </cell>
          <cell r="K339" t="str">
            <v>106°45'09.3</v>
          </cell>
          <cell r="L339" t="str">
            <v>&lt;None&gt;</v>
          </cell>
          <cell r="M339" t="str">
            <v>1.9 km]</v>
          </cell>
          <cell r="N339" t="str">
            <v>Untitled</v>
          </cell>
          <cell r="O339" t="str">
            <v>From link 585 sites</v>
          </cell>
        </row>
        <row r="340">
          <cell r="A340" t="str">
            <v>2;32-URB11a</v>
          </cell>
          <cell r="B340">
            <v>339</v>
          </cell>
          <cell r="C340">
            <v>622</v>
          </cell>
          <cell r="D340" t="str">
            <v>URB 11a</v>
          </cell>
          <cell r="E340" t="str">
            <v>A: 23EHP-2x2-0.6HP NP TN; Upgradable to 4x2</v>
          </cell>
          <cell r="F340" t="str">
            <v>Site-00873</v>
          </cell>
          <cell r="G340" t="str">
            <v>S06°10'36.6</v>
          </cell>
          <cell r="H340" t="str">
            <v>106°44'52.4</v>
          </cell>
          <cell r="I340" t="str">
            <v>Site-01002 (Add 96)</v>
          </cell>
          <cell r="J340" t="str">
            <v>S06°11'12.9</v>
          </cell>
          <cell r="K340" t="str">
            <v>106°44'47.1</v>
          </cell>
          <cell r="L340" t="str">
            <v>&lt;None&gt;</v>
          </cell>
          <cell r="M340" t="str">
            <v>1.1 km]</v>
          </cell>
          <cell r="N340" t="str">
            <v>Untitled</v>
          </cell>
          <cell r="O340" t="str">
            <v>From link 585 sites</v>
          </cell>
        </row>
        <row r="341">
          <cell r="A341" t="str">
            <v>2;159-URB11a</v>
          </cell>
          <cell r="B341">
            <v>340</v>
          </cell>
          <cell r="C341">
            <v>623</v>
          </cell>
          <cell r="D341" t="str">
            <v>URB 11a</v>
          </cell>
          <cell r="E341" t="str">
            <v>A: 23EHP-2x2-0.6HP NP TN; Upgradable to 4x2</v>
          </cell>
          <cell r="F341" t="str">
            <v>Site-00977</v>
          </cell>
          <cell r="G341" t="str">
            <v>S06°09'56.8</v>
          </cell>
          <cell r="H341" t="str">
            <v>106°46'56.6</v>
          </cell>
          <cell r="I341" t="str">
            <v>Site-00862 (Add 96)</v>
          </cell>
          <cell r="J341" t="str">
            <v>S06°09'51.0</v>
          </cell>
          <cell r="K341" t="str">
            <v>106°46'33.0</v>
          </cell>
          <cell r="L341" t="str">
            <v>&lt;None&gt;</v>
          </cell>
          <cell r="M341" t="str">
            <v>0.8 km]</v>
          </cell>
          <cell r="N341" t="str">
            <v>Untitled</v>
          </cell>
          <cell r="O341" t="str">
            <v>From link 585 sites</v>
          </cell>
        </row>
        <row r="342">
          <cell r="A342" t="str">
            <v>6;32-URB11a</v>
          </cell>
          <cell r="B342">
            <v>341</v>
          </cell>
          <cell r="C342">
            <v>628</v>
          </cell>
          <cell r="D342" t="str">
            <v>URB 11a</v>
          </cell>
          <cell r="E342" t="str">
            <v>L: 15EHP-8x2-0.6HP HS TN; Upgradable to 16x2</v>
          </cell>
          <cell r="F342" t="str">
            <v>Site-00977</v>
          </cell>
          <cell r="G342" t="str">
            <v>S06°09'56.8</v>
          </cell>
          <cell r="H342" t="str">
            <v>106°46'56.6</v>
          </cell>
          <cell r="I342" t="str">
            <v>Site-00320 (non-200)</v>
          </cell>
          <cell r="J342" t="str">
            <v>S06°09'24.1</v>
          </cell>
          <cell r="K342" t="str">
            <v>106°46'34.4</v>
          </cell>
          <cell r="L342" t="str">
            <v>&lt;None&gt;</v>
          </cell>
          <cell r="M342" t="str">
            <v>1.2 km]</v>
          </cell>
          <cell r="N342" t="str">
            <v>Untitled</v>
          </cell>
          <cell r="O342" t="str">
            <v>From link 585 sites</v>
          </cell>
        </row>
        <row r="343">
          <cell r="A343" t="str">
            <v>4;16-URB11a</v>
          </cell>
          <cell r="B343">
            <v>342</v>
          </cell>
          <cell r="C343">
            <v>627</v>
          </cell>
          <cell r="D343" t="str">
            <v>URB 11a</v>
          </cell>
          <cell r="E343" t="str">
            <v>G: 23EHP-4x2-0.6HP NP TN; Upgradable to 8x2</v>
          </cell>
          <cell r="F343" t="str">
            <v>Site-00989</v>
          </cell>
          <cell r="G343" t="str">
            <v>S06°10'53.9</v>
          </cell>
          <cell r="H343" t="str">
            <v>106°45'55.0</v>
          </cell>
          <cell r="I343" t="str">
            <v>Site-00864 (Add 96)</v>
          </cell>
          <cell r="J343" t="str">
            <v>S06°10'17.7</v>
          </cell>
          <cell r="K343" t="str">
            <v>106°45'25.4</v>
          </cell>
          <cell r="L343" t="str">
            <v>&lt;None&gt;</v>
          </cell>
          <cell r="M343" t="str">
            <v>1.4 km]</v>
          </cell>
          <cell r="N343" t="str">
            <v>Untitled</v>
          </cell>
          <cell r="O343" t="str">
            <v>From link 585 sites</v>
          </cell>
        </row>
        <row r="344">
          <cell r="A344" t="str">
            <v>4;15-URB11a</v>
          </cell>
          <cell r="B344">
            <v>343</v>
          </cell>
          <cell r="C344">
            <v>626</v>
          </cell>
          <cell r="D344" t="str">
            <v>URB 11a</v>
          </cell>
          <cell r="E344" t="str">
            <v>G: 23EHP-4x2-0.6HP NP TN; Upgradable to 8x2</v>
          </cell>
          <cell r="F344" t="str">
            <v>Site-00990</v>
          </cell>
          <cell r="G344" t="str">
            <v>S06°10'58.9</v>
          </cell>
          <cell r="H344" t="str">
            <v>106°45'22.7</v>
          </cell>
          <cell r="I344" t="str">
            <v>Site-00864 (Add 96)</v>
          </cell>
          <cell r="J344" t="str">
            <v>S06°10'17.7</v>
          </cell>
          <cell r="K344" t="str">
            <v>106°45'25.4</v>
          </cell>
          <cell r="L344" t="str">
            <v>&lt;None&gt;</v>
          </cell>
          <cell r="M344" t="str">
            <v>1.3 km]</v>
          </cell>
          <cell r="N344" t="str">
            <v>Untitled</v>
          </cell>
          <cell r="O344" t="str">
            <v>From link 585 sites</v>
          </cell>
        </row>
        <row r="345">
          <cell r="A345" t="str">
            <v>6;7-URB11a</v>
          </cell>
          <cell r="B345">
            <v>344</v>
          </cell>
          <cell r="C345">
            <v>630</v>
          </cell>
          <cell r="D345" t="str">
            <v>URB 11a</v>
          </cell>
          <cell r="E345" t="str">
            <v>L: 15EHP-8x2-0.6HP HS TN; Upgradable to 16x2</v>
          </cell>
          <cell r="F345" t="str">
            <v>Site-01002</v>
          </cell>
          <cell r="G345" t="str">
            <v>S06°11'12.9</v>
          </cell>
          <cell r="H345" t="str">
            <v>106°44'47.1</v>
          </cell>
          <cell r="I345" t="str">
            <v>Site-00805</v>
          </cell>
          <cell r="J345" t="str">
            <v>S06°10'17.3</v>
          </cell>
          <cell r="K345" t="str">
            <v>106°44'11.9</v>
          </cell>
          <cell r="L345" t="str">
            <v>&lt;None&gt;</v>
          </cell>
          <cell r="M345" t="str">
            <v>2.0 km]</v>
          </cell>
          <cell r="N345" t="str">
            <v>Untitled</v>
          </cell>
          <cell r="O345" t="str">
            <v>From link 585 sites</v>
          </cell>
        </row>
        <row r="346">
          <cell r="A346" t="str">
            <v>2;24-URB11a</v>
          </cell>
          <cell r="B346">
            <v>345</v>
          </cell>
          <cell r="C346">
            <v>619</v>
          </cell>
          <cell r="D346" t="str">
            <v>URB 11a</v>
          </cell>
          <cell r="E346" t="str">
            <v>A: 23EHP-2x2-0.6HP NP TN; Upgradable to 4x2</v>
          </cell>
          <cell r="F346" t="str">
            <v>Site-01079</v>
          </cell>
          <cell r="G346" t="str">
            <v>S06°10'50.9</v>
          </cell>
          <cell r="H346" t="str">
            <v>106°46'30.7</v>
          </cell>
          <cell r="I346" t="str">
            <v>Site-00863 (Add 96)</v>
          </cell>
          <cell r="J346" t="str">
            <v>S06°09'58.0</v>
          </cell>
          <cell r="K346" t="str">
            <v>106°46'01.4</v>
          </cell>
          <cell r="L346" t="str">
            <v>&lt;None&gt;</v>
          </cell>
          <cell r="M346" t="str">
            <v>1.9 km]</v>
          </cell>
          <cell r="N346" t="str">
            <v>Untitled</v>
          </cell>
          <cell r="O346" t="str">
            <v>From link 585 sites</v>
          </cell>
        </row>
        <row r="347">
          <cell r="A347" t="str">
            <v>2;25-URB11a</v>
          </cell>
          <cell r="B347">
            <v>346</v>
          </cell>
          <cell r="C347">
            <v>620</v>
          </cell>
          <cell r="D347" t="str">
            <v>URB 11a</v>
          </cell>
          <cell r="E347" t="str">
            <v>A: 23EHP-2x2-0.6HP NP TN; Upgradable to 4x2</v>
          </cell>
          <cell r="F347" t="str">
            <v>Site-01079</v>
          </cell>
          <cell r="G347" t="str">
            <v>S06°10'50.9</v>
          </cell>
          <cell r="H347" t="str">
            <v>106°46'30.7</v>
          </cell>
          <cell r="I347" t="str">
            <v>Site-01080 (Add 96)</v>
          </cell>
          <cell r="J347" t="str">
            <v>S06°11'20.7</v>
          </cell>
          <cell r="K347" t="str">
            <v>106°46'07.6</v>
          </cell>
          <cell r="L347" t="str">
            <v>&lt;None&gt;</v>
          </cell>
          <cell r="M347" t="str">
            <v>1.2 km]</v>
          </cell>
          <cell r="N347" t="str">
            <v>Untitled</v>
          </cell>
          <cell r="O347" t="str">
            <v>From link 585 sites</v>
          </cell>
        </row>
        <row r="348">
          <cell r="A348" t="str">
            <v>6;5-URB11a</v>
          </cell>
          <cell r="B348">
            <v>347</v>
          </cell>
          <cell r="C348">
            <v>629</v>
          </cell>
          <cell r="D348" t="str">
            <v>URB 11a</v>
          </cell>
          <cell r="E348" t="str">
            <v>L: 15EHP-8x2-0.6HP HS TN; Upgradable to 16x2</v>
          </cell>
          <cell r="F348" t="str">
            <v>Site-01079</v>
          </cell>
          <cell r="G348" t="str">
            <v>S06°10'50.9</v>
          </cell>
          <cell r="H348" t="str">
            <v>106°46'30.7</v>
          </cell>
          <cell r="I348" t="str">
            <v>Site-01098 (Add 96)</v>
          </cell>
          <cell r="J348" t="str">
            <v>S06°11'35.5</v>
          </cell>
          <cell r="K348" t="str">
            <v>106°46'30.7</v>
          </cell>
          <cell r="L348" t="str">
            <v>&lt;None&gt;</v>
          </cell>
          <cell r="M348" t="str">
            <v>1.4 km]</v>
          </cell>
          <cell r="N348" t="str">
            <v>Untitled</v>
          </cell>
          <cell r="O348" t="str">
            <v>From link 585 sites</v>
          </cell>
        </row>
        <row r="349">
          <cell r="A349" t="str">
            <v>2;31-URB11a</v>
          </cell>
          <cell r="B349">
            <v>348</v>
          </cell>
          <cell r="C349">
            <v>621</v>
          </cell>
          <cell r="D349" t="str">
            <v>URB 11a</v>
          </cell>
          <cell r="E349" t="str">
            <v>A: 23EHP-2x2-0.6HP NP TN; Upgradable to 4x2</v>
          </cell>
          <cell r="F349" t="str">
            <v>Site-01081</v>
          </cell>
          <cell r="G349" t="str">
            <v>S06°11'30.7</v>
          </cell>
          <cell r="H349" t="str">
            <v>106°44'59.8</v>
          </cell>
          <cell r="I349" t="str">
            <v>Site-01002</v>
          </cell>
          <cell r="J349" t="str">
            <v>S06°11'12.9</v>
          </cell>
          <cell r="K349" t="str">
            <v>106°44'47.1</v>
          </cell>
          <cell r="L349" t="str">
            <v>&lt;None&gt;</v>
          </cell>
          <cell r="M349" t="str">
            <v>0.7 km]</v>
          </cell>
          <cell r="N349" t="str">
            <v>Untitled</v>
          </cell>
          <cell r="O349" t="str">
            <v>From link 585 sites</v>
          </cell>
        </row>
        <row r="350">
          <cell r="A350" t="str">
            <v>2;23-URB11a</v>
          </cell>
          <cell r="B350">
            <v>349</v>
          </cell>
          <cell r="C350">
            <v>618</v>
          </cell>
          <cell r="D350" t="str">
            <v>URB 11a</v>
          </cell>
          <cell r="E350" t="str">
            <v>A: 23EHP-2x2-0.6HP NP TN; Upgradable to 4x2</v>
          </cell>
          <cell r="F350" t="str">
            <v>Site-01097</v>
          </cell>
          <cell r="G350" t="str">
            <v>S06°11'24.0</v>
          </cell>
          <cell r="H350" t="str">
            <v>106°47'02.5</v>
          </cell>
          <cell r="I350" t="str">
            <v>Site-00310 (Add 96)</v>
          </cell>
          <cell r="J350" t="str">
            <v>S06°11'14.0</v>
          </cell>
          <cell r="K350" t="str">
            <v>106°46'42.7</v>
          </cell>
          <cell r="L350" t="str">
            <v>&lt;None&gt;</v>
          </cell>
          <cell r="M350" t="str">
            <v>0.7 km]</v>
          </cell>
          <cell r="N350" t="str">
            <v>Untitled</v>
          </cell>
          <cell r="O350" t="str">
            <v>From link 585 sites</v>
          </cell>
        </row>
        <row r="351">
          <cell r="A351" t="str">
            <v>2;13-URB11b</v>
          </cell>
          <cell r="B351">
            <v>350</v>
          </cell>
          <cell r="C351">
            <v>636</v>
          </cell>
          <cell r="D351" t="str">
            <v>URB 11b</v>
          </cell>
          <cell r="E351" t="str">
            <v>A: 23EHP-2x2-0.6HP NP TN; Upgradable to 4x2</v>
          </cell>
          <cell r="F351" t="str">
            <v>Site-01082</v>
          </cell>
          <cell r="G351" t="str">
            <v>S06°12'01.2</v>
          </cell>
          <cell r="H351" t="str">
            <v>106°44'57.4</v>
          </cell>
          <cell r="I351" t="str">
            <v>Site-01003 (Add 96)</v>
          </cell>
          <cell r="J351" t="str">
            <v>S06°11'41.4</v>
          </cell>
          <cell r="K351" t="str">
            <v>106°44'32.3</v>
          </cell>
          <cell r="L351" t="str">
            <v>&lt;None&gt;</v>
          </cell>
          <cell r="M351" t="str">
            <v>1.0 km]</v>
          </cell>
          <cell r="N351" t="str">
            <v>Untitled</v>
          </cell>
          <cell r="O351" t="str">
            <v>From link 585 sites</v>
          </cell>
        </row>
        <row r="352">
          <cell r="A352" t="str">
            <v>10;5-URB11b</v>
          </cell>
          <cell r="B352">
            <v>351</v>
          </cell>
          <cell r="C352">
            <v>268</v>
          </cell>
          <cell r="D352" t="str">
            <v>URB 11b</v>
          </cell>
          <cell r="E352" t="str">
            <v>O: 23EHP-16x2-0.6HP HS TN</v>
          </cell>
          <cell r="F352" t="str">
            <v>Site-01097 (Add 96)</v>
          </cell>
          <cell r="G352" t="str">
            <v>S06°11'24.0</v>
          </cell>
          <cell r="H352" t="str">
            <v>106°47'02.5</v>
          </cell>
          <cell r="I352" t="str">
            <v>Site-01098 (Add 96)</v>
          </cell>
          <cell r="J352" t="str">
            <v>S06°11'35.5</v>
          </cell>
          <cell r="K352" t="str">
            <v>106°46'30.7</v>
          </cell>
          <cell r="L352" t="str">
            <v>&lt;None&gt;</v>
          </cell>
          <cell r="M352" t="str">
            <v>1.0 km]</v>
          </cell>
          <cell r="N352" t="str">
            <v>Untitled</v>
          </cell>
          <cell r="O352" t="str">
            <v>From link 204 sites</v>
          </cell>
        </row>
        <row r="353">
          <cell r="A353" t="str">
            <v>4;9-URB11a</v>
          </cell>
          <cell r="B353">
            <v>352</v>
          </cell>
          <cell r="C353">
            <v>269</v>
          </cell>
          <cell r="D353" t="str">
            <v>URB 11b</v>
          </cell>
          <cell r="E353" t="str">
            <v>H: 18EHP-4x2-0.6HP NP TN; Upgradable to 8x2</v>
          </cell>
          <cell r="F353" t="str">
            <v>Site-01097 (Add 96)</v>
          </cell>
          <cell r="G353" t="str">
            <v>S06°11'24.0</v>
          </cell>
          <cell r="H353" t="str">
            <v>106°47'02.5</v>
          </cell>
          <cell r="I353" t="str">
            <v>Site-00988 (Add 96)</v>
          </cell>
          <cell r="J353" t="str">
            <v>S06°10'20.0</v>
          </cell>
          <cell r="K353" t="str">
            <v>106°46'31.3</v>
          </cell>
          <cell r="L353" t="str">
            <v>&lt;None&gt;</v>
          </cell>
          <cell r="M353" t="str">
            <v>2.2 km]</v>
          </cell>
          <cell r="N353" t="str">
            <v>Untitled</v>
          </cell>
          <cell r="O353" t="str">
            <v>From link 204 sites</v>
          </cell>
        </row>
        <row r="354">
          <cell r="A354" t="str">
            <v>2;12-URB11b</v>
          </cell>
          <cell r="B354">
            <v>353</v>
          </cell>
          <cell r="C354">
            <v>633</v>
          </cell>
          <cell r="D354" t="str">
            <v>URB 11b</v>
          </cell>
          <cell r="E354" t="str">
            <v>A: 23EHP-2x2-0.6HP NP TN; Upgradable to 4x2</v>
          </cell>
          <cell r="F354" t="str">
            <v>Site-01099</v>
          </cell>
          <cell r="G354" t="str">
            <v>S06°11'51.9</v>
          </cell>
          <cell r="H354" t="str">
            <v>106°46'01.8</v>
          </cell>
          <cell r="I354" t="str">
            <v>Site-01117</v>
          </cell>
          <cell r="J354" t="str">
            <v>S06°12'29.7</v>
          </cell>
          <cell r="K354" t="str">
            <v>106°45'49.6</v>
          </cell>
          <cell r="L354" t="str">
            <v>&lt;None&gt;</v>
          </cell>
          <cell r="M354" t="str">
            <v>1.2 km]</v>
          </cell>
          <cell r="N354" t="str">
            <v>Untitled</v>
          </cell>
          <cell r="O354" t="str">
            <v>From link 585 sites</v>
          </cell>
        </row>
        <row r="355">
          <cell r="A355" t="str">
            <v>2;14-URB11b</v>
          </cell>
          <cell r="B355">
            <v>354</v>
          </cell>
          <cell r="C355">
            <v>637</v>
          </cell>
          <cell r="D355" t="str">
            <v>URB 11b</v>
          </cell>
          <cell r="E355" t="str">
            <v>A: 23EHP-2x2-0.6HP NP TN; Upgradable to 4x2</v>
          </cell>
          <cell r="F355" t="str">
            <v>Site-01100</v>
          </cell>
          <cell r="G355" t="str">
            <v>S06°12'13.4</v>
          </cell>
          <cell r="H355" t="str">
            <v>106°45'25.4</v>
          </cell>
          <cell r="I355" t="str">
            <v>Site-00470</v>
          </cell>
          <cell r="J355" t="str">
            <v>S06°11'48.2</v>
          </cell>
          <cell r="K355" t="str">
            <v>106°45'22.9</v>
          </cell>
          <cell r="L355" t="str">
            <v>&lt;None&gt;</v>
          </cell>
          <cell r="M355" t="str">
            <v>0.8 km]</v>
          </cell>
          <cell r="N355" t="str">
            <v>Untitled</v>
          </cell>
          <cell r="O355" t="str">
            <v>From link 585 sites</v>
          </cell>
        </row>
        <row r="356">
          <cell r="A356" t="str">
            <v>4;6-URB11b</v>
          </cell>
          <cell r="B356">
            <v>355</v>
          </cell>
          <cell r="C356">
            <v>641</v>
          </cell>
          <cell r="D356" t="str">
            <v>URB 11b</v>
          </cell>
          <cell r="E356" t="str">
            <v>G: 23EHP-4x2-0.6HP NP TN; Upgradable to 8x2</v>
          </cell>
          <cell r="F356" t="str">
            <v>Site-01100</v>
          </cell>
          <cell r="G356" t="str">
            <v>S06°12'13.4</v>
          </cell>
          <cell r="H356" t="str">
            <v>106°45'25.4</v>
          </cell>
          <cell r="I356" t="str">
            <v>Site-01302</v>
          </cell>
          <cell r="J356" t="str">
            <v>S06°12'26.5</v>
          </cell>
          <cell r="K356" t="str">
            <v>106°44'55.3</v>
          </cell>
          <cell r="L356" t="str">
            <v>&lt;None&gt;</v>
          </cell>
          <cell r="M356" t="str">
            <v>1.0 km]</v>
          </cell>
          <cell r="N356" t="str">
            <v>Untitled</v>
          </cell>
          <cell r="O356" t="str">
            <v>From link 585 sites</v>
          </cell>
        </row>
        <row r="357">
          <cell r="A357" t="str">
            <v>2;20-URB11b</v>
          </cell>
          <cell r="B357">
            <v>356</v>
          </cell>
          <cell r="C357">
            <v>634</v>
          </cell>
          <cell r="D357" t="str">
            <v>URB 11b</v>
          </cell>
          <cell r="E357" t="str">
            <v>A: 23EHP-2x2-0.6HP NP TN; Upgradable to 4x2</v>
          </cell>
          <cell r="F357" t="str">
            <v>Site-01115</v>
          </cell>
          <cell r="G357" t="str">
            <v>S06°11'56.0</v>
          </cell>
          <cell r="H357" t="str">
            <v>106°46'56.9</v>
          </cell>
          <cell r="I357" t="str">
            <v>Site-01299 (Add 96)</v>
          </cell>
          <cell r="J357" t="str">
            <v>S06°11'39.3</v>
          </cell>
          <cell r="K357" t="str">
            <v>106°47'20.8</v>
          </cell>
          <cell r="L357" t="str">
            <v>&lt;None&gt;</v>
          </cell>
          <cell r="M357" t="str">
            <v>0.9 km]</v>
          </cell>
          <cell r="N357" t="str">
            <v>Untitled</v>
          </cell>
          <cell r="O357" t="str">
            <v>From link 585 sites</v>
          </cell>
        </row>
        <row r="358">
          <cell r="A358" t="str">
            <v>6;3-UBR11b</v>
          </cell>
          <cell r="B358">
            <v>357</v>
          </cell>
          <cell r="C358">
            <v>643</v>
          </cell>
          <cell r="D358" t="str">
            <v>URB 11b</v>
          </cell>
          <cell r="E358" t="str">
            <v>L: 15EHP-8x2-0.6HP HS TN; Upgradable to 16x2</v>
          </cell>
          <cell r="F358" t="str">
            <v>Site-01117</v>
          </cell>
          <cell r="G358" t="str">
            <v>S06°12'29.7</v>
          </cell>
          <cell r="H358" t="str">
            <v>106°45'49.6</v>
          </cell>
          <cell r="I358" t="str">
            <v>Site-01118 (Add 96)</v>
          </cell>
          <cell r="J358" t="str">
            <v>S06°12'51.6</v>
          </cell>
          <cell r="K358" t="str">
            <v>106°45'30.8</v>
          </cell>
          <cell r="L358" t="str">
            <v>&lt;None&gt;</v>
          </cell>
          <cell r="M358" t="str">
            <v>0.9 km]</v>
          </cell>
          <cell r="N358" t="str">
            <v>Untitled</v>
          </cell>
          <cell r="O358" t="str">
            <v>From link 585 sites</v>
          </cell>
        </row>
        <row r="359">
          <cell r="A359" t="str">
            <v>2;19-URB11b</v>
          </cell>
          <cell r="B359">
            <v>358</v>
          </cell>
          <cell r="C359">
            <v>639</v>
          </cell>
          <cell r="D359" t="str">
            <v>URB 11b</v>
          </cell>
          <cell r="E359" t="str">
            <v>A: 23EHP-2x2-0.6HP NP TN; Upgradable to 4x2</v>
          </cell>
          <cell r="F359" t="str">
            <v>Site-01129</v>
          </cell>
          <cell r="G359" t="str">
            <v>S06°12'01.4</v>
          </cell>
          <cell r="H359" t="str">
            <v>106°47'29.8</v>
          </cell>
          <cell r="I359" t="str">
            <v>Site-01299 (Add 96)</v>
          </cell>
          <cell r="J359" t="str">
            <v>S06°11'39.3</v>
          </cell>
          <cell r="K359" t="str">
            <v>106°47'20.8</v>
          </cell>
          <cell r="L359" t="str">
            <v>&lt;None&gt;</v>
          </cell>
          <cell r="M359" t="str">
            <v>0.7 km]</v>
          </cell>
          <cell r="N359" t="str">
            <v>Untitled</v>
          </cell>
          <cell r="O359" t="str">
            <v>From link 585 sites</v>
          </cell>
        </row>
        <row r="360">
          <cell r="A360" t="str">
            <v>10;4-URB11b</v>
          </cell>
          <cell r="B360">
            <v>359</v>
          </cell>
          <cell r="C360">
            <v>631</v>
          </cell>
          <cell r="D360" t="str">
            <v>URB 11b</v>
          </cell>
          <cell r="E360" t="str">
            <v>O: 23EHP-16x2-0.6HP HS TN</v>
          </cell>
          <cell r="F360" t="str">
            <v>Site-01130</v>
          </cell>
          <cell r="G360" t="str">
            <v>S06°12'24.6</v>
          </cell>
          <cell r="H360" t="str">
            <v>106°47'15.9</v>
          </cell>
          <cell r="I360" t="str">
            <v>Site-01131 (Add 96)</v>
          </cell>
          <cell r="J360" t="str">
            <v>S06°12'32.0</v>
          </cell>
          <cell r="K360" t="str">
            <v>106°46'48.5</v>
          </cell>
          <cell r="L360" t="str">
            <v>&lt;None&gt;</v>
          </cell>
          <cell r="M360" t="str">
            <v>0.9 km]</v>
          </cell>
          <cell r="N360" t="str">
            <v>Untitled</v>
          </cell>
          <cell r="O360" t="str">
            <v>From link 585 sites</v>
          </cell>
        </row>
        <row r="361">
          <cell r="A361" t="str">
            <v>6;4-URB11b</v>
          </cell>
          <cell r="B361">
            <v>360</v>
          </cell>
          <cell r="C361">
            <v>644</v>
          </cell>
          <cell r="D361" t="str">
            <v>URB 11b</v>
          </cell>
          <cell r="E361" t="str">
            <v>L: 15EHP-8x2-0.6HP HS TN; Upgradable to 16x2</v>
          </cell>
          <cell r="F361" t="str">
            <v>Site-01130</v>
          </cell>
          <cell r="G361" t="str">
            <v>S06°12'24.6</v>
          </cell>
          <cell r="H361" t="str">
            <v>106°47'15.9</v>
          </cell>
          <cell r="I361" t="str">
            <v>Site-01299 (Add 96)</v>
          </cell>
          <cell r="J361" t="str">
            <v>S06°11'39.3</v>
          </cell>
          <cell r="K361" t="str">
            <v>106°47'20.8</v>
          </cell>
          <cell r="L361" t="str">
            <v>&lt;None&gt;</v>
          </cell>
          <cell r="M361" t="str">
            <v>1.4 km]</v>
          </cell>
          <cell r="N361" t="str">
            <v>Untitled</v>
          </cell>
          <cell r="O361" t="str">
            <v>From link 585 sites</v>
          </cell>
        </row>
        <row r="362">
          <cell r="A362" t="str">
            <v>2;17-URB11b</v>
          </cell>
          <cell r="B362">
            <v>361</v>
          </cell>
          <cell r="C362">
            <v>638</v>
          </cell>
          <cell r="D362" t="str">
            <v>URB 11b</v>
          </cell>
          <cell r="E362" t="str">
            <v>A: 23EHP-2x2-0.6HP NP TN; Upgradable to 4x2</v>
          </cell>
          <cell r="F362" t="str">
            <v>Site-01131</v>
          </cell>
          <cell r="G362" t="str">
            <v>S06°12'32.0</v>
          </cell>
          <cell r="H362" t="str">
            <v>106°46'48.5</v>
          </cell>
          <cell r="I362" t="str">
            <v>Site-00322</v>
          </cell>
          <cell r="J362" t="str">
            <v>S06°12'43.3</v>
          </cell>
          <cell r="K362" t="str">
            <v>106°46'17.7</v>
          </cell>
          <cell r="L362" t="str">
            <v>&lt;None&gt;</v>
          </cell>
          <cell r="M362" t="str">
            <v>1.0 km]</v>
          </cell>
          <cell r="N362" t="str">
            <v>Untitled</v>
          </cell>
          <cell r="O362" t="str">
            <v>From link 585 sites</v>
          </cell>
        </row>
        <row r="363">
          <cell r="A363" t="str">
            <v>4;8-URB11b</v>
          </cell>
          <cell r="B363">
            <v>362</v>
          </cell>
          <cell r="C363">
            <v>642</v>
          </cell>
          <cell r="D363" t="str">
            <v>URB 11b</v>
          </cell>
          <cell r="E363" t="str">
            <v>G: 23EHP-4x2-0.6HP NP TN; Upgradable to 8x2</v>
          </cell>
          <cell r="F363" t="str">
            <v>Site-01131</v>
          </cell>
          <cell r="G363" t="str">
            <v>S06°12'32.0</v>
          </cell>
          <cell r="H363" t="str">
            <v>106°46'48.5</v>
          </cell>
          <cell r="I363" t="str">
            <v>Site-01116 (Add 96)</v>
          </cell>
          <cell r="J363" t="str">
            <v>S06°12'09.5</v>
          </cell>
          <cell r="K363" t="str">
            <v>106°46'29.4</v>
          </cell>
          <cell r="L363" t="str">
            <v>&lt;None&gt;</v>
          </cell>
          <cell r="M363" t="str">
            <v>0.9 km]</v>
          </cell>
          <cell r="N363" t="str">
            <v>Untitled</v>
          </cell>
          <cell r="O363" t="str">
            <v>From link 585 sites</v>
          </cell>
        </row>
        <row r="364">
          <cell r="A364" t="str">
            <v>2;30-URB11b</v>
          </cell>
          <cell r="B364">
            <v>363</v>
          </cell>
          <cell r="C364">
            <v>635</v>
          </cell>
          <cell r="D364" t="str">
            <v>URB 11b</v>
          </cell>
          <cell r="E364" t="str">
            <v>A: 23EHP-2x2-0.6HP NP TN; Upgradable to 4x2</v>
          </cell>
          <cell r="F364" t="str">
            <v>Site-01142</v>
          </cell>
          <cell r="G364" t="str">
            <v>S06°11'04.1</v>
          </cell>
          <cell r="H364" t="str">
            <v>106°47'17.9</v>
          </cell>
          <cell r="I364" t="str">
            <v>Site-00093</v>
          </cell>
          <cell r="J364" t="str">
            <v>S06°11'21.9</v>
          </cell>
          <cell r="K364" t="str">
            <v>106°47'57.9</v>
          </cell>
          <cell r="L364" t="str">
            <v>&lt;None&gt;</v>
          </cell>
          <cell r="M364" t="str">
            <v>1.3 km]</v>
          </cell>
          <cell r="N364" t="str">
            <v>Untitled</v>
          </cell>
          <cell r="O364" t="str">
            <v>From link 585 sites</v>
          </cell>
        </row>
        <row r="365">
          <cell r="A365" t="str">
            <v>4;5-URB11b</v>
          </cell>
          <cell r="B365">
            <v>364</v>
          </cell>
          <cell r="C365">
            <v>640</v>
          </cell>
          <cell r="D365" t="str">
            <v>URB 11b</v>
          </cell>
          <cell r="E365" t="str">
            <v>G: 23EHP-4x2-0.6HP NP TN; Upgradable to 8x2</v>
          </cell>
          <cell r="F365" t="str">
            <v>Site-01302</v>
          </cell>
          <cell r="G365" t="str">
            <v>S06°12'26.5</v>
          </cell>
          <cell r="H365" t="str">
            <v>106°44'55.3</v>
          </cell>
          <cell r="I365" t="str">
            <v>Site-01082 (Add 96)</v>
          </cell>
          <cell r="J365" t="str">
            <v>S06°12'01.2</v>
          </cell>
          <cell r="K365" t="str">
            <v>106°44'57.4</v>
          </cell>
          <cell r="L365" t="str">
            <v>&lt;None&gt;</v>
          </cell>
          <cell r="M365" t="str">
            <v>0.8 km]</v>
          </cell>
          <cell r="N365" t="str">
            <v>Untitled</v>
          </cell>
          <cell r="O365" t="str">
            <v>From link 585 sites</v>
          </cell>
        </row>
        <row r="366">
          <cell r="A366" t="str">
            <v>2;100;2 URB11b</v>
          </cell>
          <cell r="B366">
            <v>365</v>
          </cell>
          <cell r="C366">
            <v>632</v>
          </cell>
          <cell r="D366" t="str">
            <v>URB 11b</v>
          </cell>
          <cell r="E366" t="str">
            <v>A: 23EHP-2x2-0.6HP NP TN; Upgradable to 4x2</v>
          </cell>
          <cell r="F366" t="str">
            <v>Site-01540</v>
          </cell>
          <cell r="G366" t="str">
            <v>S06°12'13.6</v>
          </cell>
          <cell r="H366" t="str">
            <v>106°48'00.2</v>
          </cell>
          <cell r="I366" t="str">
            <v>JDC (non-200)</v>
          </cell>
          <cell r="J366" t="str">
            <v>S06°12'07.2</v>
          </cell>
          <cell r="K366" t="str">
            <v>106°48'01.4</v>
          </cell>
          <cell r="L366" t="str">
            <v>&lt;None&gt;</v>
          </cell>
          <cell r="M366" t="str">
            <v>0.2 km]</v>
          </cell>
          <cell r="N366" t="str">
            <v>Untitled</v>
          </cell>
          <cell r="O366" t="str">
            <v>From link 585 sites</v>
          </cell>
        </row>
        <row r="367">
          <cell r="A367" t="str">
            <v>10;30-URB12</v>
          </cell>
          <cell r="B367">
            <v>366</v>
          </cell>
          <cell r="C367">
            <v>270</v>
          </cell>
          <cell r="D367" t="str">
            <v>URB 12</v>
          </cell>
          <cell r="E367" t="str">
            <v>O: 23EHP-16x2-0.6HP HS TN</v>
          </cell>
          <cell r="F367" t="str">
            <v>Site-00565</v>
          </cell>
          <cell r="G367" t="str">
            <v>S06°09'02.4</v>
          </cell>
          <cell r="H367" t="str">
            <v>106°47'54.8</v>
          </cell>
          <cell r="I367" t="str">
            <v>Site-00048 (non-200)</v>
          </cell>
          <cell r="J367" t="str">
            <v>S06°09'13.9</v>
          </cell>
          <cell r="K367" t="str">
            <v>106°47'35.4</v>
          </cell>
          <cell r="L367" t="str">
            <v>&lt;None&gt;</v>
          </cell>
          <cell r="M367" t="str">
            <v>0.7 km]</v>
          </cell>
          <cell r="N367" t="str">
            <v>Untitled</v>
          </cell>
          <cell r="O367" t="str">
            <v>From link 204 sites</v>
          </cell>
        </row>
        <row r="368">
          <cell r="A368" t="str">
            <v>4;25-URB_3</v>
          </cell>
          <cell r="B368">
            <v>367</v>
          </cell>
          <cell r="C368">
            <v>271</v>
          </cell>
          <cell r="D368" t="str">
            <v>URB 3</v>
          </cell>
          <cell r="E368" t="str">
            <v>G: 23EHP-4x2-0.6HP NP TN; Upgradable to 8x2</v>
          </cell>
          <cell r="F368" t="str">
            <v>Site-00588 (non-200)</v>
          </cell>
          <cell r="G368" t="str">
            <v>S06°12'22.3</v>
          </cell>
          <cell r="H368" t="str">
            <v>106°50'59.0</v>
          </cell>
          <cell r="I368" t="str">
            <v>RSCM (non-200)</v>
          </cell>
          <cell r="J368" t="str">
            <v>S06°11'52.1</v>
          </cell>
          <cell r="K368" t="str">
            <v>106°50'47.8</v>
          </cell>
          <cell r="L368" t="str">
            <v>&lt;None&gt;</v>
          </cell>
          <cell r="M368" t="str">
            <v>1.0 km]</v>
          </cell>
          <cell r="N368" t="str">
            <v>Untitled</v>
          </cell>
          <cell r="O368" t="str">
            <v>From link 204 sites</v>
          </cell>
        </row>
        <row r="369">
          <cell r="A369" t="str">
            <v>6;14-URB_5</v>
          </cell>
          <cell r="B369">
            <v>368</v>
          </cell>
          <cell r="C369">
            <v>272</v>
          </cell>
          <cell r="D369" t="str">
            <v>URB 5</v>
          </cell>
          <cell r="E369" t="str">
            <v>L: 15EHP-8x2-0.6HP HS TN; Upgradable to 16x2</v>
          </cell>
          <cell r="F369" t="str">
            <v>Casablanca (non-200)</v>
          </cell>
          <cell r="G369" t="str">
            <v>S06°13'24.3</v>
          </cell>
          <cell r="H369" t="str">
            <v>106°50'42.5</v>
          </cell>
          <cell r="I369" t="str">
            <v>Site-00147</v>
          </cell>
          <cell r="J369" t="str">
            <v>S06°13'07.9</v>
          </cell>
          <cell r="K369" t="str">
            <v>106°50'20.5</v>
          </cell>
          <cell r="L369" t="str">
            <v>&lt;None&gt;</v>
          </cell>
          <cell r="M369" t="str">
            <v>0.8 km]</v>
          </cell>
          <cell r="N369" t="str">
            <v>Untitled</v>
          </cell>
          <cell r="O369" t="str">
            <v>From link 204 sites</v>
          </cell>
        </row>
        <row r="370">
          <cell r="A370" t="str">
            <v>10;12-URB_5</v>
          </cell>
          <cell r="B370">
            <v>369</v>
          </cell>
          <cell r="C370">
            <v>273</v>
          </cell>
          <cell r="D370" t="str">
            <v>URB 5</v>
          </cell>
          <cell r="E370" t="str">
            <v>O: 23EHP-16x2-0.6HP HS TN</v>
          </cell>
          <cell r="F370" t="str">
            <v>Site-01189</v>
          </cell>
          <cell r="G370" t="str">
            <v>S06°12'37.5</v>
          </cell>
          <cell r="H370" t="str">
            <v>106°50'38.4</v>
          </cell>
          <cell r="I370" t="str">
            <v>Site-00588 (non-200)</v>
          </cell>
          <cell r="J370" t="str">
            <v>S06°12'22.3</v>
          </cell>
          <cell r="K370" t="str">
            <v>106°50'59.0</v>
          </cell>
          <cell r="L370" t="str">
            <v>&lt;None&gt;</v>
          </cell>
          <cell r="M370" t="str">
            <v>0.8 km]</v>
          </cell>
          <cell r="N370" t="str">
            <v>Untitled</v>
          </cell>
          <cell r="O370" t="str">
            <v>From link 204 sites</v>
          </cell>
        </row>
        <row r="371">
          <cell r="A371" t="str">
            <v>63;3 u8 du5a u9b</v>
          </cell>
          <cell r="B371">
            <v>370</v>
          </cell>
          <cell r="C371">
            <v>892</v>
          </cell>
          <cell r="D371" t="str">
            <v>URB 8</v>
          </cell>
          <cell r="E371" t="str">
            <v xml:space="preserve">S: 13EHC-63x2-1.2HP NP ; Ant Dual Polarized  </v>
          </cell>
          <cell r="F371" t="str">
            <v>Site-00172</v>
          </cell>
          <cell r="G371" t="str">
            <v>S06°15'17.8</v>
          </cell>
          <cell r="H371" t="str">
            <v>106°47'48.8</v>
          </cell>
          <cell r="I371" t="str">
            <v>Ind-Mal Pondok Indah B-8</v>
          </cell>
          <cell r="J371" t="str">
            <v>S06°15'54.6</v>
          </cell>
          <cell r="K371" t="str">
            <v>106°47'02.8</v>
          </cell>
          <cell r="L371" t="str">
            <v>&lt;None&gt;</v>
          </cell>
          <cell r="M371" t="str">
            <v>1.8 km]</v>
          </cell>
          <cell r="N371" t="str">
            <v>Untitled</v>
          </cell>
          <cell r="O371" t="str">
            <v>From link 585 sites</v>
          </cell>
        </row>
        <row r="372">
          <cell r="A372" t="str">
            <v>63;3 u8 du5a u9b;2</v>
          </cell>
          <cell r="B372">
            <v>371</v>
          </cell>
          <cell r="C372">
            <v>893</v>
          </cell>
          <cell r="D372" t="str">
            <v>URB 8</v>
          </cell>
          <cell r="E372" t="str">
            <v xml:space="preserve">T: 7EHC-63x2-0.6HP NP; Ant Dual Polarized </v>
          </cell>
          <cell r="F372" t="str">
            <v>Site-01258</v>
          </cell>
          <cell r="G372" t="str">
            <v>S06°15'24.4</v>
          </cell>
          <cell r="H372" t="str">
            <v>106°50'15.1</v>
          </cell>
          <cell r="I372" t="str">
            <v>Site-00172</v>
          </cell>
          <cell r="J372" t="str">
            <v>S06°15'17.8</v>
          </cell>
          <cell r="K372" t="str">
            <v>106°47'48.8</v>
          </cell>
          <cell r="L372" t="str">
            <v>&lt;None&gt;</v>
          </cell>
          <cell r="M372" t="str">
            <v>4.5 km]</v>
          </cell>
          <cell r="N372" t="str">
            <v>Untitled</v>
          </cell>
          <cell r="O372" t="str">
            <v>From link 585 sites</v>
          </cell>
        </row>
        <row r="373">
          <cell r="A373" t="str">
            <v>63;3 u8 du5a u9b;4</v>
          </cell>
          <cell r="B373">
            <v>372</v>
          </cell>
          <cell r="C373">
            <v>895</v>
          </cell>
          <cell r="D373" t="str">
            <v>URB 8</v>
          </cell>
          <cell r="E373" t="str">
            <v xml:space="preserve">T: 7EHC-63x2-0.6HP NP; Ant Dual Polarized </v>
          </cell>
          <cell r="F373" t="str">
            <v>Site-01258</v>
          </cell>
          <cell r="G373" t="str">
            <v>S06°15'24.4</v>
          </cell>
          <cell r="H373" t="str">
            <v>106°50'15.1</v>
          </cell>
          <cell r="I373" t="str">
            <v>Site-01261</v>
          </cell>
          <cell r="J373" t="str">
            <v>S06°16'30.1</v>
          </cell>
          <cell r="K373" t="str">
            <v>106°48'58.4</v>
          </cell>
          <cell r="L373" t="str">
            <v>&lt;None&gt;</v>
          </cell>
          <cell r="M373" t="str">
            <v>3.1 km]</v>
          </cell>
          <cell r="N373" t="str">
            <v>Untitled</v>
          </cell>
          <cell r="O373" t="str">
            <v>From link 585 sites</v>
          </cell>
        </row>
        <row r="374">
          <cell r="A374" t="str">
            <v>63;3 u8 du5a u9b;3</v>
          </cell>
          <cell r="B374">
            <v>373</v>
          </cell>
          <cell r="C374">
            <v>894</v>
          </cell>
          <cell r="D374" t="str">
            <v>URB 8</v>
          </cell>
          <cell r="E374" t="str">
            <v xml:space="preserve">T: 7EHC-63x2-0.6HP NP; Ant Dual Polarized </v>
          </cell>
          <cell r="F374" t="str">
            <v>Site-01261</v>
          </cell>
          <cell r="G374" t="str">
            <v>S06°16'30.1</v>
          </cell>
          <cell r="H374" t="str">
            <v>106°48'58.4</v>
          </cell>
          <cell r="I374" t="str">
            <v>Ind-Mal Pondok Indah B-8</v>
          </cell>
          <cell r="J374" t="str">
            <v>S06°15'54.6</v>
          </cell>
          <cell r="K374" t="str">
            <v>106°47'02.8</v>
          </cell>
          <cell r="L374" t="str">
            <v>&lt;None&gt;</v>
          </cell>
          <cell r="M374" t="str">
            <v>3.7 km]</v>
          </cell>
          <cell r="N374" t="str">
            <v>Untitled</v>
          </cell>
          <cell r="O374" t="str">
            <v>From link 585 sites</v>
          </cell>
        </row>
        <row r="375">
          <cell r="A375" t="str">
            <v>10;4u8</v>
          </cell>
          <cell r="B375">
            <v>374</v>
          </cell>
          <cell r="C375">
            <v>879</v>
          </cell>
          <cell r="D375" t="str">
            <v>URB 8</v>
          </cell>
          <cell r="E375" t="str">
            <v>O: 23EHP-16x2-0.6HP HS TN</v>
          </cell>
          <cell r="F375" t="str">
            <v>Site-01271</v>
          </cell>
          <cell r="G375" t="str">
            <v>S06°16'57.5</v>
          </cell>
          <cell r="H375" t="str">
            <v>106°49'11.3</v>
          </cell>
          <cell r="I375" t="str">
            <v>Site-01261</v>
          </cell>
          <cell r="J375" t="str">
            <v>S06°16'30.1</v>
          </cell>
          <cell r="K375" t="str">
            <v>106°48'58.4</v>
          </cell>
          <cell r="L375" t="str">
            <v>&lt;None&gt;</v>
          </cell>
          <cell r="M375" t="str">
            <v>0.9 km]</v>
          </cell>
          <cell r="N375" t="str">
            <v>Untitled</v>
          </cell>
          <cell r="O375" t="str">
            <v>From link 585 sites</v>
          </cell>
        </row>
        <row r="376">
          <cell r="A376" t="str">
            <v>6;2-CBD_3</v>
          </cell>
          <cell r="B376">
            <v>375</v>
          </cell>
          <cell r="C376">
            <v>274</v>
          </cell>
          <cell r="D376" t="str">
            <v>URB 8</v>
          </cell>
          <cell r="E376" t="str">
            <v>L: 15EHP-8x2-0.6HP HS TN; Upgradable to 16x2</v>
          </cell>
          <cell r="F376" t="str">
            <v>Site-01532 (non-200)</v>
          </cell>
          <cell r="G376" t="str">
            <v>S06°14'51.6</v>
          </cell>
          <cell r="H376" t="str">
            <v>106°48'54.9</v>
          </cell>
          <cell r="I376" t="str">
            <v>Seibu (non-200)</v>
          </cell>
          <cell r="J376" t="str">
            <v>S06°14'42.5</v>
          </cell>
          <cell r="K376" t="str">
            <v>106°48'13.0</v>
          </cell>
          <cell r="L376" t="str">
            <v>&lt;None&gt;</v>
          </cell>
          <cell r="M376" t="str">
            <v>1.3 km]</v>
          </cell>
          <cell r="N376" t="str">
            <v>Untitled</v>
          </cell>
          <cell r="O376" t="str">
            <v>From link 204 sites</v>
          </cell>
        </row>
        <row r="377">
          <cell r="A377" t="str">
            <v>63 u9a s7 u10</v>
          </cell>
          <cell r="B377">
            <v>376</v>
          </cell>
          <cell r="C377">
            <v>923</v>
          </cell>
          <cell r="D377" t="str">
            <v>URB 9a</v>
          </cell>
          <cell r="E377" t="str">
            <v xml:space="preserve">S: 13EHC-63x2-1.2HP NP ; Ant Dual Polarized  </v>
          </cell>
          <cell r="F377" t="str">
            <v>PIM2???</v>
          </cell>
          <cell r="G377" t="str">
            <v>S06°15'52.0</v>
          </cell>
          <cell r="H377" t="str">
            <v>106°47'03.3</v>
          </cell>
          <cell r="I377" t="str">
            <v>Site-00465</v>
          </cell>
          <cell r="J377" t="str">
            <v>S06°15'18.2</v>
          </cell>
          <cell r="K377" t="str">
            <v>106°45'47.7</v>
          </cell>
          <cell r="L377" t="str">
            <v>&lt;None&gt;</v>
          </cell>
          <cell r="M377" t="str">
            <v>2.6 km]</v>
          </cell>
          <cell r="N377" t="str">
            <v>Untitled</v>
          </cell>
          <cell r="O377" t="str">
            <v>From link 585 sites</v>
          </cell>
        </row>
        <row r="378">
          <cell r="A378" t="str">
            <v>2;38u9a</v>
          </cell>
          <cell r="B378">
            <v>377</v>
          </cell>
          <cell r="C378">
            <v>915</v>
          </cell>
          <cell r="D378" t="str">
            <v>URB 9a</v>
          </cell>
          <cell r="E378" t="str">
            <v>A: 23EHP-2x2-0.6HP NP TN; Upgradable to 4x2</v>
          </cell>
          <cell r="F378" t="str">
            <v>Site-00316</v>
          </cell>
          <cell r="G378" t="str">
            <v>S06°16'45.9</v>
          </cell>
          <cell r="H378" t="str">
            <v>106°46'42.2</v>
          </cell>
          <cell r="I378" t="str">
            <v>Site-01232</v>
          </cell>
          <cell r="J378" t="str">
            <v>S06°16'26.1</v>
          </cell>
          <cell r="K378" t="str">
            <v>106°46'22.4</v>
          </cell>
          <cell r="L378" t="str">
            <v>&lt;None&gt;</v>
          </cell>
          <cell r="M378" t="str">
            <v>0.9 km]</v>
          </cell>
          <cell r="N378" t="str">
            <v>Untitled</v>
          </cell>
          <cell r="O378" t="str">
            <v>From link 585 sites</v>
          </cell>
        </row>
        <row r="379">
          <cell r="A379" t="str">
            <v>2;41u9a s7</v>
          </cell>
          <cell r="B379">
            <v>378</v>
          </cell>
          <cell r="C379">
            <v>918</v>
          </cell>
          <cell r="D379" t="str">
            <v>URB 9a</v>
          </cell>
          <cell r="E379" t="str">
            <v>B: 18EHP-2x2-0.6HP NP TN; Upgradable to 4x2</v>
          </cell>
          <cell r="F379" t="str">
            <v>Site-01198</v>
          </cell>
          <cell r="G379" t="str">
            <v>S06°15'41.5</v>
          </cell>
          <cell r="H379" t="str">
            <v>106°45'57.5</v>
          </cell>
          <cell r="I379" t="str">
            <v>Site-00466</v>
          </cell>
          <cell r="J379" t="str">
            <v>S06°15'17.0</v>
          </cell>
          <cell r="K379" t="str">
            <v>106°44'53.7</v>
          </cell>
          <cell r="L379" t="str">
            <v>&lt;None&gt;</v>
          </cell>
          <cell r="M379" t="str">
            <v>2.1 km]</v>
          </cell>
          <cell r="N379" t="str">
            <v>Untitled</v>
          </cell>
          <cell r="O379" t="str">
            <v>From link 585 sites</v>
          </cell>
        </row>
        <row r="380">
          <cell r="A380" t="str">
            <v>2;59u9a</v>
          </cell>
          <cell r="B380">
            <v>379</v>
          </cell>
          <cell r="C380">
            <v>911</v>
          </cell>
          <cell r="D380" t="str">
            <v>URB 9a</v>
          </cell>
          <cell r="E380" t="str">
            <v>A: 23EHP-2x2-0.6HP NP TN; Upgradable to 4x2</v>
          </cell>
          <cell r="F380" t="str">
            <v>Site-01214</v>
          </cell>
          <cell r="G380" t="str">
            <v>S06°16'01.4</v>
          </cell>
          <cell r="H380" t="str">
            <v>106°46'28.5</v>
          </cell>
          <cell r="I380" t="str">
            <v>Site-01197</v>
          </cell>
          <cell r="J380" t="str">
            <v>S06°15'22.5</v>
          </cell>
          <cell r="K380" t="str">
            <v>106°46'30.5</v>
          </cell>
          <cell r="L380" t="str">
            <v>&lt;None&gt;</v>
          </cell>
          <cell r="M380" t="str">
            <v>1.2 km]</v>
          </cell>
          <cell r="N380" t="str">
            <v>Untitled</v>
          </cell>
          <cell r="O380" t="str">
            <v>From link 585 sites</v>
          </cell>
        </row>
        <row r="381">
          <cell r="A381" t="str">
            <v>2;43u9a s7</v>
          </cell>
          <cell r="B381">
            <v>380</v>
          </cell>
          <cell r="C381">
            <v>910</v>
          </cell>
          <cell r="D381" t="str">
            <v>URB 9a</v>
          </cell>
          <cell r="E381" t="str">
            <v>A: 23EHP-2x2-0.6HP NP TN; Upgradable to 4x2</v>
          </cell>
          <cell r="F381" t="str">
            <v>Site-01215</v>
          </cell>
          <cell r="G381" t="str">
            <v>S06°16'06.2</v>
          </cell>
          <cell r="H381" t="str">
            <v>106°45'33.3</v>
          </cell>
          <cell r="I381" t="str">
            <v>Site-00195</v>
          </cell>
          <cell r="J381" t="str">
            <v>S06°16'16.1</v>
          </cell>
          <cell r="K381" t="str">
            <v>106°44'49.5</v>
          </cell>
          <cell r="L381" t="str">
            <v>&lt;None&gt;</v>
          </cell>
          <cell r="M381" t="str">
            <v>1.4 km]</v>
          </cell>
          <cell r="N381" t="str">
            <v>Untitled</v>
          </cell>
          <cell r="O381" t="str">
            <v>From link 585 sites</v>
          </cell>
        </row>
        <row r="382">
          <cell r="A382" t="str">
            <v>2;39u9a</v>
          </cell>
          <cell r="B382">
            <v>381</v>
          </cell>
          <cell r="C382">
            <v>916</v>
          </cell>
          <cell r="D382" t="str">
            <v>URB 9a</v>
          </cell>
          <cell r="E382" t="str">
            <v>A: 23EHP-2x2-0.6HP NP TN; Upgradable to 4x2</v>
          </cell>
          <cell r="F382" t="str">
            <v>Site-01216</v>
          </cell>
          <cell r="G382" t="str">
            <v>S06°16'38.5</v>
          </cell>
          <cell r="H382" t="str">
            <v>106°45'22.0</v>
          </cell>
          <cell r="I382" t="str">
            <v>Site-00467 (Add 96)</v>
          </cell>
          <cell r="J382" t="str">
            <v>S06°16'27.2</v>
          </cell>
          <cell r="K382" t="str">
            <v>106°45'47.6</v>
          </cell>
          <cell r="L382" t="str">
            <v>&lt;None&gt;</v>
          </cell>
          <cell r="M382" t="str">
            <v>0.9 km]</v>
          </cell>
          <cell r="N382" t="str">
            <v>Untitled</v>
          </cell>
          <cell r="O382" t="str">
            <v>From link 585 sites</v>
          </cell>
        </row>
        <row r="383">
          <cell r="A383" t="str">
            <v>2;61u9a</v>
          </cell>
          <cell r="B383">
            <v>382</v>
          </cell>
          <cell r="C383">
            <v>912</v>
          </cell>
          <cell r="D383" t="str">
            <v>URB 9a</v>
          </cell>
          <cell r="E383" t="str">
            <v>A: 23EHP-2x2-0.6HP NP TN; Upgradable to 4x2</v>
          </cell>
          <cell r="F383" t="str">
            <v>Site-01230</v>
          </cell>
          <cell r="G383" t="str">
            <v>S06°16'05.3</v>
          </cell>
          <cell r="H383" t="str">
            <v>106°47'26.7</v>
          </cell>
          <cell r="I383" t="str">
            <v>Site-01544</v>
          </cell>
          <cell r="J383" t="str">
            <v>S06°15'51.7</v>
          </cell>
          <cell r="K383" t="str">
            <v>106°46'59.4</v>
          </cell>
          <cell r="L383" t="str">
            <v>&lt;None&gt;</v>
          </cell>
          <cell r="M383" t="str">
            <v>0.9 km]</v>
          </cell>
          <cell r="N383" t="str">
            <v>Untitled</v>
          </cell>
          <cell r="O383" t="str">
            <v>From link 585 sites</v>
          </cell>
        </row>
        <row r="384">
          <cell r="A384" t="str">
            <v>10;11u9a</v>
          </cell>
          <cell r="B384">
            <v>383</v>
          </cell>
          <cell r="C384">
            <v>909</v>
          </cell>
          <cell r="D384" t="str">
            <v>URB 9a</v>
          </cell>
          <cell r="E384" t="str">
            <v>O: 23EHP-16x2-0.6HP HS TN</v>
          </cell>
          <cell r="F384" t="str">
            <v>Site-01231</v>
          </cell>
          <cell r="G384" t="str">
            <v>S06°16'20.2</v>
          </cell>
          <cell r="H384" t="str">
            <v>106°46'57.7</v>
          </cell>
          <cell r="I384" t="str">
            <v>Site-01197</v>
          </cell>
          <cell r="J384" t="str">
            <v>S06°15'22.5</v>
          </cell>
          <cell r="K384" t="str">
            <v>106°46'30.5</v>
          </cell>
          <cell r="L384" t="str">
            <v>&lt;None&gt;</v>
          </cell>
          <cell r="M384" t="str">
            <v>2.0 km]</v>
          </cell>
          <cell r="N384" t="str">
            <v>Untitled</v>
          </cell>
          <cell r="O384" t="str">
            <v>From link 585 sites</v>
          </cell>
        </row>
        <row r="385">
          <cell r="A385" t="str">
            <v>63 u9a s7 u10;3</v>
          </cell>
          <cell r="B385">
            <v>384</v>
          </cell>
          <cell r="C385">
            <v>925</v>
          </cell>
          <cell r="D385" t="str">
            <v>URB 9a</v>
          </cell>
          <cell r="E385" t="str">
            <v xml:space="preserve">S: 13EHC-63x2-1.2HP NP ; Ant Dual Polarized  </v>
          </cell>
          <cell r="F385" t="str">
            <v>Site-01231</v>
          </cell>
          <cell r="G385" t="str">
            <v>S06°16'20.2</v>
          </cell>
          <cell r="H385" t="str">
            <v>106°46'57.7</v>
          </cell>
          <cell r="I385" t="str">
            <v>Site-01233 (Add 96)</v>
          </cell>
          <cell r="J385" t="str">
            <v>S06°16'57.7</v>
          </cell>
          <cell r="K385" t="str">
            <v>106°45'57.3</v>
          </cell>
          <cell r="L385" t="str">
            <v>&lt;None&gt;</v>
          </cell>
          <cell r="M385" t="str">
            <v>2.2 km]</v>
          </cell>
          <cell r="N385" t="str">
            <v>Untitled</v>
          </cell>
          <cell r="O385" t="str">
            <v>From link 585 sites</v>
          </cell>
        </row>
        <row r="386">
          <cell r="A386" t="str">
            <v>63 u9a s7 u10;4</v>
          </cell>
          <cell r="B386">
            <v>385</v>
          </cell>
          <cell r="C386">
            <v>926</v>
          </cell>
          <cell r="D386" t="str">
            <v>URB 9a</v>
          </cell>
          <cell r="E386" t="str">
            <v xml:space="preserve">R: 13EHC-63x2-0.6HP NP; Ant Dual Polarized </v>
          </cell>
          <cell r="F386" t="str">
            <v>Site-01231</v>
          </cell>
          <cell r="G386" t="str">
            <v>S06°16'20.2</v>
          </cell>
          <cell r="H386" t="str">
            <v>106°46'57.7</v>
          </cell>
          <cell r="I386" t="str">
            <v>Ind-Mal Pondok Indah B-8</v>
          </cell>
          <cell r="J386" t="str">
            <v>S06°15'54.6</v>
          </cell>
          <cell r="K386" t="str">
            <v>106°47'02.8</v>
          </cell>
          <cell r="L386" t="str">
            <v>&lt;None&gt;</v>
          </cell>
          <cell r="M386" t="str">
            <v>0.8 km]</v>
          </cell>
          <cell r="N386" t="str">
            <v>Untitled</v>
          </cell>
          <cell r="O386" t="str">
            <v>From link 585 sites</v>
          </cell>
        </row>
        <row r="387">
          <cell r="A387" t="str">
            <v>63 u9a s7 u10;2</v>
          </cell>
          <cell r="B387">
            <v>386</v>
          </cell>
          <cell r="C387">
            <v>924</v>
          </cell>
          <cell r="D387" t="str">
            <v>URB 9a</v>
          </cell>
          <cell r="E387" t="str">
            <v xml:space="preserve">T: 7EHC-63x2-0.6HP NP; Ant Dual Polarized </v>
          </cell>
          <cell r="F387" t="str">
            <v>Site-01233</v>
          </cell>
          <cell r="G387" t="str">
            <v>S06°16'57.7</v>
          </cell>
          <cell r="H387" t="str">
            <v>106°45'57.3</v>
          </cell>
          <cell r="I387" t="str">
            <v>Site-00465</v>
          </cell>
          <cell r="J387" t="str">
            <v>S06°15'18.2</v>
          </cell>
          <cell r="K387" t="str">
            <v>106°45'47.7</v>
          </cell>
          <cell r="L387" t="str">
            <v>&lt;None&gt;</v>
          </cell>
          <cell r="M387" t="str">
            <v>3.1 km]</v>
          </cell>
          <cell r="N387" t="str">
            <v>Untitled</v>
          </cell>
          <cell r="O387" t="str">
            <v>From link 585 sites</v>
          </cell>
        </row>
        <row r="388">
          <cell r="A388" t="str">
            <v>10;7u9a</v>
          </cell>
          <cell r="B388">
            <v>387</v>
          </cell>
          <cell r="C388">
            <v>907</v>
          </cell>
          <cell r="D388" t="str">
            <v>URB 9a</v>
          </cell>
          <cell r="E388" t="str">
            <v>O: 23EHP-16x2-0.6HP HS TN</v>
          </cell>
          <cell r="F388" t="str">
            <v>Site-01234</v>
          </cell>
          <cell r="G388" t="str">
            <v>S06°17'16.6</v>
          </cell>
          <cell r="H388" t="str">
            <v>106°45'24.2</v>
          </cell>
          <cell r="I388" t="str">
            <v>Site-01233 (Add 96)</v>
          </cell>
          <cell r="J388" t="str">
            <v>S06°16'57.7</v>
          </cell>
          <cell r="K388" t="str">
            <v>106°45'57.3</v>
          </cell>
          <cell r="L388" t="str">
            <v>&lt;None&gt;</v>
          </cell>
          <cell r="M388" t="str">
            <v>1.2 km]</v>
          </cell>
          <cell r="N388" t="str">
            <v>Untitled</v>
          </cell>
          <cell r="O388" t="str">
            <v>From link 585 sites</v>
          </cell>
        </row>
        <row r="389">
          <cell r="A389" t="str">
            <v>2;40u9a</v>
          </cell>
          <cell r="B389">
            <v>388</v>
          </cell>
          <cell r="C389">
            <v>917</v>
          </cell>
          <cell r="D389" t="str">
            <v>URB 9a</v>
          </cell>
          <cell r="E389" t="str">
            <v>A: 23EHP-2x2-0.6HP NP TN; Upgradable to 4x2</v>
          </cell>
          <cell r="F389" t="str">
            <v>Site-01234</v>
          </cell>
          <cell r="G389" t="str">
            <v>S06°17'16.6</v>
          </cell>
          <cell r="H389" t="str">
            <v>106°45'24.2</v>
          </cell>
          <cell r="I389" t="str">
            <v>Site-01217</v>
          </cell>
          <cell r="J389" t="str">
            <v>S06°16'57.5</v>
          </cell>
          <cell r="K389" t="str">
            <v>106°44'51.3</v>
          </cell>
          <cell r="L389" t="str">
            <v>&lt;None&gt;</v>
          </cell>
          <cell r="M389" t="str">
            <v>1.2 km]</v>
          </cell>
          <cell r="N389" t="str">
            <v>Untitled</v>
          </cell>
          <cell r="O389" t="str">
            <v>From link 585 sites</v>
          </cell>
        </row>
        <row r="390">
          <cell r="A390" t="str">
            <v>4;15u9a</v>
          </cell>
          <cell r="B390">
            <v>389</v>
          </cell>
          <cell r="C390">
            <v>919</v>
          </cell>
          <cell r="D390" t="str">
            <v>URB 9a</v>
          </cell>
          <cell r="E390" t="str">
            <v>H: 18EHP-4x2-0.6HP NP TN; Upgradable to 8x2</v>
          </cell>
          <cell r="F390" t="str">
            <v>Site-01234</v>
          </cell>
          <cell r="G390" t="str">
            <v>S06°17'16.6</v>
          </cell>
          <cell r="H390" t="str">
            <v>106°45'24.2</v>
          </cell>
          <cell r="I390" t="str">
            <v>Site-01232</v>
          </cell>
          <cell r="J390" t="str">
            <v>S06°16'26.1</v>
          </cell>
          <cell r="K390" t="str">
            <v>106°46'22.4</v>
          </cell>
          <cell r="L390" t="str">
            <v>&lt;None&gt;</v>
          </cell>
          <cell r="M390" t="str">
            <v>2.4 km]</v>
          </cell>
          <cell r="N390" t="str">
            <v>Untitled</v>
          </cell>
          <cell r="O390" t="str">
            <v>From link 585 sites</v>
          </cell>
        </row>
        <row r="391">
          <cell r="A391" t="str">
            <v>4;16u9a</v>
          </cell>
          <cell r="B391">
            <v>390</v>
          </cell>
          <cell r="C391">
            <v>920</v>
          </cell>
          <cell r="D391" t="str">
            <v>URB 9a</v>
          </cell>
          <cell r="E391" t="str">
            <v>G: 23EHP-4x2-0.6HP NP TN; Upgradable to 8x2</v>
          </cell>
          <cell r="F391" t="str">
            <v>Site-01234</v>
          </cell>
          <cell r="G391" t="str">
            <v>S06°17'16.6</v>
          </cell>
          <cell r="H391" t="str">
            <v>106°45'24.2</v>
          </cell>
          <cell r="I391" t="str">
            <v>Site-01216</v>
          </cell>
          <cell r="J391" t="str">
            <v>S06°16'38.5</v>
          </cell>
          <cell r="K391" t="str">
            <v>106°45'22.0</v>
          </cell>
          <cell r="L391" t="str">
            <v>&lt;None&gt;</v>
          </cell>
          <cell r="M391" t="str">
            <v>1.2 km]</v>
          </cell>
          <cell r="N391" t="str">
            <v>Untitled</v>
          </cell>
          <cell r="O391" t="str">
            <v>From link 585 sites</v>
          </cell>
        </row>
        <row r="392">
          <cell r="A392" t="str">
            <v>6;7u9a</v>
          </cell>
          <cell r="B392">
            <v>391</v>
          </cell>
          <cell r="C392">
            <v>908</v>
          </cell>
          <cell r="D392" t="str">
            <v>URB 9a</v>
          </cell>
          <cell r="E392" t="str">
            <v>L: 15EHP-8x2-0.6HP HS TN; Upgradable to 16x2</v>
          </cell>
          <cell r="F392" t="str">
            <v>Site-01248</v>
          </cell>
          <cell r="G392" t="str">
            <v>S06°17'00.6</v>
          </cell>
          <cell r="H392" t="str">
            <v>106°47'16.0</v>
          </cell>
          <cell r="I392" t="str">
            <v>Site-00464 (Add 96)</v>
          </cell>
          <cell r="J392" t="str">
            <v>S06°17'08.1</v>
          </cell>
          <cell r="K392" t="str">
            <v>106°46'50.3</v>
          </cell>
          <cell r="L392" t="str">
            <v>&lt;None&gt;</v>
          </cell>
          <cell r="M392" t="str">
            <v>0.8 km]</v>
          </cell>
          <cell r="N392" t="str">
            <v>Untitled</v>
          </cell>
          <cell r="O392" t="str">
            <v>From link 585 sites</v>
          </cell>
        </row>
        <row r="393">
          <cell r="A393" t="str">
            <v>2;37u9a</v>
          </cell>
          <cell r="B393">
            <v>392</v>
          </cell>
          <cell r="C393">
            <v>914</v>
          </cell>
          <cell r="D393" t="str">
            <v>URB 9a</v>
          </cell>
          <cell r="E393" t="str">
            <v>A: 23EHP-2x2-0.6HP NP TN; Upgradable to 4x2</v>
          </cell>
          <cell r="F393" t="str">
            <v>Site-01249</v>
          </cell>
          <cell r="G393" t="str">
            <v>S06°17'22.9</v>
          </cell>
          <cell r="H393" t="str">
            <v>106°46'27.1</v>
          </cell>
          <cell r="I393" t="str">
            <v>Site-00500</v>
          </cell>
          <cell r="J393" t="str">
            <v>S06°17'00.0</v>
          </cell>
          <cell r="K393" t="str">
            <v>106°46'24.0</v>
          </cell>
          <cell r="L393" t="str">
            <v>&lt;None&gt;</v>
          </cell>
          <cell r="M393" t="str">
            <v>0.7 km]</v>
          </cell>
          <cell r="N393" t="str">
            <v>Untitled</v>
          </cell>
          <cell r="O393" t="str">
            <v>From link 585 sites</v>
          </cell>
        </row>
        <row r="394">
          <cell r="A394" t="str">
            <v>6;9u9a</v>
          </cell>
          <cell r="B394">
            <v>393</v>
          </cell>
          <cell r="C394">
            <v>922</v>
          </cell>
          <cell r="D394" t="str">
            <v>URB 9a</v>
          </cell>
          <cell r="E394" t="str">
            <v>L: 15EHP-8x2-0.6HP HS TN; Upgradable to 16x2</v>
          </cell>
          <cell r="F394" t="str">
            <v>Site-01249</v>
          </cell>
          <cell r="G394" t="str">
            <v>S06°17'22.9</v>
          </cell>
          <cell r="H394" t="str">
            <v>106°46'27.1</v>
          </cell>
          <cell r="I394" t="str">
            <v>Site-01233 (Add 96)</v>
          </cell>
          <cell r="J394" t="str">
            <v>S06°16'57.7</v>
          </cell>
          <cell r="K394" t="str">
            <v>106°45'57.3</v>
          </cell>
          <cell r="L394" t="str">
            <v>&lt;None&gt;</v>
          </cell>
          <cell r="M394" t="str">
            <v>1.2 km]</v>
          </cell>
          <cell r="N394" t="str">
            <v>Untitled</v>
          </cell>
          <cell r="O394" t="str">
            <v>From link 585 sites</v>
          </cell>
        </row>
        <row r="395">
          <cell r="A395" t="str">
            <v>2;35u9a</v>
          </cell>
          <cell r="B395">
            <v>394</v>
          </cell>
          <cell r="C395">
            <v>913</v>
          </cell>
          <cell r="D395" t="str">
            <v>URB 9a</v>
          </cell>
          <cell r="E395" t="str">
            <v>A: 23EHP-2x2-0.6HP NP TN; Upgradable to 4x2</v>
          </cell>
          <cell r="F395" t="str">
            <v>Site-01250</v>
          </cell>
          <cell r="G395" t="str">
            <v>S06°17'35.8</v>
          </cell>
          <cell r="H395" t="str">
            <v>106°45'57.2</v>
          </cell>
          <cell r="I395" t="str">
            <v>Site-01251</v>
          </cell>
          <cell r="J395" t="str">
            <v>S06°17'54.7</v>
          </cell>
          <cell r="K395" t="str">
            <v>106°45'24.1</v>
          </cell>
          <cell r="L395" t="str">
            <v>&lt;None&gt;</v>
          </cell>
          <cell r="M395" t="str">
            <v>1.2 km]</v>
          </cell>
          <cell r="N395" t="str">
            <v>Untitled</v>
          </cell>
          <cell r="O395" t="str">
            <v>From link 585 sites</v>
          </cell>
        </row>
        <row r="396">
          <cell r="A396" t="str">
            <v>6;8u9a</v>
          </cell>
          <cell r="B396">
            <v>395</v>
          </cell>
          <cell r="C396">
            <v>921</v>
          </cell>
          <cell r="D396" t="str">
            <v>URB 9a</v>
          </cell>
          <cell r="E396" t="str">
            <v>L: 15EHP-8x2-0.6HP HS TN; Upgradable to 16x2</v>
          </cell>
          <cell r="F396" t="str">
            <v>Site-01305</v>
          </cell>
          <cell r="G396" t="str">
            <v>S06°18'16.3</v>
          </cell>
          <cell r="H396" t="str">
            <v>106°46'06.5</v>
          </cell>
          <cell r="I396" t="str">
            <v>Site-01251</v>
          </cell>
          <cell r="J396" t="str">
            <v>S06°17'54.7</v>
          </cell>
          <cell r="K396" t="str">
            <v>106°45'24.1</v>
          </cell>
          <cell r="L396" t="str">
            <v>&lt;None&gt;</v>
          </cell>
          <cell r="M396" t="str">
            <v>1.5 km]</v>
          </cell>
          <cell r="N396" t="str">
            <v>Untitled</v>
          </cell>
          <cell r="O396" t="str">
            <v>From link 585 sites</v>
          </cell>
        </row>
        <row r="397">
          <cell r="A397" t="str">
            <v>63 u9b u9a s7 s6;4</v>
          </cell>
          <cell r="B397">
            <v>396</v>
          </cell>
          <cell r="C397">
            <v>943</v>
          </cell>
          <cell r="D397" t="str">
            <v>URB 9b</v>
          </cell>
          <cell r="E397" t="str">
            <v xml:space="preserve">S: 13EHC-63x2-1.2HP NP ; Ant Dual Polarized  </v>
          </cell>
          <cell r="F397" t="str">
            <v>Cilandak Town Square</v>
          </cell>
          <cell r="G397" t="str">
            <v>S06°17'30.1</v>
          </cell>
          <cell r="H397" t="str">
            <v>106°48'02.3</v>
          </cell>
          <cell r="I397" t="str">
            <v>Site-01248 (Add 96)</v>
          </cell>
          <cell r="J397" t="str">
            <v>S06°17'00.6</v>
          </cell>
          <cell r="K397" t="str">
            <v>106°47'16.0</v>
          </cell>
          <cell r="L397" t="str">
            <v>&lt;None&gt;</v>
          </cell>
          <cell r="M397" t="str">
            <v>0.9 km]</v>
          </cell>
          <cell r="N397" t="str">
            <v>Untitled</v>
          </cell>
          <cell r="O397" t="str">
            <v>From link 585 sites</v>
          </cell>
        </row>
        <row r="398">
          <cell r="A398" t="str">
            <v>4;24u9b u9a</v>
          </cell>
          <cell r="B398">
            <v>397</v>
          </cell>
          <cell r="C398">
            <v>937</v>
          </cell>
          <cell r="D398" t="str">
            <v>URB 9b</v>
          </cell>
          <cell r="E398" t="str">
            <v>G: 23EHP-4x2-0.6HP NP TN; Upgradable to 8x2</v>
          </cell>
          <cell r="F398" t="str">
            <v>Site-00166</v>
          </cell>
          <cell r="G398" t="str">
            <v>S06°15'29.1</v>
          </cell>
          <cell r="H398" t="str">
            <v>106°46'55.2</v>
          </cell>
          <cell r="I398" t="str">
            <v>Site-01197</v>
          </cell>
          <cell r="J398" t="str">
            <v>S06°15'22.5</v>
          </cell>
          <cell r="K398" t="str">
            <v>106°46'30.5</v>
          </cell>
          <cell r="L398" t="str">
            <v>&lt;None&gt;</v>
          </cell>
          <cell r="M398" t="str">
            <v>0.8 km]</v>
          </cell>
          <cell r="N398" t="str">
            <v>Untitled</v>
          </cell>
          <cell r="O398" t="str">
            <v>From link 585 sites</v>
          </cell>
        </row>
        <row r="399">
          <cell r="A399" t="str">
            <v>4;22u9b</v>
          </cell>
          <cell r="B399">
            <v>398</v>
          </cell>
          <cell r="C399">
            <v>936</v>
          </cell>
          <cell r="D399" t="str">
            <v>URB 9b</v>
          </cell>
          <cell r="E399" t="str">
            <v>G: 23EHP-4x2-0.6HP NP TN; Upgradable to 8x2</v>
          </cell>
          <cell r="F399" t="str">
            <v>Site-00313</v>
          </cell>
          <cell r="G399" t="str">
            <v>S06°15'51.6</v>
          </cell>
          <cell r="H399" t="str">
            <v>106°47'57.0</v>
          </cell>
          <cell r="I399" t="str">
            <v>Site-01229 (Add 96)</v>
          </cell>
          <cell r="J399" t="str">
            <v>S06°15'37.2</v>
          </cell>
          <cell r="K399" t="str">
            <v>106°48'19.4</v>
          </cell>
          <cell r="L399" t="str">
            <v>&lt;None&gt;</v>
          </cell>
          <cell r="M399" t="str">
            <v>0.8 km]</v>
          </cell>
          <cell r="N399" t="str">
            <v>Untitled</v>
          </cell>
          <cell r="O399" t="str">
            <v>From link 585 sites</v>
          </cell>
        </row>
        <row r="400">
          <cell r="A400" t="str">
            <v>10;5u9b</v>
          </cell>
          <cell r="B400">
            <v>399</v>
          </cell>
          <cell r="C400">
            <v>928</v>
          </cell>
          <cell r="D400" t="str">
            <v>URB 9b</v>
          </cell>
          <cell r="E400" t="str">
            <v>O: 23EHP-16x2-0.6HP HS TN</v>
          </cell>
          <cell r="F400" t="str">
            <v>Site-00468</v>
          </cell>
          <cell r="G400" t="str">
            <v>S06°16'45.8</v>
          </cell>
          <cell r="H400" t="str">
            <v>106°47'46.6</v>
          </cell>
          <cell r="I400" t="str">
            <v>Site-01248 (Add 96)</v>
          </cell>
          <cell r="J400" t="str">
            <v>S06°17'00.6</v>
          </cell>
          <cell r="K400" t="str">
            <v>106°47'16.0</v>
          </cell>
          <cell r="L400" t="str">
            <v>&lt;None&gt;</v>
          </cell>
          <cell r="M400" t="str">
            <v>1.0 km]</v>
          </cell>
          <cell r="N400" t="str">
            <v>Untitled</v>
          </cell>
          <cell r="O400" t="str">
            <v>From link 585 sites</v>
          </cell>
        </row>
        <row r="401">
          <cell r="A401" t="str">
            <v>2;54u9b du5a</v>
          </cell>
          <cell r="B401">
            <v>400</v>
          </cell>
          <cell r="C401">
            <v>933</v>
          </cell>
          <cell r="D401" t="str">
            <v>URB 9b</v>
          </cell>
          <cell r="E401" t="str">
            <v>A: 23EHP-2x2-0.6HP NP TN; Upgradable to 4x2</v>
          </cell>
          <cell r="F401" t="str">
            <v>Site-00745</v>
          </cell>
          <cell r="G401" t="str">
            <v>S06°15'28.8</v>
          </cell>
          <cell r="H401" t="str">
            <v>106°48'01.6</v>
          </cell>
          <cell r="I401" t="str">
            <v>Site-00511</v>
          </cell>
          <cell r="J401" t="str">
            <v>S06°15'38.0</v>
          </cell>
          <cell r="K401" t="str">
            <v>106°47'39.7</v>
          </cell>
          <cell r="L401" t="str">
            <v>&lt;None&gt;</v>
          </cell>
          <cell r="M401" t="str">
            <v>0.7 km]</v>
          </cell>
          <cell r="N401" t="str">
            <v>Untitled</v>
          </cell>
          <cell r="O401" t="str">
            <v>From link 585 sites</v>
          </cell>
        </row>
        <row r="402">
          <cell r="A402" t="str">
            <v>63 u9b u9a s7 s6;2</v>
          </cell>
          <cell r="B402">
            <v>401</v>
          </cell>
          <cell r="C402">
            <v>941</v>
          </cell>
          <cell r="D402" t="str">
            <v>URB 9b</v>
          </cell>
          <cell r="E402" t="str">
            <v xml:space="preserve">T: 7EHC-63x2-0.6HP NP; Ant Dual Polarized </v>
          </cell>
          <cell r="F402" t="str">
            <v>Site-01018</v>
          </cell>
          <cell r="G402" t="str">
            <v>S06°18'40.4</v>
          </cell>
          <cell r="H402" t="str">
            <v>106°48'21.8</v>
          </cell>
          <cell r="I402" t="str">
            <v>Site-01305</v>
          </cell>
          <cell r="J402" t="str">
            <v>S06°18'16.3</v>
          </cell>
          <cell r="K402" t="str">
            <v>106°46'06.5</v>
          </cell>
          <cell r="L402" t="str">
            <v>&lt;None&gt;</v>
          </cell>
          <cell r="M402" t="str">
            <v>4.2 km]</v>
          </cell>
          <cell r="N402" t="str">
            <v>Untitled</v>
          </cell>
          <cell r="O402" t="str">
            <v>From link 585 sites</v>
          </cell>
        </row>
        <row r="403">
          <cell r="A403" t="str">
            <v>63 u9b u9a s7 s6;3</v>
          </cell>
          <cell r="B403">
            <v>402</v>
          </cell>
          <cell r="C403">
            <v>942</v>
          </cell>
          <cell r="D403" t="str">
            <v>URB 9b</v>
          </cell>
          <cell r="E403" t="str">
            <v xml:space="preserve">S: 13EHC-63x2-1.2HP NP ; Ant Dual Polarized  </v>
          </cell>
          <cell r="F403" t="str">
            <v>Site-01018</v>
          </cell>
          <cell r="G403" t="str">
            <v>S06°18'40.4</v>
          </cell>
          <cell r="H403" t="str">
            <v>106°48'21.8</v>
          </cell>
          <cell r="I403" t="str">
            <v>_Citos1 BSC14</v>
          </cell>
          <cell r="J403" t="str">
            <v>S06°17'30.1</v>
          </cell>
          <cell r="K403" t="str">
            <v>106°47'14.7</v>
          </cell>
          <cell r="L403" t="str">
            <v>&lt;None&gt;</v>
          </cell>
          <cell r="M403" t="str">
            <v>3.0 km]</v>
          </cell>
          <cell r="N403" t="str">
            <v>Untitled</v>
          </cell>
          <cell r="O403" t="str">
            <v>From link 585 sites</v>
          </cell>
        </row>
        <row r="404">
          <cell r="A404" t="str">
            <v>10;10 u9b cdb3</v>
          </cell>
          <cell r="B404">
            <v>403</v>
          </cell>
          <cell r="C404">
            <v>927</v>
          </cell>
          <cell r="D404" t="str">
            <v>URB 9b</v>
          </cell>
          <cell r="E404" t="str">
            <v>O: 23EHP-16x2-0.6HP HS TN</v>
          </cell>
          <cell r="F404" t="str">
            <v>Site-01229</v>
          </cell>
          <cell r="G404" t="str">
            <v>S06°15'37.2</v>
          </cell>
          <cell r="H404" t="str">
            <v>106°48'19.4</v>
          </cell>
          <cell r="I404" t="str">
            <v>Site-00172</v>
          </cell>
          <cell r="J404" t="str">
            <v>S06°15'17.8</v>
          </cell>
          <cell r="K404" t="str">
            <v>106°47'48.8</v>
          </cell>
          <cell r="L404" t="str">
            <v>&lt;None&gt;</v>
          </cell>
          <cell r="M404" t="str">
            <v>1.1 km]</v>
          </cell>
          <cell r="N404" t="str">
            <v>Untitled</v>
          </cell>
          <cell r="O404" t="str">
            <v>From link 585 sites</v>
          </cell>
        </row>
        <row r="405">
          <cell r="A405" t="str">
            <v>6;13u9b u9a</v>
          </cell>
          <cell r="B405">
            <v>404</v>
          </cell>
          <cell r="C405">
            <v>939</v>
          </cell>
          <cell r="D405" t="str">
            <v>URB 9b</v>
          </cell>
          <cell r="E405" t="str">
            <v>L: 15EHP-8x2-0.6HP HS TN; Upgradable to 16x2</v>
          </cell>
          <cell r="F405" t="str">
            <v>Site-01230</v>
          </cell>
          <cell r="G405" t="str">
            <v>S06°16'05.3</v>
          </cell>
          <cell r="H405" t="str">
            <v>106°47'26.7</v>
          </cell>
          <cell r="I405" t="str">
            <v>Site-01231 (Add 96)</v>
          </cell>
          <cell r="J405" t="str">
            <v>S06°16'20.2</v>
          </cell>
          <cell r="K405" t="str">
            <v>106°46'57.7</v>
          </cell>
          <cell r="L405" t="str">
            <v>&lt;None&gt;</v>
          </cell>
          <cell r="M405" t="str">
            <v>1.0 km]</v>
          </cell>
          <cell r="N405" t="str">
            <v>Untitled</v>
          </cell>
          <cell r="O405" t="str">
            <v>From link 585 sites</v>
          </cell>
        </row>
        <row r="406">
          <cell r="A406" t="str">
            <v>2;52u9b</v>
          </cell>
          <cell r="B406">
            <v>405</v>
          </cell>
          <cell r="C406">
            <v>932</v>
          </cell>
          <cell r="D406" t="str">
            <v>URB 9b</v>
          </cell>
          <cell r="E406" t="str">
            <v>A: 23EHP-2x2-0.6HP NP TN; Upgradable to 4x2</v>
          </cell>
          <cell r="F406" t="str">
            <v>Site-01246</v>
          </cell>
          <cell r="G406" t="str">
            <v>S06°16'16.1</v>
          </cell>
          <cell r="H406" t="str">
            <v>106°48'16.7</v>
          </cell>
          <cell r="I406" t="str">
            <v>Site-01229 (Add 96)</v>
          </cell>
          <cell r="J406" t="str">
            <v>S06°15'37.2</v>
          </cell>
          <cell r="K406" t="str">
            <v>106°48'19.4</v>
          </cell>
          <cell r="L406" t="str">
            <v>&lt;None&gt;</v>
          </cell>
          <cell r="M406" t="str">
            <v>1.2 km]</v>
          </cell>
          <cell r="N406" t="str">
            <v>Untitled</v>
          </cell>
          <cell r="O406" t="str">
            <v>From link 585 sites</v>
          </cell>
        </row>
        <row r="407">
          <cell r="A407" t="str">
            <v>4;25u9b</v>
          </cell>
          <cell r="B407">
            <v>406</v>
          </cell>
          <cell r="C407">
            <v>938</v>
          </cell>
          <cell r="D407" t="str">
            <v>URB 9b</v>
          </cell>
          <cell r="E407" t="str">
            <v>G: 23EHP-4x2-0.6HP NP TN; Upgradable to 8x2</v>
          </cell>
          <cell r="F407" t="str">
            <v>Site-01247</v>
          </cell>
          <cell r="G407" t="str">
            <v>S06°16'18.4</v>
          </cell>
          <cell r="H407" t="str">
            <v>106°47'47.7</v>
          </cell>
          <cell r="I407" t="str">
            <v>Site-00468 (Add 96)</v>
          </cell>
          <cell r="J407" t="str">
            <v>S06°16'45.8</v>
          </cell>
          <cell r="K407" t="str">
            <v>106°47'46.6</v>
          </cell>
          <cell r="L407" t="str">
            <v>&lt;None&gt;</v>
          </cell>
          <cell r="M407" t="str">
            <v>0.8 km]</v>
          </cell>
          <cell r="N407" t="str">
            <v>Untitled</v>
          </cell>
          <cell r="O407" t="str">
            <v>From link 585 sites</v>
          </cell>
        </row>
        <row r="408">
          <cell r="A408" t="str">
            <v>2;29u9b</v>
          </cell>
          <cell r="B408">
            <v>407</v>
          </cell>
          <cell r="C408">
            <v>930</v>
          </cell>
          <cell r="D408" t="str">
            <v>URB 9b</v>
          </cell>
          <cell r="E408" t="str">
            <v>A: 23EHP-2x2-0.6HP NP TN; Upgradable to 4x2</v>
          </cell>
          <cell r="F408" t="str">
            <v>Site-01262</v>
          </cell>
          <cell r="G408" t="str">
            <v>S06°16'57.8</v>
          </cell>
          <cell r="H408" t="str">
            <v>106°48'09.6</v>
          </cell>
          <cell r="I408" t="str">
            <v>Site-01247 (Add 96)</v>
          </cell>
          <cell r="J408" t="str">
            <v>S06°16'18.4</v>
          </cell>
          <cell r="K408" t="str">
            <v>106°47'47.7</v>
          </cell>
          <cell r="L408" t="str">
            <v>&lt;None&gt;</v>
          </cell>
          <cell r="M408" t="str">
            <v>1.4 km]</v>
          </cell>
          <cell r="N408" t="str">
            <v>Untitled</v>
          </cell>
          <cell r="O408" t="str">
            <v>From link 585 sites</v>
          </cell>
        </row>
        <row r="409">
          <cell r="A409" t="str">
            <v>4;12u9b</v>
          </cell>
          <cell r="B409">
            <v>408</v>
          </cell>
          <cell r="C409">
            <v>935</v>
          </cell>
          <cell r="D409" t="str">
            <v>URB 9b</v>
          </cell>
          <cell r="E409" t="str">
            <v>G: 23EHP-4x2-0.6HP NP TN; Upgradable to 8x2</v>
          </cell>
          <cell r="F409" t="str">
            <v>Site-01263</v>
          </cell>
          <cell r="G409" t="str">
            <v>S06°17'17.3</v>
          </cell>
          <cell r="H409" t="str">
            <v>106°47'44.3</v>
          </cell>
          <cell r="I409" t="str">
            <v>Site-00468 (Add 96)</v>
          </cell>
          <cell r="J409" t="str">
            <v>S06°16'45.8</v>
          </cell>
          <cell r="K409" t="str">
            <v>106°47'46.6</v>
          </cell>
          <cell r="L409" t="str">
            <v>&lt;None&gt;</v>
          </cell>
          <cell r="M409" t="str">
            <v>1.0 km]</v>
          </cell>
          <cell r="N409" t="str">
            <v>Untitled</v>
          </cell>
          <cell r="O409" t="str">
            <v>From link 585 sites</v>
          </cell>
        </row>
        <row r="410">
          <cell r="A410" t="str">
            <v>2;26u9b u9a</v>
          </cell>
          <cell r="B410">
            <v>409</v>
          </cell>
          <cell r="C410">
            <v>929</v>
          </cell>
          <cell r="D410" t="str">
            <v>URB 9b</v>
          </cell>
          <cell r="E410" t="str">
            <v>A: 23EHP-2x2-0.6HP NP TN; Upgradable to 4x2</v>
          </cell>
          <cell r="F410" t="str">
            <v>Site-01264</v>
          </cell>
          <cell r="G410" t="str">
            <v>S06°17'34.2</v>
          </cell>
          <cell r="H410" t="str">
            <v>106°47'07.8</v>
          </cell>
          <cell r="I410" t="str">
            <v>Site-00464 (Add 96)</v>
          </cell>
          <cell r="J410" t="str">
            <v>S06°17'08.1</v>
          </cell>
          <cell r="K410" t="str">
            <v>106°46'50.3</v>
          </cell>
          <cell r="L410" t="str">
            <v>&lt;None&gt;</v>
          </cell>
          <cell r="M410" t="str">
            <v>1.0 km]</v>
          </cell>
          <cell r="N410" t="str">
            <v>Untitled</v>
          </cell>
          <cell r="O410" t="str">
            <v>From link 585 sites</v>
          </cell>
        </row>
        <row r="411">
          <cell r="A411" t="str">
            <v>4;10u9b</v>
          </cell>
          <cell r="B411">
            <v>410</v>
          </cell>
          <cell r="C411">
            <v>934</v>
          </cell>
          <cell r="D411" t="str">
            <v>URB 9b</v>
          </cell>
          <cell r="E411" t="str">
            <v>G: 23EHP-4x2-0.6HP NP TN; Upgradable to 8x2</v>
          </cell>
          <cell r="F411" t="str">
            <v>Site-01272</v>
          </cell>
          <cell r="G411" t="str">
            <v>S06°16'41.5</v>
          </cell>
          <cell r="H411" t="str">
            <v>106°48'30.7</v>
          </cell>
          <cell r="I411" t="str">
            <v>Site-01271</v>
          </cell>
          <cell r="J411" t="str">
            <v>S06°16'57.5</v>
          </cell>
          <cell r="K411" t="str">
            <v>106°49'11.3</v>
          </cell>
          <cell r="L411" t="str">
            <v>&lt;None&gt;</v>
          </cell>
          <cell r="M411" t="str">
            <v>1.3 km]</v>
          </cell>
          <cell r="N411" t="str">
            <v>Untitled</v>
          </cell>
          <cell r="O411" t="str">
            <v>From link 585 sites</v>
          </cell>
        </row>
        <row r="412">
          <cell r="A412" t="str">
            <v>2;30u9b</v>
          </cell>
          <cell r="B412">
            <v>411</v>
          </cell>
          <cell r="C412">
            <v>931</v>
          </cell>
          <cell r="D412" t="str">
            <v>URB 9b</v>
          </cell>
          <cell r="E412" t="str">
            <v>A: 23EHP-2x2-0.6HP NP TN; Upgradable to 4x2</v>
          </cell>
          <cell r="F412" t="str">
            <v>Site-01273</v>
          </cell>
          <cell r="G412" t="str">
            <v>S06°17'29.4</v>
          </cell>
          <cell r="H412" t="str">
            <v>106°48'12.0</v>
          </cell>
          <cell r="I412" t="str">
            <v>Site-01263 (Add 96)</v>
          </cell>
          <cell r="J412" t="str">
            <v>S06°17'17.3</v>
          </cell>
          <cell r="K412" t="str">
            <v>106°47'44.3</v>
          </cell>
          <cell r="L412" t="str">
            <v>&lt;None&gt;</v>
          </cell>
          <cell r="M412" t="str">
            <v>0.9 km]</v>
          </cell>
          <cell r="N412" t="str">
            <v>Untitled</v>
          </cell>
          <cell r="O412" t="str">
            <v>From link 585 sites</v>
          </cell>
        </row>
        <row r="413">
          <cell r="A413" t="str">
            <v>63 u9b u9a s7 s6</v>
          </cell>
          <cell r="B413">
            <v>412</v>
          </cell>
          <cell r="C413">
            <v>940</v>
          </cell>
          <cell r="D413" t="str">
            <v>URB 9b</v>
          </cell>
          <cell r="E413" t="str">
            <v xml:space="preserve">T: 7EHC-63x2-0.6HP NP; Ant Dual Polarized </v>
          </cell>
          <cell r="F413" t="str">
            <v>Site-01305</v>
          </cell>
          <cell r="G413" t="str">
            <v>S06°18'16.3</v>
          </cell>
          <cell r="H413" t="str">
            <v>106°46'06.5</v>
          </cell>
          <cell r="I413" t="str">
            <v>Site-01248 (Add 96)</v>
          </cell>
          <cell r="J413" t="str">
            <v>S06°17'00.6</v>
          </cell>
          <cell r="K413" t="str">
            <v>106°47'16.0</v>
          </cell>
          <cell r="L413" t="str">
            <v>&lt;None&gt;</v>
          </cell>
          <cell r="M413" t="str">
            <v>3.2 km]</v>
          </cell>
          <cell r="N413" t="str">
            <v>Untitled</v>
          </cell>
          <cell r="O413" t="str">
            <v>From link 585 sites</v>
          </cell>
        </row>
        <row r="414">
          <cell r="B414">
            <v>413</v>
          </cell>
          <cell r="D414" t="str">
            <v>CBD 1</v>
          </cell>
          <cell r="E414" t="str">
            <v>J: 7EHP-4x2-0.6HP NP TN; Upgradable to 8x2</v>
          </cell>
          <cell r="F414" t="str">
            <v>Spare</v>
          </cell>
          <cell r="O414" t="str">
            <v>Spare</v>
          </cell>
        </row>
        <row r="415">
          <cell r="B415">
            <v>414</v>
          </cell>
          <cell r="D415" t="str">
            <v>CBD 1</v>
          </cell>
          <cell r="E415" t="str">
            <v>J: 7EHP-4x2-0.6HP NP TN; Upgradable to 8x2</v>
          </cell>
          <cell r="F415" t="str">
            <v>Spare</v>
          </cell>
          <cell r="O415" t="str">
            <v>Spare</v>
          </cell>
        </row>
        <row r="416">
          <cell r="B416">
            <v>415</v>
          </cell>
          <cell r="D416" t="str">
            <v>CBD 1</v>
          </cell>
          <cell r="E416" t="str">
            <v>K: 7EHP-4x2-1.2HP NP TN; Upgradable to 8x2</v>
          </cell>
          <cell r="F416" t="str">
            <v>Spare</v>
          </cell>
          <cell r="O416" t="str">
            <v>Spare</v>
          </cell>
        </row>
        <row r="417">
          <cell r="B417">
            <v>416</v>
          </cell>
          <cell r="D417" t="str">
            <v>CBD 1</v>
          </cell>
          <cell r="E417" t="str">
            <v>K: 7EHP-4x2-1.2HP NP TN; Upgradable to 8x2</v>
          </cell>
          <cell r="F417" t="str">
            <v>Spare</v>
          </cell>
          <cell r="O417" t="str">
            <v>Spare</v>
          </cell>
        </row>
        <row r="418">
          <cell r="B418">
            <v>417</v>
          </cell>
          <cell r="D418" t="str">
            <v>CBD 1</v>
          </cell>
          <cell r="E418" t="str">
            <v>N: 7EHP-8x2-0.6HP HS TN; Upgradable to 16x2</v>
          </cell>
          <cell r="F418" t="str">
            <v>Spare</v>
          </cell>
          <cell r="O418" t="str">
            <v>Spare</v>
          </cell>
        </row>
        <row r="419">
          <cell r="B419">
            <v>418</v>
          </cell>
          <cell r="D419" t="str">
            <v>CBD 1</v>
          </cell>
          <cell r="E419" t="str">
            <v>N: 7EHP-8x2-0.6HP HS TN; Upgradable to 16x2</v>
          </cell>
          <cell r="F419" t="str">
            <v>Spare</v>
          </cell>
          <cell r="O419" t="str">
            <v>Spare</v>
          </cell>
        </row>
        <row r="420">
          <cell r="B420">
            <v>419</v>
          </cell>
          <cell r="D420" t="str">
            <v>CBD 1</v>
          </cell>
          <cell r="E420" t="str">
            <v>N: 7EHP-8x2-0.6HP HS TN; Upgradable to 16x2</v>
          </cell>
          <cell r="F420" t="str">
            <v>Spare</v>
          </cell>
          <cell r="O420" t="str">
            <v>Spare</v>
          </cell>
        </row>
        <row r="421">
          <cell r="B421">
            <v>420</v>
          </cell>
          <cell r="D421" t="str">
            <v>CBD 1</v>
          </cell>
          <cell r="E421" t="str">
            <v>N: 7EHP-8x2-0.6HP HS TN; Upgradable to 16x2</v>
          </cell>
          <cell r="F421" t="str">
            <v>Spare</v>
          </cell>
          <cell r="O421" t="str">
            <v>Spare</v>
          </cell>
        </row>
        <row r="422">
          <cell r="B422">
            <v>421</v>
          </cell>
          <cell r="D422" t="str">
            <v>CBD 2</v>
          </cell>
          <cell r="E422" t="str">
            <v>J: 7EHP-4x2-0.6HP NP TN; Upgradable to 8x2</v>
          </cell>
          <cell r="F422" t="str">
            <v>Spare</v>
          </cell>
          <cell r="O422" t="str">
            <v>Spare</v>
          </cell>
        </row>
        <row r="423">
          <cell r="B423">
            <v>422</v>
          </cell>
          <cell r="D423" t="str">
            <v>CBD 2</v>
          </cell>
          <cell r="E423" t="str">
            <v>J: 7EHP-4x2-0.6HP NP TN; Upgradable to 8x2</v>
          </cell>
          <cell r="F423" t="str">
            <v>Spare</v>
          </cell>
          <cell r="O423" t="str">
            <v>Spare</v>
          </cell>
        </row>
        <row r="424">
          <cell r="B424">
            <v>423</v>
          </cell>
          <cell r="D424" t="str">
            <v>CBD 2</v>
          </cell>
          <cell r="E424" t="str">
            <v>J: 7EHP-4x2-0.6HP NP TN; Upgradable to 8x2</v>
          </cell>
          <cell r="F424" t="str">
            <v>Spare</v>
          </cell>
          <cell r="O424" t="str">
            <v>Spare</v>
          </cell>
        </row>
        <row r="425">
          <cell r="B425">
            <v>424</v>
          </cell>
          <cell r="D425" t="str">
            <v>CBD 2</v>
          </cell>
          <cell r="E425" t="str">
            <v>J: 7EHP-4x2-0.6HP NP TN; Upgradable to 8x2</v>
          </cell>
          <cell r="F425" t="str">
            <v>Spare</v>
          </cell>
          <cell r="O425" t="str">
            <v>Spare</v>
          </cell>
        </row>
        <row r="426">
          <cell r="B426">
            <v>425</v>
          </cell>
          <cell r="D426" t="str">
            <v>CBD 2</v>
          </cell>
          <cell r="E426" t="str">
            <v>K: 7EHP-4x2-1.2HP NP TN; Upgradable to 8x2</v>
          </cell>
          <cell r="F426" t="str">
            <v>Spare</v>
          </cell>
          <cell r="O426" t="str">
            <v>Spare</v>
          </cell>
        </row>
        <row r="427">
          <cell r="B427">
            <v>426</v>
          </cell>
          <cell r="D427" t="str">
            <v>CBD 2</v>
          </cell>
          <cell r="E427" t="str">
            <v>K: 7EHP-4x2-1.2HP NP TN; Upgradable to 8x2</v>
          </cell>
          <cell r="F427" t="str">
            <v>Spare</v>
          </cell>
          <cell r="O427" t="str">
            <v>Spare</v>
          </cell>
        </row>
        <row r="428">
          <cell r="B428">
            <v>427</v>
          </cell>
          <cell r="D428" t="str">
            <v>CBD 2</v>
          </cell>
          <cell r="E428" t="str">
            <v>K: 7EHP-4x2-1.2HP NP TN; Upgradable to 8x2</v>
          </cell>
          <cell r="F428" t="str">
            <v>Spare</v>
          </cell>
          <cell r="O428" t="str">
            <v>Spare</v>
          </cell>
        </row>
        <row r="429">
          <cell r="B429">
            <v>428</v>
          </cell>
          <cell r="D429" t="str">
            <v>CBD 2</v>
          </cell>
          <cell r="E429" t="str">
            <v>K: 7EHP-4x2-1.2HP NP TN; Upgradable to 8x2</v>
          </cell>
          <cell r="F429" t="str">
            <v>Spare</v>
          </cell>
          <cell r="O429" t="str">
            <v>Spare</v>
          </cell>
        </row>
        <row r="430">
          <cell r="B430">
            <v>429</v>
          </cell>
          <cell r="D430" t="str">
            <v>CBD 2</v>
          </cell>
          <cell r="E430" t="str">
            <v>N: 7EHP-8x2-0.6HP HS TN; Upgradable to 16x2</v>
          </cell>
          <cell r="F430" t="str">
            <v>Spare</v>
          </cell>
          <cell r="O430" t="str">
            <v>Spare</v>
          </cell>
        </row>
        <row r="431">
          <cell r="B431">
            <v>430</v>
          </cell>
          <cell r="D431" t="str">
            <v>CBD 2</v>
          </cell>
          <cell r="E431" t="str">
            <v>N: 7EHP-8x2-0.6HP HS TN; Upgradable to 16x2</v>
          </cell>
          <cell r="F431" t="str">
            <v>Spare</v>
          </cell>
          <cell r="O431" t="str">
            <v>Spare</v>
          </cell>
        </row>
        <row r="432">
          <cell r="B432">
            <v>431</v>
          </cell>
          <cell r="D432" t="str">
            <v>CBD 2</v>
          </cell>
          <cell r="E432" t="str">
            <v>N: 7EHP-8x2-0.6HP HS TN; Upgradable to 16x2</v>
          </cell>
          <cell r="F432" t="str">
            <v>Spare</v>
          </cell>
          <cell r="O432" t="str">
            <v>Spare</v>
          </cell>
        </row>
        <row r="433">
          <cell r="B433">
            <v>432</v>
          </cell>
          <cell r="D433" t="str">
            <v>CBD 2</v>
          </cell>
          <cell r="E433" t="str">
            <v>N: 7EHP-8x2-0.6HP HS TN; Upgradable to 16x2</v>
          </cell>
          <cell r="F433" t="str">
            <v>Spare</v>
          </cell>
          <cell r="O433" t="str">
            <v>Spare</v>
          </cell>
        </row>
        <row r="434">
          <cell r="B434">
            <v>433</v>
          </cell>
          <cell r="D434" t="str">
            <v>CBD 2</v>
          </cell>
          <cell r="E434" t="str">
            <v>N: 7EHP-8x2-0.6HP HS TN; Upgradable to 16x2</v>
          </cell>
          <cell r="F434" t="str">
            <v>Spare</v>
          </cell>
          <cell r="O434" t="str">
            <v>Spare</v>
          </cell>
        </row>
        <row r="435">
          <cell r="B435">
            <v>434</v>
          </cell>
          <cell r="D435" t="str">
            <v>CBD 2</v>
          </cell>
          <cell r="E435" t="str">
            <v>N: 7EHP-8x2-0.6HP HS TN; Upgradable to 16x2</v>
          </cell>
          <cell r="F435" t="str">
            <v>Spare</v>
          </cell>
          <cell r="O435" t="str">
            <v>Spare</v>
          </cell>
        </row>
        <row r="436">
          <cell r="B436">
            <v>435</v>
          </cell>
          <cell r="D436" t="str">
            <v>CBD 3</v>
          </cell>
          <cell r="E436" t="str">
            <v>J: 7EHP-4x2-0.6HP NP TN; Upgradable to 8x2</v>
          </cell>
          <cell r="F436" t="str">
            <v>Spare</v>
          </cell>
          <cell r="O436" t="str">
            <v>Spare</v>
          </cell>
        </row>
        <row r="437">
          <cell r="B437">
            <v>436</v>
          </cell>
          <cell r="D437" t="str">
            <v>CBD 3</v>
          </cell>
          <cell r="E437" t="str">
            <v>J: 7EHP-4x2-0.6HP NP TN; Upgradable to 8x2</v>
          </cell>
          <cell r="F437" t="str">
            <v>Spare</v>
          </cell>
          <cell r="O437" t="str">
            <v>Spare</v>
          </cell>
        </row>
        <row r="438">
          <cell r="B438">
            <v>437</v>
          </cell>
          <cell r="D438" t="str">
            <v>CBD 4</v>
          </cell>
          <cell r="E438" t="str">
            <v>J: 7EHP-4x2-0.6HP NP TN; Upgradable to 8x2</v>
          </cell>
          <cell r="F438" t="str">
            <v>Spare</v>
          </cell>
          <cell r="O438" t="str">
            <v>Spare</v>
          </cell>
        </row>
        <row r="439">
          <cell r="B439">
            <v>438</v>
          </cell>
          <cell r="D439" t="str">
            <v>CBD 4</v>
          </cell>
          <cell r="E439" t="str">
            <v>J: 7EHP-4x2-0.6HP NP TN; Upgradable to 8x2</v>
          </cell>
          <cell r="F439" t="str">
            <v>Spare</v>
          </cell>
          <cell r="O439" t="str">
            <v>Spare</v>
          </cell>
        </row>
        <row r="440">
          <cell r="B440">
            <v>439</v>
          </cell>
          <cell r="D440" t="str">
            <v>CBD 4</v>
          </cell>
          <cell r="E440" t="str">
            <v>K: 7EHP-4x2-1.2HP NP TN; Upgradable to 8x2</v>
          </cell>
          <cell r="F440" t="str">
            <v>Spare</v>
          </cell>
          <cell r="O440" t="str">
            <v>Spare</v>
          </cell>
        </row>
        <row r="441">
          <cell r="B441">
            <v>440</v>
          </cell>
          <cell r="D441" t="str">
            <v>CBD 4</v>
          </cell>
          <cell r="E441" t="str">
            <v>K: 7EHP-4x2-1.2HP NP TN; Upgradable to 8x2</v>
          </cell>
          <cell r="F441" t="str">
            <v>Spare</v>
          </cell>
          <cell r="O441" t="str">
            <v>Spare</v>
          </cell>
        </row>
        <row r="442">
          <cell r="B442">
            <v>441</v>
          </cell>
          <cell r="D442" t="str">
            <v>CBD 4</v>
          </cell>
          <cell r="E442" t="str">
            <v>N: 7EHP-8x2-0.6HP HS TN; Upgradable to 16x2</v>
          </cell>
          <cell r="F442" t="str">
            <v>Spare</v>
          </cell>
          <cell r="O442" t="str">
            <v>Spare</v>
          </cell>
        </row>
        <row r="443">
          <cell r="B443">
            <v>442</v>
          </cell>
          <cell r="D443" t="str">
            <v>CBD 4</v>
          </cell>
          <cell r="E443" t="str">
            <v>N: 7EHP-8x2-0.6HP HS TN; Upgradable to 16x2</v>
          </cell>
          <cell r="F443" t="str">
            <v>Spare</v>
          </cell>
          <cell r="O443" t="str">
            <v>Spare</v>
          </cell>
        </row>
        <row r="444">
          <cell r="B444">
            <v>443</v>
          </cell>
          <cell r="D444" t="str">
            <v>CBD 4</v>
          </cell>
          <cell r="E444" t="str">
            <v>N: 7EHP-8x2-0.6HP HS TN; Upgradable to 16x2</v>
          </cell>
          <cell r="F444" t="str">
            <v>Spare</v>
          </cell>
          <cell r="O444" t="str">
            <v>Spare</v>
          </cell>
        </row>
        <row r="445">
          <cell r="B445">
            <v>444</v>
          </cell>
          <cell r="D445" t="str">
            <v>CBD 4</v>
          </cell>
          <cell r="E445" t="str">
            <v>N: 7EHP-8x2-0.6HP HS TN; Upgradable to 16x2</v>
          </cell>
          <cell r="F445" t="str">
            <v>Spare</v>
          </cell>
          <cell r="O445" t="str">
            <v>Spare</v>
          </cell>
        </row>
        <row r="446">
          <cell r="B446">
            <v>445</v>
          </cell>
          <cell r="D446" t="str">
            <v>DU 1</v>
          </cell>
          <cell r="E446" t="str">
            <v>J: 7EHP-4x2-0.6HP NP TN; Upgradable to 8x2</v>
          </cell>
          <cell r="F446" t="str">
            <v>Spare</v>
          </cell>
          <cell r="O446" t="str">
            <v>Spare</v>
          </cell>
        </row>
        <row r="447">
          <cell r="B447">
            <v>446</v>
          </cell>
          <cell r="D447" t="str">
            <v>DU 1</v>
          </cell>
          <cell r="E447" t="str">
            <v>J: 7EHP-4x2-0.6HP NP TN; Upgradable to 8x2</v>
          </cell>
          <cell r="F447" t="str">
            <v>Spare</v>
          </cell>
          <cell r="O447" t="str">
            <v>Spare</v>
          </cell>
        </row>
        <row r="448">
          <cell r="B448">
            <v>447</v>
          </cell>
          <cell r="D448" t="str">
            <v>DU 1</v>
          </cell>
          <cell r="E448" t="str">
            <v>K: 7EHP-4x2-1.2HP NP TN; Upgradable to 8x2</v>
          </cell>
          <cell r="F448" t="str">
            <v>Spare</v>
          </cell>
          <cell r="O448" t="str">
            <v>Spare</v>
          </cell>
        </row>
        <row r="449">
          <cell r="B449">
            <v>448</v>
          </cell>
          <cell r="D449" t="str">
            <v>DU 1</v>
          </cell>
          <cell r="E449" t="str">
            <v>K: 7EHP-4x2-1.2HP NP TN; Upgradable to 8x2</v>
          </cell>
          <cell r="F449" t="str">
            <v>Spare</v>
          </cell>
          <cell r="O449" t="str">
            <v>Spare</v>
          </cell>
        </row>
        <row r="450">
          <cell r="B450">
            <v>449</v>
          </cell>
          <cell r="D450" t="str">
            <v>DU 1</v>
          </cell>
          <cell r="E450" t="str">
            <v>N: 7EHP-8x2-0.6HP HS TN; Upgradable to 16x2</v>
          </cell>
          <cell r="F450" t="str">
            <v>Spare</v>
          </cell>
          <cell r="O450" t="str">
            <v>Spare</v>
          </cell>
        </row>
        <row r="451">
          <cell r="B451">
            <v>450</v>
          </cell>
          <cell r="D451" t="str">
            <v>DU 1</v>
          </cell>
          <cell r="E451" t="str">
            <v>N: 7EHP-8x2-0.6HP HS TN; Upgradable to 16x2</v>
          </cell>
          <cell r="F451" t="str">
            <v>Spare</v>
          </cell>
          <cell r="O451" t="str">
            <v>Spare</v>
          </cell>
        </row>
        <row r="452">
          <cell r="B452">
            <v>451</v>
          </cell>
          <cell r="D452" t="str">
            <v>DU 1</v>
          </cell>
          <cell r="E452" t="str">
            <v>N: 7EHP-8x2-0.6HP HS TN; Upgradable to 16x2</v>
          </cell>
          <cell r="F452" t="str">
            <v>Spare</v>
          </cell>
          <cell r="O452" t="str">
            <v>Spare</v>
          </cell>
        </row>
        <row r="453">
          <cell r="B453">
            <v>452</v>
          </cell>
          <cell r="D453" t="str">
            <v>DU 1</v>
          </cell>
          <cell r="E453" t="str">
            <v>N: 7EHP-8x2-0.6HP HS TN; Upgradable to 16x2</v>
          </cell>
          <cell r="F453" t="str">
            <v>Spare</v>
          </cell>
          <cell r="O453" t="str">
            <v>Spare</v>
          </cell>
        </row>
        <row r="454">
          <cell r="B454">
            <v>453</v>
          </cell>
          <cell r="D454" t="str">
            <v>DU 2</v>
          </cell>
          <cell r="E454" t="str">
            <v>J: 7EHP-4x2-0.6HP NP TN; Upgradable to 8x2</v>
          </cell>
          <cell r="F454" t="str">
            <v>Spare</v>
          </cell>
          <cell r="O454" t="str">
            <v>Spare</v>
          </cell>
        </row>
        <row r="455">
          <cell r="B455">
            <v>454</v>
          </cell>
          <cell r="D455" t="str">
            <v>DU 2</v>
          </cell>
          <cell r="E455" t="str">
            <v>J: 7EHP-4x2-0.6HP NP TN; Upgradable to 8x2</v>
          </cell>
          <cell r="F455" t="str">
            <v>Spare</v>
          </cell>
          <cell r="O455" t="str">
            <v>Spare</v>
          </cell>
        </row>
        <row r="456">
          <cell r="B456">
            <v>455</v>
          </cell>
          <cell r="D456" t="str">
            <v>DU 2</v>
          </cell>
          <cell r="E456" t="str">
            <v>K: 7EHP-4x2-1.2HP NP TN; Upgradable to 8x2</v>
          </cell>
          <cell r="F456" t="str">
            <v>Spare</v>
          </cell>
          <cell r="O456" t="str">
            <v>Spare</v>
          </cell>
        </row>
        <row r="457">
          <cell r="B457">
            <v>456</v>
          </cell>
          <cell r="D457" t="str">
            <v>DU 2</v>
          </cell>
          <cell r="E457" t="str">
            <v>K: 7EHP-4x2-1.2HP NP TN; Upgradable to 8x2</v>
          </cell>
          <cell r="F457" t="str">
            <v>Spare</v>
          </cell>
          <cell r="O457" t="str">
            <v>Spare</v>
          </cell>
        </row>
        <row r="458">
          <cell r="B458">
            <v>457</v>
          </cell>
          <cell r="D458" t="str">
            <v>DU 2</v>
          </cell>
          <cell r="E458" t="str">
            <v>K: 7EHP-4x2-1.2HP NP TN; Upgradable to 8x2</v>
          </cell>
          <cell r="F458" t="str">
            <v>Spare</v>
          </cell>
          <cell r="O458" t="str">
            <v>Spare</v>
          </cell>
        </row>
        <row r="459">
          <cell r="B459">
            <v>458</v>
          </cell>
          <cell r="D459" t="str">
            <v>DU 2</v>
          </cell>
          <cell r="E459" t="str">
            <v>K: 7EHP-4x2-1.2HP NP TN; Upgradable to 8x2</v>
          </cell>
          <cell r="F459" t="str">
            <v>Spare</v>
          </cell>
          <cell r="O459" t="str">
            <v>Spare</v>
          </cell>
        </row>
        <row r="460">
          <cell r="B460">
            <v>459</v>
          </cell>
          <cell r="D460" t="str">
            <v>DU 2</v>
          </cell>
          <cell r="E460" t="str">
            <v>N: 7EHP-8x2-0.6HP HS TN; Upgradable to 16x2</v>
          </cell>
          <cell r="F460" t="str">
            <v>Spare</v>
          </cell>
          <cell r="O460" t="str">
            <v>Spare</v>
          </cell>
        </row>
        <row r="461">
          <cell r="B461">
            <v>460</v>
          </cell>
          <cell r="D461" t="str">
            <v>DU 2</v>
          </cell>
          <cell r="E461" t="str">
            <v>N: 7EHP-8x2-0.6HP HS TN; Upgradable to 16x2</v>
          </cell>
          <cell r="F461" t="str">
            <v>Spare</v>
          </cell>
          <cell r="O461" t="str">
            <v>Spare</v>
          </cell>
        </row>
        <row r="462">
          <cell r="B462">
            <v>461</v>
          </cell>
          <cell r="D462" t="str">
            <v>DU 2</v>
          </cell>
          <cell r="E462" t="str">
            <v>N: 7EHP-8x2-0.6HP HS TN; Upgradable to 16x2</v>
          </cell>
          <cell r="F462" t="str">
            <v>Spare</v>
          </cell>
          <cell r="O462" t="str">
            <v>Spare</v>
          </cell>
        </row>
        <row r="463">
          <cell r="B463">
            <v>462</v>
          </cell>
          <cell r="D463" t="str">
            <v>DU 2</v>
          </cell>
          <cell r="E463" t="str">
            <v>N: 7EHP-8x2-0.6HP HS TN; Upgradable to 16x2</v>
          </cell>
          <cell r="F463" t="str">
            <v>Spare</v>
          </cell>
          <cell r="O463" t="str">
            <v>Spare</v>
          </cell>
        </row>
        <row r="464">
          <cell r="B464">
            <v>463</v>
          </cell>
          <cell r="D464" t="str">
            <v>DU 3</v>
          </cell>
          <cell r="E464" t="str">
            <v>J: 7EHP-4x2-0.6HP NP TN; Upgradable to 8x2</v>
          </cell>
          <cell r="F464" t="str">
            <v>Spare</v>
          </cell>
          <cell r="O464" t="str">
            <v>Spare</v>
          </cell>
        </row>
        <row r="465">
          <cell r="B465">
            <v>464</v>
          </cell>
          <cell r="D465" t="str">
            <v>DU 3</v>
          </cell>
          <cell r="E465" t="str">
            <v>J: 7EHP-4x2-0.6HP NP TN; Upgradable to 8x2</v>
          </cell>
          <cell r="F465" t="str">
            <v>Spare</v>
          </cell>
          <cell r="O465" t="str">
            <v>Spare</v>
          </cell>
        </row>
        <row r="466">
          <cell r="B466">
            <v>465</v>
          </cell>
          <cell r="D466" t="str">
            <v>DU 3</v>
          </cell>
          <cell r="E466" t="str">
            <v>K: 7EHP-4x2-1.2HP NP TN; Upgradable to 8x2</v>
          </cell>
          <cell r="F466" t="str">
            <v>Spare</v>
          </cell>
          <cell r="O466" t="str">
            <v>Spare</v>
          </cell>
        </row>
        <row r="467">
          <cell r="B467">
            <v>466</v>
          </cell>
          <cell r="D467" t="str">
            <v>DU 3</v>
          </cell>
          <cell r="E467" t="str">
            <v>K: 7EHP-4x2-1.2HP NP TN; Upgradable to 8x2</v>
          </cell>
          <cell r="F467" t="str">
            <v>Spare</v>
          </cell>
          <cell r="O467" t="str">
            <v>Spare</v>
          </cell>
        </row>
        <row r="468">
          <cell r="B468">
            <v>467</v>
          </cell>
          <cell r="D468" t="str">
            <v>DU 3</v>
          </cell>
          <cell r="E468" t="str">
            <v>K: 7EHP-4x2-1.2HP NP TN; Upgradable to 8x2</v>
          </cell>
          <cell r="F468" t="str">
            <v>Spare</v>
          </cell>
          <cell r="O468" t="str">
            <v>Spare</v>
          </cell>
        </row>
        <row r="469">
          <cell r="B469">
            <v>468</v>
          </cell>
          <cell r="D469" t="str">
            <v>DU 3</v>
          </cell>
          <cell r="E469" t="str">
            <v>K: 7EHP-4x2-1.2HP NP TN; Upgradable to 8x2</v>
          </cell>
          <cell r="F469" t="str">
            <v>Spare</v>
          </cell>
          <cell r="O469" t="str">
            <v>Spare</v>
          </cell>
        </row>
        <row r="470">
          <cell r="B470">
            <v>469</v>
          </cell>
          <cell r="D470" t="str">
            <v>DU 3</v>
          </cell>
          <cell r="E470" t="str">
            <v>N: 7EHP-8x2-0.6HP HS TN; Upgradable to 16x2</v>
          </cell>
          <cell r="F470" t="str">
            <v>Spare</v>
          </cell>
          <cell r="O470" t="str">
            <v>Spare</v>
          </cell>
        </row>
        <row r="471">
          <cell r="B471">
            <v>470</v>
          </cell>
          <cell r="D471" t="str">
            <v>DU 3</v>
          </cell>
          <cell r="E471" t="str">
            <v>N: 7EHP-8x2-0.6HP HS TN; Upgradable to 16x2</v>
          </cell>
          <cell r="F471" t="str">
            <v>Spare</v>
          </cell>
          <cell r="O471" t="str">
            <v>Spare</v>
          </cell>
        </row>
        <row r="472">
          <cell r="B472">
            <v>471</v>
          </cell>
          <cell r="D472" t="str">
            <v>DU 3</v>
          </cell>
          <cell r="E472" t="str">
            <v>N: 7EHP-8x2-0.6HP HS TN; Upgradable to 16x2</v>
          </cell>
          <cell r="F472" t="str">
            <v>Spare</v>
          </cell>
          <cell r="O472" t="str">
            <v>Spare</v>
          </cell>
        </row>
        <row r="473">
          <cell r="B473">
            <v>472</v>
          </cell>
          <cell r="D473" t="str">
            <v>DU 3</v>
          </cell>
          <cell r="E473" t="str">
            <v>N: 7EHP-8x2-0.6HP HS TN; Upgradable to 16x2</v>
          </cell>
          <cell r="F473" t="str">
            <v>Spare</v>
          </cell>
          <cell r="O473" t="str">
            <v>Spare</v>
          </cell>
        </row>
        <row r="474">
          <cell r="B474">
            <v>473</v>
          </cell>
          <cell r="D474" t="str">
            <v>DU 4</v>
          </cell>
          <cell r="E474" t="str">
            <v>N: 7EHP-8x2-0.6HP HS TN; Upgradable to 16x2</v>
          </cell>
          <cell r="F474" t="str">
            <v>Spare</v>
          </cell>
          <cell r="O474" t="str">
            <v>Spare</v>
          </cell>
        </row>
        <row r="475">
          <cell r="B475">
            <v>474</v>
          </cell>
          <cell r="D475" t="str">
            <v>DU 4</v>
          </cell>
          <cell r="E475" t="str">
            <v>N: 7EHP-8x2-0.6HP HS TN; Upgradable to 16x2</v>
          </cell>
          <cell r="F475" t="str">
            <v>Spare</v>
          </cell>
          <cell r="O475" t="str">
            <v>Spare</v>
          </cell>
        </row>
        <row r="476">
          <cell r="B476">
            <v>475</v>
          </cell>
          <cell r="D476" t="str">
            <v>DU 5b</v>
          </cell>
          <cell r="E476" t="str">
            <v>J: 7EHP-4x2-0.6HP NP TN; Upgradable to 8x2</v>
          </cell>
          <cell r="F476" t="str">
            <v>Spare</v>
          </cell>
          <cell r="O476" t="str">
            <v>Spare</v>
          </cell>
        </row>
        <row r="477">
          <cell r="B477">
            <v>476</v>
          </cell>
          <cell r="D477" t="str">
            <v>DU 5b</v>
          </cell>
          <cell r="E477" t="str">
            <v>J: 7EHP-4x2-0.6HP NP TN; Upgradable to 8x2</v>
          </cell>
          <cell r="F477" t="str">
            <v>Spare</v>
          </cell>
          <cell r="O477" t="str">
            <v>Spare</v>
          </cell>
        </row>
        <row r="478">
          <cell r="B478">
            <v>477</v>
          </cell>
          <cell r="D478" t="str">
            <v>DU 5b</v>
          </cell>
          <cell r="E478" t="str">
            <v>K: 7EHP-4x2-1.2HP NP TN; Upgradable to 8x2</v>
          </cell>
          <cell r="F478" t="str">
            <v>Spare</v>
          </cell>
          <cell r="O478" t="str">
            <v>Spare</v>
          </cell>
        </row>
        <row r="479">
          <cell r="B479">
            <v>478</v>
          </cell>
          <cell r="D479" t="str">
            <v>DU 5b</v>
          </cell>
          <cell r="E479" t="str">
            <v>K: 7EHP-4x2-1.2HP NP TN; Upgradable to 8x2</v>
          </cell>
          <cell r="F479" t="str">
            <v>Spare</v>
          </cell>
          <cell r="O479" t="str">
            <v>Spare</v>
          </cell>
        </row>
        <row r="480">
          <cell r="B480">
            <v>479</v>
          </cell>
          <cell r="D480" t="str">
            <v>DU 5b</v>
          </cell>
          <cell r="E480" t="str">
            <v>N: 7EHP-8x2-0.6HP HS TN; Upgradable to 16x2</v>
          </cell>
          <cell r="F480" t="str">
            <v>Spare</v>
          </cell>
          <cell r="O480" t="str">
            <v>Spare</v>
          </cell>
        </row>
        <row r="481">
          <cell r="B481">
            <v>480</v>
          </cell>
          <cell r="D481" t="str">
            <v>DU 5b</v>
          </cell>
          <cell r="E481" t="str">
            <v>N: 7EHP-8x2-0.6HP HS TN; Upgradable to 16x2</v>
          </cell>
          <cell r="F481" t="str">
            <v>Spare</v>
          </cell>
          <cell r="O481" t="str">
            <v>Spare</v>
          </cell>
        </row>
        <row r="482">
          <cell r="B482">
            <v>481</v>
          </cell>
          <cell r="D482" t="str">
            <v>DU 5b</v>
          </cell>
          <cell r="E482" t="str">
            <v>N: 7EHP-8x2-0.6HP HS TN; Upgradable to 16x2</v>
          </cell>
          <cell r="F482" t="str">
            <v>Spare</v>
          </cell>
          <cell r="O482" t="str">
            <v>Spare</v>
          </cell>
        </row>
        <row r="483">
          <cell r="B483">
            <v>482</v>
          </cell>
          <cell r="D483" t="str">
            <v>DU 5b</v>
          </cell>
          <cell r="E483" t="str">
            <v>N: 7EHP-8x2-0.6HP HS TN; Upgradable to 16x2</v>
          </cell>
          <cell r="F483" t="str">
            <v>Spare</v>
          </cell>
          <cell r="O483" t="str">
            <v>Spare</v>
          </cell>
        </row>
        <row r="484">
          <cell r="B484">
            <v>483</v>
          </cell>
          <cell r="D484" t="str">
            <v>DU 6</v>
          </cell>
          <cell r="E484" t="str">
            <v>J: 7EHP-4x2-0.6HP NP TN; Upgradable to 8x2</v>
          </cell>
          <cell r="F484" t="str">
            <v>Spare</v>
          </cell>
          <cell r="O484" t="str">
            <v>Spare</v>
          </cell>
        </row>
        <row r="485">
          <cell r="B485">
            <v>484</v>
          </cell>
          <cell r="D485" t="str">
            <v>DU 6</v>
          </cell>
          <cell r="E485" t="str">
            <v>J: 7EHP-4x2-0.6HP NP TN; Upgradable to 8x2</v>
          </cell>
          <cell r="F485" t="str">
            <v>Spare</v>
          </cell>
          <cell r="O485" t="str">
            <v>Spare</v>
          </cell>
        </row>
        <row r="486">
          <cell r="B486">
            <v>485</v>
          </cell>
          <cell r="D486" t="str">
            <v>DU 6</v>
          </cell>
          <cell r="E486" t="str">
            <v>N: 7EHP-8x2-0.6HP HS TN; Upgradable to 16x2</v>
          </cell>
          <cell r="F486" t="str">
            <v>Spare</v>
          </cell>
          <cell r="O486" t="str">
            <v>Spare</v>
          </cell>
        </row>
        <row r="487">
          <cell r="B487">
            <v>486</v>
          </cell>
          <cell r="D487" t="str">
            <v>DU 6</v>
          </cell>
          <cell r="E487" t="str">
            <v>N: 7EHP-8x2-0.6HP HS TN; Upgradable to 16x2</v>
          </cell>
          <cell r="F487" t="str">
            <v>Spare</v>
          </cell>
          <cell r="O487" t="str">
            <v>Spare</v>
          </cell>
        </row>
        <row r="488">
          <cell r="B488">
            <v>487</v>
          </cell>
          <cell r="D488" t="str">
            <v>DU 7a</v>
          </cell>
          <cell r="E488" t="str">
            <v>J: 7EHP-4x2-0.6HP NP TN; Upgradable to 8x2</v>
          </cell>
          <cell r="F488" t="str">
            <v>Spare</v>
          </cell>
          <cell r="O488" t="str">
            <v>Spare</v>
          </cell>
        </row>
        <row r="489">
          <cell r="B489">
            <v>488</v>
          </cell>
          <cell r="D489" t="str">
            <v>DU 7a</v>
          </cell>
          <cell r="E489" t="str">
            <v>J: 7EHP-4x2-0.6HP NP TN; Upgradable to 8x2</v>
          </cell>
          <cell r="F489" t="str">
            <v>Spare</v>
          </cell>
          <cell r="O489" t="str">
            <v>Spare</v>
          </cell>
        </row>
        <row r="490">
          <cell r="B490">
            <v>489</v>
          </cell>
          <cell r="D490" t="str">
            <v>DU 7a</v>
          </cell>
          <cell r="E490" t="str">
            <v>K: 7EHP-4x2-1.2HP NP TN; Upgradable to 8x2</v>
          </cell>
          <cell r="F490" t="str">
            <v>Spare</v>
          </cell>
          <cell r="O490" t="str">
            <v>Spare</v>
          </cell>
        </row>
        <row r="491">
          <cell r="B491">
            <v>490</v>
          </cell>
          <cell r="D491" t="str">
            <v>DU 7a</v>
          </cell>
          <cell r="E491" t="str">
            <v>N: 7EHP-8x2-0.6HP HS TN; Upgradable to 16x2</v>
          </cell>
          <cell r="F491" t="str">
            <v>Spare</v>
          </cell>
          <cell r="O491" t="str">
            <v>Spare</v>
          </cell>
        </row>
        <row r="492">
          <cell r="B492">
            <v>491</v>
          </cell>
          <cell r="D492" t="str">
            <v>DU 7a</v>
          </cell>
          <cell r="E492" t="str">
            <v>N: 7EHP-8x2-0.6HP HS TN; Upgradable to 16x2</v>
          </cell>
          <cell r="F492" t="str">
            <v>Spare</v>
          </cell>
          <cell r="O492" t="str">
            <v>Spare</v>
          </cell>
        </row>
        <row r="493">
          <cell r="B493">
            <v>492</v>
          </cell>
          <cell r="D493" t="str">
            <v>DU 7a</v>
          </cell>
          <cell r="E493" t="str">
            <v>N: 7EHP-8x2-0.6HP HS TN; Upgradable to 16x2</v>
          </cell>
          <cell r="F493" t="str">
            <v>Spare</v>
          </cell>
          <cell r="O493" t="str">
            <v>Spare</v>
          </cell>
        </row>
        <row r="494">
          <cell r="B494">
            <v>493</v>
          </cell>
          <cell r="D494" t="str">
            <v>DU 7a</v>
          </cell>
          <cell r="E494" t="str">
            <v>N: 7EHP-8x2-0.6HP HS TN; Upgradable to 16x2</v>
          </cell>
          <cell r="F494" t="str">
            <v>Spare</v>
          </cell>
          <cell r="O494" t="str">
            <v>Spare</v>
          </cell>
        </row>
        <row r="495">
          <cell r="B495">
            <v>494</v>
          </cell>
          <cell r="D495" t="str">
            <v>DU 7b</v>
          </cell>
          <cell r="E495" t="str">
            <v>N: 7EHP-8x2-0.6HP HS TN; Upgradable to 16x2</v>
          </cell>
          <cell r="F495" t="str">
            <v>Spare</v>
          </cell>
          <cell r="O495" t="str">
            <v>Spare</v>
          </cell>
        </row>
        <row r="496">
          <cell r="B496">
            <v>495</v>
          </cell>
          <cell r="D496" t="str">
            <v>DU 7b</v>
          </cell>
          <cell r="E496" t="str">
            <v>N: 7EHP-8x2-0.6HP HS TN; Upgradable to 16x2</v>
          </cell>
          <cell r="F496" t="str">
            <v>Spare</v>
          </cell>
          <cell r="O496" t="str">
            <v>Spare</v>
          </cell>
        </row>
        <row r="497">
          <cell r="B497">
            <v>496</v>
          </cell>
          <cell r="D497" t="str">
            <v>URB 1</v>
          </cell>
          <cell r="E497" t="str">
            <v>N: 7EHP-8x2-0.6HP HS TN; Upgradable to 16x2</v>
          </cell>
          <cell r="F497" t="str">
            <v>Spare</v>
          </cell>
          <cell r="O497" t="str">
            <v>Spare</v>
          </cell>
        </row>
        <row r="498">
          <cell r="B498">
            <v>497</v>
          </cell>
          <cell r="D498" t="str">
            <v>URB 1</v>
          </cell>
          <cell r="E498" t="str">
            <v>N: 7EHP-8x2-0.6HP HS TN; Upgradable to 16x2</v>
          </cell>
          <cell r="F498" t="str">
            <v>Spare</v>
          </cell>
          <cell r="O498" t="str">
            <v>Spare</v>
          </cell>
        </row>
        <row r="499">
          <cell r="B499">
            <v>498</v>
          </cell>
          <cell r="D499" t="str">
            <v>URB 11b</v>
          </cell>
          <cell r="E499" t="str">
            <v>N: 7EHP-8x2-0.6HP HS TN; Upgradable to 16x2</v>
          </cell>
          <cell r="F499" t="str">
            <v>Spare</v>
          </cell>
          <cell r="O499" t="str">
            <v>Spare</v>
          </cell>
        </row>
      </sheetData>
      <sheetData sheetId="2"/>
      <sheetData sheetId="3" refreshError="1"/>
      <sheetData sheetId="4" refreshError="1"/>
      <sheetData sheetId="5" refreshError="1"/>
      <sheetData sheetId="6"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ons for Use"/>
      <sheetName val="Instructions for Removing Costs"/>
      <sheetName val="MU Instructions "/>
      <sheetName val="Summary"/>
      <sheetName val="Curr, Site Names, Flex conf"/>
      <sheetName val="Discount Tables"/>
      <sheetName val="MNR7"/>
      <sheetName val="MNR8"/>
      <sheetName val="MNR9"/>
      <sheetName val="MNR10"/>
      <sheetName val="ERION WDM"/>
      <sheetName val="Mechanics"/>
      <sheetName val="DCN"/>
      <sheetName val="SYNC"/>
      <sheetName val="NEM&amp;EM-OS MNR7"/>
      <sheetName val="NEM&amp;EM-OS MNR8"/>
      <sheetName val="NEM&amp;EM-OS MNR9"/>
      <sheetName val="NEM MNR10"/>
      <sheetName val="IMA 2.2.1"/>
      <sheetName val="IMA 4.1"/>
      <sheetName val="IMA 5.1"/>
      <sheetName val="IMA 6.1"/>
      <sheetName val="Curr_ Site Names_ Flex conf"/>
      <sheetName val="Parameters"/>
      <sheetName val="AUG02"/>
      <sheetName val="CODE"/>
      <sheetName val="kki"/>
      <sheetName val="fin pro centers"/>
      <sheetName val="SMA 1-4UC MNR10_BCL and RSP Rev"/>
      <sheetName val="Presentasi"/>
      <sheetName val="PSPC_LE_Pnext_Current"/>
      <sheetName val="Products_to_Jan_Merstrand_for_a"/>
      <sheetName val="PriceListAP"/>
      <sheetName val="6.3 Part Number Master"/>
      <sheetName val="Internal Access SW Basic_Option"/>
      <sheetName val="USA-Pmod. 1.6.95"/>
      <sheetName val="Parameter"/>
      <sheetName val="Residential"/>
      <sheetName val="GLP-DISCOUNT"/>
      <sheetName val="BSC_UPGRADES"/>
      <sheetName val="Hourly Cost Rates"/>
      <sheetName val="NBS-MNK"/>
      <sheetName val="JL_BEL"/>
      <sheetName val="DATA2"/>
      <sheetName val="11b"/>
      <sheetName val="Scope of Works"/>
      <sheetName val="Total_Cost"/>
      <sheetName val="Difference Cons"/>
      <sheetName val="New 1B"/>
      <sheetName val="Instructions_for_Use"/>
      <sheetName val="Instructions_for_Removing_Costs"/>
      <sheetName val="MU_Instructions_"/>
      <sheetName val="Curr,_Site_Names,_Flex_conf"/>
      <sheetName val="Discount_Tables"/>
      <sheetName val="ERION_WDM"/>
      <sheetName val="NEM&amp;EM-OS_MNR7"/>
      <sheetName val="NEM&amp;EM-OS_MNR8"/>
      <sheetName val="NEM&amp;EM-OS_MNR9"/>
      <sheetName val="NEM_MNR10"/>
      <sheetName val="IMA_2_2_1"/>
      <sheetName val="IMA_4_1"/>
      <sheetName val="IMA_5_1"/>
      <sheetName val="IMA_6_1"/>
      <sheetName val="Curr__Site_Names__Flex_conf"/>
      <sheetName val="Assumption"/>
      <sheetName val="Legenda"/>
      <sheetName val="TB"/>
      <sheetName val="Sheet1"/>
      <sheetName val="TABLE OF CONTENTS"/>
      <sheetName val="Paths - 261 Sites Scenario"/>
      <sheetName val="Baseline"/>
      <sheetName val=" "/>
      <sheetName val="FAULTS"/>
      <sheetName val="install"/>
      <sheetName val="para"/>
      <sheetName val="Sheet2"/>
      <sheetName val="Classifications"/>
      <sheetName val="ISAT WCDMA"/>
      <sheetName val="Customize"/>
    </sheetNames>
    <sheetDataSet>
      <sheetData sheetId="0" refreshError="1"/>
      <sheetData sheetId="1" refreshError="1"/>
      <sheetData sheetId="2" refreshError="1"/>
      <sheetData sheetId="3" refreshError="1"/>
      <sheetData sheetId="4" refreshError="1">
        <row r="5">
          <cell r="C5" t="str">
            <v>USD</v>
          </cell>
        </row>
        <row r="21">
          <cell r="C21" t="str">
            <v>SMA4, 1xSTM1e;3x45</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refreshError="1"/>
      <sheetData sheetId="65" refreshError="1"/>
      <sheetData sheetId="66" refreshError="1"/>
      <sheetData sheetId="67" refreshError="1"/>
      <sheetData sheetId="68" refreshError="1"/>
      <sheetData sheetId="69"/>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sheetName val="Paths 233 &amp; 28 IBC from NTS"/>
      <sheetName val="Paths 233 _ 28 IBC from NTS"/>
      <sheetName val="Base"/>
      <sheetName val="Outsource_Costs"/>
      <sheetName val="I_Pricing"/>
      <sheetName val="Price_simulation"/>
      <sheetName val="C_RC_Financials"/>
      <sheetName val="I&amp;O_Valuation"/>
      <sheetName val="Income Statement"/>
      <sheetName val="Profile"/>
      <sheetName val="H.KONTRAK"/>
      <sheetName val="Asumsi"/>
      <sheetName val="Perhitungan"/>
      <sheetName val="Curr, Site Names, Flex conf"/>
      <sheetName val="Introduction"/>
      <sheetName val="Parameter"/>
      <sheetName val="PIK_QUO"/>
      <sheetName val="CODE"/>
    </sheetNames>
    <sheetDataSet>
      <sheetData sheetId="0">
        <row r="3">
          <cell r="A3">
            <v>1</v>
          </cell>
        </row>
      </sheetData>
      <sheetData sheetId="1" refreshError="1">
        <row r="3">
          <cell r="A3">
            <v>1</v>
          </cell>
          <cell r="B3" t="str">
            <v>2;73-CBD_1</v>
          </cell>
          <cell r="C3">
            <v>1</v>
          </cell>
          <cell r="D3" t="str">
            <v>CBD 1</v>
          </cell>
          <cell r="E3" t="str">
            <v>A: 23EHP-2x2-0.6HP NP TN; Upgradable to 4x2</v>
          </cell>
          <cell r="F3" t="str">
            <v>Plaza Kuningan (non-261)</v>
          </cell>
          <cell r="G3" t="str">
            <v>S06°12'59.7</v>
          </cell>
          <cell r="H3" t="str">
            <v>106°49'52.4</v>
          </cell>
          <cell r="I3" t="str">
            <v>Site-00534</v>
          </cell>
          <cell r="J3" t="str">
            <v>S06°13'02.8</v>
          </cell>
          <cell r="K3" t="str">
            <v>106°49'52.9</v>
          </cell>
          <cell r="L3" t="str">
            <v>0.1 km]</v>
          </cell>
          <cell r="M3" t="str">
            <v>Untitled</v>
          </cell>
          <cell r="N3" t="str">
            <v>&lt;None&gt;</v>
          </cell>
          <cell r="P3" t="str">
            <v>Link261_1st</v>
          </cell>
        </row>
        <row r="4">
          <cell r="A4">
            <v>2</v>
          </cell>
          <cell r="B4" t="str">
            <v>2;45-CBD_1</v>
          </cell>
          <cell r="C4">
            <v>2</v>
          </cell>
          <cell r="D4" t="str">
            <v>CBD 1</v>
          </cell>
          <cell r="E4" t="str">
            <v>A: 23EHP-2x2-0.6HP NP TN; Upgradable to 4x2</v>
          </cell>
          <cell r="F4" t="str">
            <v>Ritz Carlton (non-261)</v>
          </cell>
          <cell r="G4" t="str">
            <v>S06°13'43.7</v>
          </cell>
          <cell r="H4" t="str">
            <v>106°49'35.8</v>
          </cell>
          <cell r="I4" t="str">
            <v>Site-00558</v>
          </cell>
          <cell r="J4" t="str">
            <v>S06°13'38.5</v>
          </cell>
          <cell r="K4" t="str">
            <v>106°49'44.2</v>
          </cell>
          <cell r="L4" t="str">
            <v>0.3 km]</v>
          </cell>
          <cell r="M4" t="str">
            <v>Untitled</v>
          </cell>
          <cell r="N4" t="str">
            <v>&lt;None&gt;</v>
          </cell>
          <cell r="P4" t="str">
            <v>Link261_1st</v>
          </cell>
        </row>
        <row r="5">
          <cell r="A5">
            <v>3</v>
          </cell>
          <cell r="B5" t="str">
            <v>2;184-CBD_1</v>
          </cell>
          <cell r="C5">
            <v>3</v>
          </cell>
          <cell r="D5" t="str">
            <v>CBD 1</v>
          </cell>
          <cell r="E5" t="str">
            <v>A: 23EHP-2x2-0.6HP NP TN; Upgradable to 4x2</v>
          </cell>
          <cell r="F5" t="str">
            <v>Sentra Mulia (non-261)</v>
          </cell>
          <cell r="G5" t="str">
            <v>S06°13'18.9</v>
          </cell>
          <cell r="H5" t="str">
            <v>106°49'52.9</v>
          </cell>
          <cell r="I5" t="str">
            <v>Site-00881</v>
          </cell>
          <cell r="J5" t="str">
            <v>S06°13'24.5</v>
          </cell>
          <cell r="K5" t="str">
            <v>106°49'46.8</v>
          </cell>
          <cell r="L5" t="str">
            <v>0.3 km]</v>
          </cell>
          <cell r="M5" t="str">
            <v>Untitled</v>
          </cell>
          <cell r="N5" t="str">
            <v>&lt;None&gt;</v>
          </cell>
          <cell r="P5" t="str">
            <v>Link261_1st</v>
          </cell>
        </row>
        <row r="6">
          <cell r="A6">
            <v>4</v>
          </cell>
          <cell r="B6" t="str">
            <v>2;86-CBD_1</v>
          </cell>
          <cell r="C6">
            <v>4</v>
          </cell>
          <cell r="D6" t="str">
            <v>CBD 1</v>
          </cell>
          <cell r="E6" t="str">
            <v>A: 23EHP-2x2-0.6HP NP TN; Upgradable to 4x2</v>
          </cell>
          <cell r="F6" t="str">
            <v>Setiabudi I (non-261)</v>
          </cell>
          <cell r="G6" t="str">
            <v>S06°12'31.7</v>
          </cell>
          <cell r="H6" t="str">
            <v>106°49'46.8</v>
          </cell>
          <cell r="I6" t="str">
            <v>Site-00122</v>
          </cell>
          <cell r="J6" t="str">
            <v>S06°12'34.8</v>
          </cell>
          <cell r="K6" t="str">
            <v>106°49'37.5</v>
          </cell>
          <cell r="L6" t="str">
            <v>0.3 km]</v>
          </cell>
          <cell r="M6" t="str">
            <v>Untitled</v>
          </cell>
          <cell r="N6" t="str">
            <v>&lt;None&gt;</v>
          </cell>
          <cell r="P6" t="str">
            <v>Link261_1st</v>
          </cell>
        </row>
        <row r="7">
          <cell r="A7">
            <v>5</v>
          </cell>
          <cell r="B7" t="str">
            <v>2;201-CBD_1</v>
          </cell>
          <cell r="C7">
            <v>5</v>
          </cell>
          <cell r="D7" t="str">
            <v>CBD 1</v>
          </cell>
          <cell r="E7" t="str">
            <v>A: 23EHP-2x2-0.6HP NP TN; Upgradable to 4x2</v>
          </cell>
          <cell r="F7" t="str">
            <v>Site-00149</v>
          </cell>
          <cell r="G7" t="str">
            <v>S06°13'48.4</v>
          </cell>
          <cell r="H7" t="str">
            <v>106°49'34.4</v>
          </cell>
          <cell r="I7" t="str">
            <v>Ritz Carlton (non-261)</v>
          </cell>
          <cell r="J7" t="str">
            <v>S06°13'43.7</v>
          </cell>
          <cell r="K7" t="str">
            <v>106°49'35.8</v>
          </cell>
          <cell r="L7" t="str">
            <v>0.2 km]</v>
          </cell>
          <cell r="M7" t="str">
            <v>Untitled</v>
          </cell>
          <cell r="N7" t="str">
            <v>&lt;None&gt;</v>
          </cell>
          <cell r="P7" t="str">
            <v>Link261_1st</v>
          </cell>
        </row>
        <row r="8">
          <cell r="A8">
            <v>6</v>
          </cell>
          <cell r="B8" t="str">
            <v>2;72-CBD_1</v>
          </cell>
          <cell r="C8">
            <v>6</v>
          </cell>
          <cell r="D8" t="str">
            <v>CBD 1</v>
          </cell>
          <cell r="E8" t="str">
            <v>A: 23EHP-2x2-0.6HP NP TN; Upgradable to 4x2</v>
          </cell>
          <cell r="F8" t="str">
            <v>Site-00421</v>
          </cell>
          <cell r="G8" t="str">
            <v>S06°12'47.6</v>
          </cell>
          <cell r="H8" t="str">
            <v>106°49'50.1</v>
          </cell>
          <cell r="I8" t="str">
            <v>Wisma Kodel (non-261)</v>
          </cell>
          <cell r="J8" t="str">
            <v>S06°12'43.5</v>
          </cell>
          <cell r="K8" t="str">
            <v>106°49'48.2</v>
          </cell>
          <cell r="L8" t="str">
            <v>0.1 km]</v>
          </cell>
          <cell r="M8" t="str">
            <v>Untitled</v>
          </cell>
          <cell r="N8" t="str">
            <v>&lt;None&gt;</v>
          </cell>
          <cell r="P8" t="str">
            <v>Link261_1st</v>
          </cell>
        </row>
        <row r="9">
          <cell r="A9">
            <v>7</v>
          </cell>
          <cell r="B9" t="str">
            <v>2;23-CBD_1</v>
          </cell>
          <cell r="C9">
            <v>7</v>
          </cell>
          <cell r="D9" t="str">
            <v>CBD 1</v>
          </cell>
          <cell r="E9" t="str">
            <v>A: 23EHP-2x2-0.6HP NP TN; Upgradable to 4x2</v>
          </cell>
          <cell r="F9" t="str">
            <v>Site-00436</v>
          </cell>
          <cell r="G9" t="str">
            <v>S06°13'44.2</v>
          </cell>
          <cell r="H9" t="str">
            <v>106°49'57.1</v>
          </cell>
          <cell r="I9" t="str">
            <v>Site-00148</v>
          </cell>
          <cell r="J9" t="str">
            <v>S06°13'32.6</v>
          </cell>
          <cell r="K9" t="str">
            <v>106°49'58.4</v>
          </cell>
          <cell r="L9" t="str">
            <v>0.4 km]</v>
          </cell>
          <cell r="M9" t="str">
            <v>Untitled</v>
          </cell>
          <cell r="N9" t="str">
            <v>&lt;None&gt;</v>
          </cell>
          <cell r="P9" t="str">
            <v>Link261_1st</v>
          </cell>
        </row>
        <row r="10">
          <cell r="A10">
            <v>8</v>
          </cell>
          <cell r="B10" t="str">
            <v>2;90-CBD_1</v>
          </cell>
          <cell r="C10">
            <v>8</v>
          </cell>
          <cell r="D10" t="str">
            <v>CBD 1</v>
          </cell>
          <cell r="E10" t="str">
            <v>A: 23EHP-2x2-0.6HP NP TN; Upgradable to 4x2</v>
          </cell>
          <cell r="F10" t="str">
            <v>Wisma 46 (non-261)</v>
          </cell>
          <cell r="G10" t="str">
            <v>S06°12'17.5</v>
          </cell>
          <cell r="H10" t="str">
            <v>106°49'33.3</v>
          </cell>
          <cell r="I10" t="str">
            <v>Site-00531</v>
          </cell>
          <cell r="J10" t="str">
            <v>S06°12'14.6</v>
          </cell>
          <cell r="K10" t="str">
            <v>106°49'36.8</v>
          </cell>
          <cell r="L10" t="str">
            <v>0.1 km]</v>
          </cell>
          <cell r="M10" t="str">
            <v>Untitled</v>
          </cell>
          <cell r="N10" t="str">
            <v>&lt;None&gt;</v>
          </cell>
          <cell r="P10" t="str">
            <v>Link261_1st</v>
          </cell>
        </row>
        <row r="11">
          <cell r="A11">
            <v>9</v>
          </cell>
          <cell r="B11" t="str">
            <v>4;9-CBD_1</v>
          </cell>
          <cell r="C11">
            <v>9</v>
          </cell>
          <cell r="D11" t="str">
            <v>CBD 1</v>
          </cell>
          <cell r="E11" t="str">
            <v>G: 23EHP-4x2-0.6HP NP TN; Upgradable to 8x2</v>
          </cell>
          <cell r="F11" t="str">
            <v>Graha Irama* (non-261)</v>
          </cell>
          <cell r="G11" t="str">
            <v>S06°14'00.7</v>
          </cell>
          <cell r="H11" t="str">
            <v>106°49'56.0</v>
          </cell>
          <cell r="I11" t="str">
            <v>Site-00436</v>
          </cell>
          <cell r="J11" t="str">
            <v>S06°13'44.2</v>
          </cell>
          <cell r="K11" t="str">
            <v>106°49'57.1</v>
          </cell>
          <cell r="L11" t="str">
            <v>0.5 km]</v>
          </cell>
          <cell r="M11" t="str">
            <v>Untitled</v>
          </cell>
          <cell r="N11" t="str">
            <v>&lt;None&gt;</v>
          </cell>
          <cell r="P11" t="str">
            <v>Link261_1st</v>
          </cell>
        </row>
        <row r="12">
          <cell r="A12">
            <v>10</v>
          </cell>
          <cell r="B12" t="str">
            <v>4;17-CBD_1</v>
          </cell>
          <cell r="C12">
            <v>10</v>
          </cell>
          <cell r="D12" t="str">
            <v>CBD 1</v>
          </cell>
          <cell r="E12" t="str">
            <v>G: 23EHP-4x2-0.6HP NP TN; Upgradable to 8x2</v>
          </cell>
          <cell r="F12" t="str">
            <v>Menara Rajawali (non-261)</v>
          </cell>
          <cell r="G12" t="str">
            <v>S06°13'35.1</v>
          </cell>
          <cell r="H12" t="str">
            <v>106°49'34.8</v>
          </cell>
          <cell r="I12" t="str">
            <v>Site-00138</v>
          </cell>
          <cell r="J12" t="str">
            <v>S06°13'27.0</v>
          </cell>
          <cell r="K12" t="str">
            <v>106°49'34.7</v>
          </cell>
          <cell r="L12" t="str">
            <v>0.2 km]</v>
          </cell>
          <cell r="M12" t="str">
            <v>Untitled</v>
          </cell>
          <cell r="N12" t="str">
            <v>&lt;None&gt;</v>
          </cell>
          <cell r="P12" t="str">
            <v>Link261_1st</v>
          </cell>
        </row>
        <row r="13">
          <cell r="A13">
            <v>11</v>
          </cell>
          <cell r="B13" t="str">
            <v>4;28-CBD_1</v>
          </cell>
          <cell r="C13">
            <v>12</v>
          </cell>
          <cell r="D13" t="str">
            <v>CBD 1</v>
          </cell>
          <cell r="E13" t="str">
            <v>G: 23EHP-4x2-0.6HP NP TN; Upgradable to 8x2</v>
          </cell>
          <cell r="F13" t="str">
            <v>Plaza Kuningan (non-261)</v>
          </cell>
          <cell r="G13" t="str">
            <v>S06°12'59.7</v>
          </cell>
          <cell r="H13" t="str">
            <v>106°49'52.4</v>
          </cell>
          <cell r="I13" t="str">
            <v>Wisma Tugu (1 &amp; 2) (non-261)</v>
          </cell>
          <cell r="J13" t="str">
            <v>S06°12'54.8</v>
          </cell>
          <cell r="K13" t="str">
            <v>106°49'52.7</v>
          </cell>
          <cell r="L13" t="str">
            <v>0.2 km]</v>
          </cell>
          <cell r="M13" t="str">
            <v>Untitled</v>
          </cell>
          <cell r="N13" t="str">
            <v>&lt;None&gt;</v>
          </cell>
          <cell r="P13" t="str">
            <v>Link261_1st</v>
          </cell>
        </row>
        <row r="14">
          <cell r="A14">
            <v>12</v>
          </cell>
          <cell r="B14" t="str">
            <v>4;34-CBD_1</v>
          </cell>
          <cell r="C14">
            <v>13</v>
          </cell>
          <cell r="D14" t="str">
            <v>CBD 1</v>
          </cell>
          <cell r="E14" t="str">
            <v>G: 23EHP-4x2-0.6HP NP TN; Upgradable to 8x2</v>
          </cell>
          <cell r="F14" t="str">
            <v>Site-00127</v>
          </cell>
          <cell r="G14" t="str">
            <v>S06°12'30.0</v>
          </cell>
          <cell r="H14" t="str">
            <v>106°49'51.7</v>
          </cell>
          <cell r="I14" t="str">
            <v>Setiabudi I (non-261)</v>
          </cell>
          <cell r="J14" t="str">
            <v>S06°12'31.7</v>
          </cell>
          <cell r="K14" t="str">
            <v>106°49'46.8</v>
          </cell>
          <cell r="L14" t="str">
            <v>0.2 km]</v>
          </cell>
          <cell r="M14" t="str">
            <v>Untitled</v>
          </cell>
          <cell r="N14" t="str">
            <v>&lt;None&gt;</v>
          </cell>
          <cell r="P14" t="str">
            <v>Link261_1st</v>
          </cell>
        </row>
        <row r="15">
          <cell r="A15">
            <v>13</v>
          </cell>
          <cell r="B15" t="str">
            <v>4;74-CBD_1</v>
          </cell>
          <cell r="C15">
            <v>15</v>
          </cell>
          <cell r="D15" t="str">
            <v>CBD 1</v>
          </cell>
          <cell r="E15" t="str">
            <v>G: 23EHP-4x2-0.6HP NP TN; Upgradable to 8x2</v>
          </cell>
          <cell r="F15" t="str">
            <v>Site-00137</v>
          </cell>
          <cell r="G15" t="str">
            <v>S06°13'18.0</v>
          </cell>
          <cell r="H15" t="str">
            <v>106°49'57.0</v>
          </cell>
          <cell r="I15" t="str">
            <v>Sentra Mulia (non-261)</v>
          </cell>
          <cell r="J15" t="str">
            <v>S06°13'18.9</v>
          </cell>
          <cell r="K15" t="str">
            <v>106°49'52.9</v>
          </cell>
          <cell r="L15" t="str">
            <v>0.1 km]</v>
          </cell>
          <cell r="M15" t="str">
            <v>Untitled</v>
          </cell>
          <cell r="N15" t="str">
            <v>&lt;None&gt;</v>
          </cell>
          <cell r="P15" t="str">
            <v>Link261_1st</v>
          </cell>
        </row>
        <row r="16">
          <cell r="A16">
            <v>14</v>
          </cell>
          <cell r="B16" t="str">
            <v>6;9-CBD_1</v>
          </cell>
          <cell r="C16">
            <v>16</v>
          </cell>
          <cell r="D16" t="str">
            <v>CBD 1</v>
          </cell>
          <cell r="E16" t="str">
            <v>L: 15EHP-8x2-0.6HP HS TN; Upgradable to 16x2</v>
          </cell>
          <cell r="F16" t="str">
            <v>Ritz Carlton (non-261)</v>
          </cell>
          <cell r="G16" t="str">
            <v>S06°13'43.7</v>
          </cell>
          <cell r="H16" t="str">
            <v>106°49'35.8</v>
          </cell>
          <cell r="I16" t="str">
            <v>Site-00527</v>
          </cell>
          <cell r="J16" t="str">
            <v>S06°13'40.0</v>
          </cell>
          <cell r="K16" t="str">
            <v>106°49'22.7</v>
          </cell>
          <cell r="L16" t="str">
            <v>0.4 km]</v>
          </cell>
          <cell r="M16" t="str">
            <v>Untitled</v>
          </cell>
          <cell r="N16" t="str">
            <v>&lt;None&gt;</v>
          </cell>
          <cell r="P16" t="str">
            <v>Link261_1st</v>
          </cell>
        </row>
        <row r="17">
          <cell r="A17">
            <v>15</v>
          </cell>
          <cell r="B17" t="str">
            <v>6;3-CBD_1</v>
          </cell>
          <cell r="C17">
            <v>17</v>
          </cell>
          <cell r="D17" t="str">
            <v>CBD 1</v>
          </cell>
          <cell r="E17" t="str">
            <v>L: 15EHP-8x2-0.6HP HS TN; Upgradable to 16x2</v>
          </cell>
          <cell r="F17" t="str">
            <v>Site-00542</v>
          </cell>
          <cell r="G17" t="str">
            <v>S06°14'12.1</v>
          </cell>
          <cell r="H17" t="str">
            <v>106°49'40.5</v>
          </cell>
          <cell r="I17" t="str">
            <v>Site-00159</v>
          </cell>
          <cell r="J17" t="str">
            <v>S06°14'05.4</v>
          </cell>
          <cell r="K17" t="str">
            <v>106°49'30.1</v>
          </cell>
          <cell r="L17" t="str">
            <v>0.4 km]</v>
          </cell>
          <cell r="M17" t="str">
            <v>Untitled</v>
          </cell>
          <cell r="N17" t="str">
            <v>&lt;None&gt;</v>
          </cell>
          <cell r="P17" t="str">
            <v>Link261_1st</v>
          </cell>
        </row>
        <row r="18">
          <cell r="A18">
            <v>16</v>
          </cell>
          <cell r="B18" t="str">
            <v>6;18-CBD_1</v>
          </cell>
          <cell r="C18">
            <v>18</v>
          </cell>
          <cell r="D18" t="str">
            <v>CBD 1</v>
          </cell>
          <cell r="E18" t="str">
            <v>L: 15EHP-8x2-0.6HP HS TN; Upgradable to 16x2</v>
          </cell>
          <cell r="F18" t="str">
            <v>Site-00556</v>
          </cell>
          <cell r="G18" t="str">
            <v>S06°12'17.2</v>
          </cell>
          <cell r="H18" t="str">
            <v>106°50'01.3</v>
          </cell>
          <cell r="I18" t="str">
            <v>Wisma 46 (non-261)</v>
          </cell>
          <cell r="J18" t="str">
            <v>S06°12'17.5</v>
          </cell>
          <cell r="K18" t="str">
            <v>106°49'33.3</v>
          </cell>
          <cell r="L18" t="str">
            <v>0.9 km]</v>
          </cell>
          <cell r="M18" t="str">
            <v>Untitled</v>
          </cell>
          <cell r="N18" t="str">
            <v>&lt;None&gt;</v>
          </cell>
          <cell r="P18" t="str">
            <v>Link261_1st</v>
          </cell>
        </row>
        <row r="19">
          <cell r="A19">
            <v>17</v>
          </cell>
          <cell r="B19" t="str">
            <v>6;15-CBD_1</v>
          </cell>
          <cell r="C19">
            <v>19</v>
          </cell>
          <cell r="D19" t="str">
            <v>CBD 1</v>
          </cell>
          <cell r="E19" t="str">
            <v>L: 15EHP-8x2-0.6HP HS TN; Upgradable to 16x2</v>
          </cell>
          <cell r="F19" t="str">
            <v>Site-00586</v>
          </cell>
          <cell r="G19" t="str">
            <v>S06°12'50.9</v>
          </cell>
          <cell r="H19" t="str">
            <v>106°50'13.7</v>
          </cell>
          <cell r="I19" t="str">
            <v>Wisma Kodel (non-261)</v>
          </cell>
          <cell r="J19" t="str">
            <v>S06°12'43.5</v>
          </cell>
          <cell r="K19" t="str">
            <v>106°49'48.2</v>
          </cell>
          <cell r="L19" t="str">
            <v>0.8 km]</v>
          </cell>
          <cell r="M19" t="str">
            <v>Untitled</v>
          </cell>
          <cell r="N19" t="str">
            <v>&lt;None&gt;</v>
          </cell>
          <cell r="P19" t="str">
            <v>Link261_1st</v>
          </cell>
        </row>
        <row r="20">
          <cell r="A20">
            <v>18</v>
          </cell>
          <cell r="B20" t="str">
            <v>10;16-CBD_1</v>
          </cell>
          <cell r="C20">
            <v>20</v>
          </cell>
          <cell r="D20" t="str">
            <v>CBD 1</v>
          </cell>
          <cell r="E20" t="str">
            <v>O: 23EHP-16x2-0.6HP HS TN</v>
          </cell>
          <cell r="F20" t="str">
            <v>Site-00127</v>
          </cell>
          <cell r="G20" t="str">
            <v>S06°12'30.0</v>
          </cell>
          <cell r="H20" t="str">
            <v>106°49'51.7</v>
          </cell>
          <cell r="I20" t="str">
            <v>Site-00556</v>
          </cell>
          <cell r="J20" t="str">
            <v>S06°12'17.2</v>
          </cell>
          <cell r="K20" t="str">
            <v>106°50'01.3</v>
          </cell>
          <cell r="L20" t="str">
            <v>0.5 km]</v>
          </cell>
          <cell r="M20" t="str">
            <v>Untitled</v>
          </cell>
          <cell r="N20" t="str">
            <v>&lt;None&gt;</v>
          </cell>
          <cell r="P20" t="str">
            <v>Link261_1st</v>
          </cell>
        </row>
        <row r="21">
          <cell r="A21">
            <v>19</v>
          </cell>
          <cell r="B21" t="str">
            <v>10;36-CDB_1</v>
          </cell>
          <cell r="C21">
            <v>21</v>
          </cell>
          <cell r="D21" t="str">
            <v>CBD 1</v>
          </cell>
          <cell r="E21" t="str">
            <v>O: 23EHP-16x2-0.6HP HS TN</v>
          </cell>
          <cell r="F21" t="str">
            <v>Site-00137</v>
          </cell>
          <cell r="G21" t="str">
            <v>S06°13'18.0</v>
          </cell>
          <cell r="H21" t="str">
            <v>106°49'57.0</v>
          </cell>
          <cell r="I21" t="str">
            <v>Site-00147</v>
          </cell>
          <cell r="J21" t="str">
            <v>S06°13'07.9</v>
          </cell>
          <cell r="K21" t="str">
            <v>106°50'20.5</v>
          </cell>
          <cell r="L21" t="str">
            <v>0.8 km]</v>
          </cell>
          <cell r="M21" t="str">
            <v>Untitled</v>
          </cell>
          <cell r="N21" t="str">
            <v>&lt;None&gt;</v>
          </cell>
          <cell r="P21" t="str">
            <v>Link261_1st</v>
          </cell>
        </row>
        <row r="22">
          <cell r="A22">
            <v>20</v>
          </cell>
          <cell r="B22" t="str">
            <v>10;5-CBD_1</v>
          </cell>
          <cell r="C22">
            <v>22</v>
          </cell>
          <cell r="D22" t="str">
            <v>CBD 1</v>
          </cell>
          <cell r="E22" t="str">
            <v>O: 23EHP-16x2-0.6HP HS TN</v>
          </cell>
          <cell r="F22" t="str">
            <v>Site-00158</v>
          </cell>
          <cell r="G22" t="str">
            <v>S06°14'00.1</v>
          </cell>
          <cell r="H22" t="str">
            <v>106°49'52.2</v>
          </cell>
          <cell r="I22" t="str">
            <v>Graha Irama* (non-261)</v>
          </cell>
          <cell r="J22" t="str">
            <v>S06°14'00.7</v>
          </cell>
          <cell r="K22" t="str">
            <v>106°49'56.0</v>
          </cell>
          <cell r="L22" t="str">
            <v>0.1 km]</v>
          </cell>
          <cell r="M22" t="str">
            <v>Untitled</v>
          </cell>
          <cell r="N22" t="str">
            <v>&lt;None&gt;</v>
          </cell>
          <cell r="P22" t="str">
            <v>Link261_1st</v>
          </cell>
        </row>
        <row r="23">
          <cell r="A23">
            <v>21</v>
          </cell>
          <cell r="B23" t="str">
            <v>10;9-CBD_1</v>
          </cell>
          <cell r="C23">
            <v>23</v>
          </cell>
          <cell r="D23" t="str">
            <v>CBD 1</v>
          </cell>
          <cell r="E23" t="str">
            <v>O: 23EHP-16x2-0.6HP HS TN</v>
          </cell>
          <cell r="F23" t="str">
            <v>Site-00527</v>
          </cell>
          <cell r="G23" t="str">
            <v>S06°13'40.0</v>
          </cell>
          <cell r="H23" t="str">
            <v>106°49'22.7</v>
          </cell>
          <cell r="I23" t="str">
            <v>Menara Rajawali (non-261)</v>
          </cell>
          <cell r="J23" t="str">
            <v>S06°13'35.1</v>
          </cell>
          <cell r="K23" t="str">
            <v>106°49'34.8</v>
          </cell>
          <cell r="L23" t="str">
            <v>0.4 km]</v>
          </cell>
          <cell r="M23" t="str">
            <v>Untitled</v>
          </cell>
          <cell r="N23" t="str">
            <v>&lt;None&gt;</v>
          </cell>
          <cell r="P23" t="str">
            <v>Link261_1st</v>
          </cell>
        </row>
        <row r="24">
          <cell r="A24">
            <v>22</v>
          </cell>
          <cell r="B24" t="str">
            <v>10;13-CBD_1</v>
          </cell>
          <cell r="C24">
            <v>24</v>
          </cell>
          <cell r="D24" t="str">
            <v>CBD 1</v>
          </cell>
          <cell r="E24" t="str">
            <v>O: 23EHP-16x2-0.6HP HS TN</v>
          </cell>
          <cell r="F24" t="str">
            <v>Wisma Tugu (1 &amp; 2) (non-261)</v>
          </cell>
          <cell r="G24" t="str">
            <v>S06°12'54.8</v>
          </cell>
          <cell r="H24" t="str">
            <v>106°49'52.7</v>
          </cell>
          <cell r="I24" t="str">
            <v>Site-00586</v>
          </cell>
          <cell r="J24" t="str">
            <v>S06°12'50.9</v>
          </cell>
          <cell r="K24" t="str">
            <v>106°50'13.7</v>
          </cell>
          <cell r="L24" t="str">
            <v>0.7 km]</v>
          </cell>
          <cell r="M24" t="str">
            <v>Untitled</v>
          </cell>
          <cell r="N24" t="str">
            <v>&lt;None&gt;</v>
          </cell>
          <cell r="P24" t="str">
            <v>Link261_1st</v>
          </cell>
        </row>
        <row r="25">
          <cell r="A25">
            <v>23</v>
          </cell>
          <cell r="B25" t="str">
            <v>63;8-CBD_1/DU_4</v>
          </cell>
          <cell r="C25">
            <v>25</v>
          </cell>
          <cell r="D25" t="str">
            <v>CBD 1</v>
          </cell>
          <cell r="E25" t="str">
            <v xml:space="preserve">R: 13EHC-63x2-0.6HP NP; Ant Dual Polarized </v>
          </cell>
          <cell r="F25" t="str">
            <v>Site-00130</v>
          </cell>
          <cell r="G25" t="str">
            <v>S06°13'22.0</v>
          </cell>
          <cell r="H25" t="str">
            <v>106°48'54.7</v>
          </cell>
          <cell r="I25" t="str">
            <v>Site-00527</v>
          </cell>
          <cell r="J25" t="str">
            <v>S06°13'40.0</v>
          </cell>
          <cell r="K25" t="str">
            <v>106°49'22.7</v>
          </cell>
          <cell r="L25" t="str">
            <v>1.0 km]</v>
          </cell>
          <cell r="M25" t="str">
            <v>Untitled</v>
          </cell>
          <cell r="N25" t="str">
            <v>&lt;None&gt;</v>
          </cell>
          <cell r="P25" t="str">
            <v>Link261_1st</v>
          </cell>
        </row>
        <row r="26">
          <cell r="A26">
            <v>24</v>
          </cell>
          <cell r="B26" t="str">
            <v>63;31-CBD_1</v>
          </cell>
          <cell r="C26">
            <v>26</v>
          </cell>
          <cell r="D26" t="str">
            <v>CBD 1</v>
          </cell>
          <cell r="E26" t="str">
            <v xml:space="preserve">R: 13EHC-63x2-0.6HP NP; Ant Dual Polarized </v>
          </cell>
          <cell r="F26" t="str">
            <v>Site-00147</v>
          </cell>
          <cell r="G26" t="str">
            <v>S06°13'07.9</v>
          </cell>
          <cell r="H26" t="str">
            <v>106°50'20.5</v>
          </cell>
          <cell r="I26" t="str">
            <v>Site-00586</v>
          </cell>
          <cell r="J26" t="str">
            <v>S06°12'50.9</v>
          </cell>
          <cell r="K26" t="str">
            <v>106°50'13.7</v>
          </cell>
          <cell r="L26" t="str">
            <v>0.6 km]</v>
          </cell>
          <cell r="M26" t="str">
            <v>Untitled</v>
          </cell>
          <cell r="N26" t="str">
            <v>&lt;None&gt;</v>
          </cell>
          <cell r="P26" t="str">
            <v>Link261_1st</v>
          </cell>
        </row>
        <row r="27">
          <cell r="A27">
            <v>25</v>
          </cell>
          <cell r="B27" t="str">
            <v>63;10-CBD_1</v>
          </cell>
          <cell r="C27">
            <v>27</v>
          </cell>
          <cell r="D27" t="str">
            <v>CBD 1</v>
          </cell>
          <cell r="E27" t="str">
            <v xml:space="preserve">R: 13EHC-63x2-0.6HP NP; Ant Dual Polarized </v>
          </cell>
          <cell r="F27" t="str">
            <v>Site-00158</v>
          </cell>
          <cell r="G27" t="str">
            <v>S06°14'00.1</v>
          </cell>
          <cell r="H27" t="str">
            <v>106°49'52.2</v>
          </cell>
          <cell r="I27" t="str">
            <v>Citra Graha (non-261)</v>
          </cell>
          <cell r="J27" t="str">
            <v>S06°14'04.7</v>
          </cell>
          <cell r="K27" t="str">
            <v>106°49'27.2</v>
          </cell>
          <cell r="L27" t="str">
            <v>0.8 km]</v>
          </cell>
          <cell r="M27" t="str">
            <v>Untitled</v>
          </cell>
          <cell r="N27" t="str">
            <v>&lt;None&gt;</v>
          </cell>
          <cell r="P27" t="str">
            <v>Link261_1st</v>
          </cell>
        </row>
        <row r="28">
          <cell r="A28">
            <v>26</v>
          </cell>
          <cell r="B28" t="str">
            <v>63;11-CBD_1</v>
          </cell>
          <cell r="C28">
            <v>28</v>
          </cell>
          <cell r="D28" t="str">
            <v>CBD 1</v>
          </cell>
          <cell r="E28" t="str">
            <v xml:space="preserve">R: 13EHC-63x2-0.6HP NP; Ant Dual Polarized </v>
          </cell>
          <cell r="F28" t="str">
            <v>Site-00159</v>
          </cell>
          <cell r="G28" t="str">
            <v>S06°14'05.4</v>
          </cell>
          <cell r="H28" t="str">
            <v>106°49'30.1</v>
          </cell>
          <cell r="I28" t="str">
            <v>Citra Graha (non-261)</v>
          </cell>
          <cell r="J28" t="str">
            <v>S06°14'04.7</v>
          </cell>
          <cell r="K28" t="str">
            <v>106°49'27.2</v>
          </cell>
          <cell r="L28" t="str">
            <v>0.1 km]</v>
          </cell>
          <cell r="M28" t="str">
            <v>Untitled</v>
          </cell>
          <cell r="N28" t="str">
            <v>&lt;None&gt;</v>
          </cell>
          <cell r="P28" t="str">
            <v>Link261_1st</v>
          </cell>
        </row>
        <row r="29">
          <cell r="A29">
            <v>27</v>
          </cell>
          <cell r="B29" t="str">
            <v>63;12-CBD_1</v>
          </cell>
          <cell r="C29">
            <v>29</v>
          </cell>
          <cell r="D29" t="str">
            <v>CBD 1</v>
          </cell>
          <cell r="E29" t="str">
            <v xml:space="preserve">R: 13EHC-63x2-0.6HP NP; Ant Dual Polarized </v>
          </cell>
          <cell r="F29" t="str">
            <v>Site-00168</v>
          </cell>
          <cell r="G29" t="str">
            <v>S06°14'17.6</v>
          </cell>
          <cell r="H29" t="str">
            <v>106°49'51.2</v>
          </cell>
          <cell r="I29" t="str">
            <v>Site-00159</v>
          </cell>
          <cell r="J29" t="str">
            <v>S06°14'05.4</v>
          </cell>
          <cell r="K29" t="str">
            <v>106°49'30.1</v>
          </cell>
          <cell r="L29" t="str">
            <v>0.8 km]</v>
          </cell>
          <cell r="M29" t="str">
            <v>Untitled</v>
          </cell>
          <cell r="N29" t="str">
            <v>&lt;None&gt;</v>
          </cell>
          <cell r="P29" t="str">
            <v>Link261_1st</v>
          </cell>
        </row>
        <row r="30">
          <cell r="A30">
            <v>28</v>
          </cell>
          <cell r="B30" t="str">
            <v>63;13-CBD_1</v>
          </cell>
          <cell r="C30">
            <v>30</v>
          </cell>
          <cell r="D30" t="str">
            <v>CBD 1</v>
          </cell>
          <cell r="E30" t="str">
            <v xml:space="preserve">R: 13EHC-63x2-0.6HP NP; Ant Dual Polarized </v>
          </cell>
          <cell r="F30" t="str">
            <v>Site-00168</v>
          </cell>
          <cell r="G30" t="str">
            <v>S06°14'17.6</v>
          </cell>
          <cell r="H30" t="str">
            <v>106°49'51.2</v>
          </cell>
          <cell r="I30" t="str">
            <v>Site-00158</v>
          </cell>
          <cell r="J30" t="str">
            <v>S06°14'00.1</v>
          </cell>
          <cell r="K30" t="str">
            <v>106°49'52.2</v>
          </cell>
          <cell r="L30" t="str">
            <v>0.5 km]</v>
          </cell>
          <cell r="M30" t="str">
            <v>Untitled</v>
          </cell>
          <cell r="N30" t="str">
            <v>&lt;None&gt;</v>
          </cell>
          <cell r="P30" t="str">
            <v>Link261_1st</v>
          </cell>
        </row>
        <row r="31">
          <cell r="A31">
            <v>29</v>
          </cell>
          <cell r="B31" t="str">
            <v>63;9-CBD_1/DU_4</v>
          </cell>
          <cell r="C31">
            <v>31</v>
          </cell>
          <cell r="D31" t="str">
            <v>CBD 1</v>
          </cell>
          <cell r="E31" t="str">
            <v xml:space="preserve">R: 13EHC-63x2-0.6HP NP; Ant Dual Polarized </v>
          </cell>
          <cell r="F31" t="str">
            <v>Site-00527</v>
          </cell>
          <cell r="G31" t="str">
            <v>S06°13'40.0</v>
          </cell>
          <cell r="H31" t="str">
            <v>106°49'22.7</v>
          </cell>
          <cell r="I31" t="str">
            <v>Citra Graha (non-261)</v>
          </cell>
          <cell r="J31" t="str">
            <v>S06°14'04.7</v>
          </cell>
          <cell r="K31" t="str">
            <v>106°49'27.2</v>
          </cell>
          <cell r="L31" t="str">
            <v>0.8 km]</v>
          </cell>
          <cell r="M31" t="str">
            <v>Untitled</v>
          </cell>
          <cell r="N31" t="str">
            <v>&lt;None&gt;</v>
          </cell>
          <cell r="P31" t="str">
            <v>Link261_1st</v>
          </cell>
        </row>
        <row r="32">
          <cell r="A32">
            <v>30</v>
          </cell>
          <cell r="B32" t="str">
            <v>63;32-CBD_1</v>
          </cell>
          <cell r="C32">
            <v>32</v>
          </cell>
          <cell r="D32" t="str">
            <v>CBD 1</v>
          </cell>
          <cell r="E32" t="str">
            <v xml:space="preserve">R: 13EHC-63x2-0.6HP NP; Ant Dual Polarized </v>
          </cell>
          <cell r="F32" t="str">
            <v>Site-00586</v>
          </cell>
          <cell r="G32" t="str">
            <v>S06°12'50.9</v>
          </cell>
          <cell r="H32" t="str">
            <v>106°50'13.7</v>
          </cell>
          <cell r="I32" t="str">
            <v>Ind-Menara Imperium B-3</v>
          </cell>
          <cell r="J32" t="str">
            <v>S06°12'37.1</v>
          </cell>
          <cell r="K32" t="str">
            <v>106°49'54.0</v>
          </cell>
          <cell r="L32" t="str">
            <v>0.7 km]</v>
          </cell>
          <cell r="M32" t="str">
            <v>Untitled</v>
          </cell>
          <cell r="N32" t="str">
            <v>&lt;None&gt;</v>
          </cell>
          <cell r="P32" t="str">
            <v>Link261_1st</v>
          </cell>
        </row>
        <row r="33">
          <cell r="A33">
            <v>31</v>
          </cell>
          <cell r="B33" t="str">
            <v>63;7-CBD_1/DU_4</v>
          </cell>
          <cell r="C33">
            <v>33</v>
          </cell>
          <cell r="D33" t="str">
            <v>CBD 1</v>
          </cell>
          <cell r="E33" t="str">
            <v xml:space="preserve">R: 13EHC-63x2-0.6HP NP; Ant Dual Polarized </v>
          </cell>
          <cell r="F33" t="str">
            <v>Site-00692</v>
          </cell>
          <cell r="G33" t="str">
            <v>S06°13'44.1</v>
          </cell>
          <cell r="H33" t="str">
            <v>106°48'48.1</v>
          </cell>
          <cell r="I33" t="str">
            <v>Site-00130</v>
          </cell>
          <cell r="J33" t="str">
            <v>S06°13'22.0</v>
          </cell>
          <cell r="K33" t="str">
            <v>106°48'54.7</v>
          </cell>
          <cell r="L33" t="str">
            <v>0.7 km]</v>
          </cell>
          <cell r="M33" t="str">
            <v>Untitled</v>
          </cell>
          <cell r="N33" t="str">
            <v>&lt;None&gt;</v>
          </cell>
          <cell r="P33" t="str">
            <v>Link261_1st</v>
          </cell>
        </row>
        <row r="34">
          <cell r="A34">
            <v>32</v>
          </cell>
          <cell r="B34" t="str">
            <v>63;6-CBD_1/DU_4</v>
          </cell>
          <cell r="C34">
            <v>34</v>
          </cell>
          <cell r="D34" t="str">
            <v>CBD 1</v>
          </cell>
          <cell r="E34" t="str">
            <v xml:space="preserve">S: 13EHC-63x2-1.2HP NP ; Ant Dual Polarized  </v>
          </cell>
          <cell r="F34" t="str">
            <v>Citra Graha (non-261)</v>
          </cell>
          <cell r="G34" t="str">
            <v>S06°14'04.7</v>
          </cell>
          <cell r="H34" t="str">
            <v>106°49'27.2</v>
          </cell>
          <cell r="I34" t="str">
            <v>Site-00692</v>
          </cell>
          <cell r="J34" t="str">
            <v>S06°13'44.1</v>
          </cell>
          <cell r="K34" t="str">
            <v>106°48'48.1</v>
          </cell>
          <cell r="L34" t="str">
            <v>1.4 km]</v>
          </cell>
          <cell r="M34" t="str">
            <v>Untitled</v>
          </cell>
          <cell r="N34" t="str">
            <v>&lt;None&gt;</v>
          </cell>
          <cell r="P34" t="str">
            <v>Link261_1st</v>
          </cell>
        </row>
        <row r="35">
          <cell r="A35">
            <v>33</v>
          </cell>
          <cell r="B35" t="str">
            <v>63;30-CBD_1</v>
          </cell>
          <cell r="C35">
            <v>35</v>
          </cell>
          <cell r="D35" t="str">
            <v>CBD 1</v>
          </cell>
          <cell r="E35" t="str">
            <v xml:space="preserve">S: 13EHC-63x2-1.2HP NP ; Ant Dual Polarized  </v>
          </cell>
          <cell r="F35" t="str">
            <v>Site-00147</v>
          </cell>
          <cell r="G35" t="str">
            <v>S06°13'07.9</v>
          </cell>
          <cell r="H35" t="str">
            <v>106°50'20.5</v>
          </cell>
          <cell r="I35" t="str">
            <v>Site-01189</v>
          </cell>
          <cell r="J35" t="str">
            <v>S06°12'37.5</v>
          </cell>
          <cell r="K35" t="str">
            <v>106°50'38.4</v>
          </cell>
          <cell r="L35" t="str">
            <v>1.1 km]</v>
          </cell>
          <cell r="M35" t="str">
            <v>Untitled</v>
          </cell>
          <cell r="N35" t="str">
            <v>&lt;None&gt;</v>
          </cell>
          <cell r="P35" t="str">
            <v>Link261_1st</v>
          </cell>
        </row>
        <row r="36">
          <cell r="A36">
            <v>34</v>
          </cell>
          <cell r="B36" t="str">
            <v>63;29-CBD_1</v>
          </cell>
          <cell r="C36">
            <v>36</v>
          </cell>
          <cell r="D36" t="str">
            <v>CBD 1</v>
          </cell>
          <cell r="E36" t="str">
            <v xml:space="preserve">S: 13EHC-63x2-1.2HP NP ; Ant Dual Polarized  </v>
          </cell>
          <cell r="F36" t="str">
            <v>Site-01189</v>
          </cell>
          <cell r="G36" t="str">
            <v>S06°12'37.5</v>
          </cell>
          <cell r="H36" t="str">
            <v>106°50'38.4</v>
          </cell>
          <cell r="I36" t="str">
            <v>Ind-Menara Imperium B-3</v>
          </cell>
          <cell r="J36" t="str">
            <v>S06°12'37.1</v>
          </cell>
          <cell r="K36" t="str">
            <v>106°49'54.0</v>
          </cell>
          <cell r="L36" t="str">
            <v>1.4 km]</v>
          </cell>
          <cell r="M36" t="str">
            <v>Untitled</v>
          </cell>
          <cell r="N36" t="str">
            <v>&lt;None&gt;</v>
          </cell>
          <cell r="P36" t="str">
            <v>Link261_1st</v>
          </cell>
        </row>
        <row r="37">
          <cell r="A37">
            <v>35</v>
          </cell>
          <cell r="C37">
            <v>37</v>
          </cell>
          <cell r="D37" t="str">
            <v>CBD 1</v>
          </cell>
          <cell r="E37" t="str">
            <v>J: 7EHP-4x2-0.6HP NP TN; Upgradable to 8x2</v>
          </cell>
          <cell r="F37" t="str">
            <v>Spare</v>
          </cell>
          <cell r="O37" t="str">
            <v>Spare</v>
          </cell>
          <cell r="P37" t="str">
            <v>Link261_1st</v>
          </cell>
        </row>
        <row r="38">
          <cell r="A38">
            <v>36</v>
          </cell>
          <cell r="C38">
            <v>38</v>
          </cell>
          <cell r="D38" t="str">
            <v>CBD 1</v>
          </cell>
          <cell r="E38" t="str">
            <v>J: 7EHP-4x2-0.6HP NP TN; Upgradable to 8x2</v>
          </cell>
          <cell r="F38" t="str">
            <v>Spare</v>
          </cell>
          <cell r="O38" t="str">
            <v>Spare</v>
          </cell>
          <cell r="P38" t="str">
            <v>Link261_1st</v>
          </cell>
        </row>
        <row r="39">
          <cell r="A39">
            <v>37</v>
          </cell>
          <cell r="C39">
            <v>39</v>
          </cell>
          <cell r="D39" t="str">
            <v>CBD 1</v>
          </cell>
          <cell r="E39" t="str">
            <v>K: 7EHP-4x2-1.2HP NP TN; Upgradable to 8x2</v>
          </cell>
          <cell r="F39" t="str">
            <v>Spare</v>
          </cell>
          <cell r="O39" t="str">
            <v>Spare</v>
          </cell>
          <cell r="P39" t="str">
            <v>Link261_1st</v>
          </cell>
        </row>
        <row r="40">
          <cell r="A40">
            <v>38</v>
          </cell>
          <cell r="C40">
            <v>40</v>
          </cell>
          <cell r="D40" t="str">
            <v>CBD 1</v>
          </cell>
          <cell r="E40" t="str">
            <v>K: 7EHP-4x2-1.2HP NP TN; Upgradable to 8x2</v>
          </cell>
          <cell r="F40" t="str">
            <v>Spare</v>
          </cell>
          <cell r="O40" t="str">
            <v>Spare</v>
          </cell>
          <cell r="P40" t="str">
            <v>Link261_1st</v>
          </cell>
        </row>
        <row r="41">
          <cell r="A41">
            <v>39</v>
          </cell>
          <cell r="C41">
            <v>41</v>
          </cell>
          <cell r="D41" t="str">
            <v>CBD 1</v>
          </cell>
          <cell r="E41" t="str">
            <v>N: 7EHP-8x2-0.6HP HS TN; Upgradable to 16x2</v>
          </cell>
          <cell r="F41" t="str">
            <v>Spare</v>
          </cell>
          <cell r="O41" t="str">
            <v>Spare</v>
          </cell>
          <cell r="P41" t="str">
            <v>Link261_1st</v>
          </cell>
        </row>
        <row r="42">
          <cell r="A42">
            <v>40</v>
          </cell>
          <cell r="C42">
            <v>42</v>
          </cell>
          <cell r="D42" t="str">
            <v>CBD 1</v>
          </cell>
          <cell r="E42" t="str">
            <v>N: 7EHP-8x2-0.6HP HS TN; Upgradable to 16x2</v>
          </cell>
          <cell r="F42" t="str">
            <v>Spare</v>
          </cell>
          <cell r="O42" t="str">
            <v>Spare</v>
          </cell>
          <cell r="P42" t="str">
            <v>Link261_1st</v>
          </cell>
        </row>
        <row r="43">
          <cell r="A43">
            <v>41</v>
          </cell>
          <cell r="C43">
            <v>43</v>
          </cell>
          <cell r="D43" t="str">
            <v>CBD 1</v>
          </cell>
          <cell r="E43" t="str">
            <v>N: 7EHP-8x2-0.6HP HS TN; Upgradable to 16x2</v>
          </cell>
          <cell r="F43" t="str">
            <v>Spare</v>
          </cell>
          <cell r="O43" t="str">
            <v>Spare</v>
          </cell>
          <cell r="P43" t="str">
            <v>Link261_1st</v>
          </cell>
        </row>
        <row r="44">
          <cell r="A44">
            <v>42</v>
          </cell>
          <cell r="C44">
            <v>44</v>
          </cell>
          <cell r="D44" t="str">
            <v>CBD 1</v>
          </cell>
          <cell r="E44" t="str">
            <v>N: 7EHP-8x2-0.6HP HS TN; Upgradable to 16x2</v>
          </cell>
          <cell r="F44" t="str">
            <v>Spare</v>
          </cell>
          <cell r="O44" t="str">
            <v>Spare</v>
          </cell>
          <cell r="P44" t="str">
            <v>Link261_1st</v>
          </cell>
        </row>
        <row r="45">
          <cell r="A45">
            <v>43</v>
          </cell>
          <cell r="B45" t="str">
            <v>2;52-CBD_2</v>
          </cell>
          <cell r="C45">
            <v>45</v>
          </cell>
          <cell r="D45" t="str">
            <v>CBD 2</v>
          </cell>
          <cell r="E45" t="str">
            <v>A: 23EHP-2x2-0.6HP NP TN; Upgradable to 4x2</v>
          </cell>
          <cell r="F45" t="str">
            <v>H Atlet Century Park (non-261)</v>
          </cell>
          <cell r="G45" t="str">
            <v>S06°13'23.3</v>
          </cell>
          <cell r="H45" t="str">
            <v>106°48'09.8</v>
          </cell>
          <cell r="I45" t="str">
            <v>Site-00131</v>
          </cell>
          <cell r="J45" t="str">
            <v>S06°13'25.5</v>
          </cell>
          <cell r="K45" t="str">
            <v>106°48'18.6</v>
          </cell>
          <cell r="L45" t="str">
            <v>0.3 km]</v>
          </cell>
          <cell r="M45" t="str">
            <v>Untitled</v>
          </cell>
          <cell r="N45" t="str">
            <v>&lt;None&gt;</v>
          </cell>
          <cell r="P45" t="str">
            <v>Link261_1st</v>
          </cell>
        </row>
        <row r="46">
          <cell r="A46">
            <v>44</v>
          </cell>
          <cell r="B46" t="str">
            <v>2;50-CBD_2</v>
          </cell>
          <cell r="C46">
            <v>46</v>
          </cell>
          <cell r="D46" t="str">
            <v>CBD 2</v>
          </cell>
          <cell r="E46" t="str">
            <v>A: 23EHP-2x2-0.6HP NP TN; Upgradable to 4x2</v>
          </cell>
          <cell r="F46" t="str">
            <v>Hotal Crown Plaza (non-261)</v>
          </cell>
          <cell r="G46" t="str">
            <v>S06°13'21.3</v>
          </cell>
          <cell r="H46" t="str">
            <v>106°48'54.6</v>
          </cell>
          <cell r="I46" t="str">
            <v>Site-00547</v>
          </cell>
          <cell r="J46" t="str">
            <v>S06°13'08.4</v>
          </cell>
          <cell r="K46" t="str">
            <v>106°48'50.6</v>
          </cell>
          <cell r="L46" t="str">
            <v>0.4 km]</v>
          </cell>
          <cell r="M46" t="str">
            <v>Untitled</v>
          </cell>
          <cell r="N46" t="str">
            <v>&lt;None&gt;</v>
          </cell>
          <cell r="P46" t="str">
            <v>Link261_1st</v>
          </cell>
        </row>
        <row r="47">
          <cell r="A47">
            <v>45</v>
          </cell>
          <cell r="B47" t="str">
            <v>2;200-CBD_2</v>
          </cell>
          <cell r="C47">
            <v>49</v>
          </cell>
          <cell r="D47" t="str">
            <v>CBD 2</v>
          </cell>
          <cell r="E47" t="str">
            <v>A: 23EHP-2x2-0.6HP NP TN; Upgradable to 4x2</v>
          </cell>
          <cell r="F47" t="str">
            <v>JSX 2 (non-261)</v>
          </cell>
          <cell r="G47" t="str">
            <v>S06°13'21.3</v>
          </cell>
          <cell r="H47" t="str">
            <v>106°48'33.8</v>
          </cell>
          <cell r="I47" t="str">
            <v>Site-00514</v>
          </cell>
          <cell r="J47" t="str">
            <v>S06°13'20.4</v>
          </cell>
          <cell r="K47" t="str">
            <v>106°48'34.1</v>
          </cell>
          <cell r="L47" t="str">
            <v>0.0 km]</v>
          </cell>
          <cell r="M47" t="str">
            <v>Untitled</v>
          </cell>
          <cell r="N47" t="str">
            <v>&lt;None&gt;</v>
          </cell>
          <cell r="P47" t="str">
            <v>Link261_1st</v>
          </cell>
        </row>
        <row r="48">
          <cell r="A48">
            <v>46</v>
          </cell>
          <cell r="B48" t="str">
            <v>2;93-CBD_2</v>
          </cell>
          <cell r="C48">
            <v>50</v>
          </cell>
          <cell r="D48" t="str">
            <v>CBD 2</v>
          </cell>
          <cell r="E48" t="str">
            <v>A: 23EHP-2x2-0.6HP NP TN; Upgradable to 4x2</v>
          </cell>
          <cell r="F48" t="str">
            <v>Landmark (1 &amp; 2) (non-261)</v>
          </cell>
          <cell r="G48" t="str">
            <v>S06°12'14.9</v>
          </cell>
          <cell r="H48" t="str">
            <v>106°49'26.5</v>
          </cell>
          <cell r="I48" t="str">
            <v>Site-00117</v>
          </cell>
          <cell r="J48" t="str">
            <v>S06°12'16.3</v>
          </cell>
          <cell r="K48" t="str">
            <v>106°49'22.2</v>
          </cell>
          <cell r="L48" t="str">
            <v>0.1 km]</v>
          </cell>
          <cell r="M48" t="str">
            <v>Untitled</v>
          </cell>
          <cell r="N48" t="str">
            <v>&lt;None&gt;</v>
          </cell>
          <cell r="P48" t="str">
            <v>Link261_1st</v>
          </cell>
        </row>
        <row r="49">
          <cell r="A49">
            <v>47</v>
          </cell>
          <cell r="B49" t="str">
            <v>2;78-CBD_2</v>
          </cell>
          <cell r="C49">
            <v>51</v>
          </cell>
          <cell r="D49" t="str">
            <v>CBD 2</v>
          </cell>
          <cell r="E49" t="str">
            <v>A: 23EHP-2x2-0.6HP NP TN; Upgradable to 4x2</v>
          </cell>
          <cell r="F49" t="str">
            <v>Menara Batavia (non-261)</v>
          </cell>
          <cell r="G49" t="str">
            <v>S06°12'36.7</v>
          </cell>
          <cell r="H49" t="str">
            <v>106°49'00.1</v>
          </cell>
          <cell r="I49" t="str">
            <v>Site-00123</v>
          </cell>
          <cell r="J49" t="str">
            <v>S06°12'41.5</v>
          </cell>
          <cell r="K49" t="str">
            <v>106°49'12.9</v>
          </cell>
          <cell r="L49" t="str">
            <v>0.4 km]</v>
          </cell>
          <cell r="M49" t="str">
            <v>Untitled</v>
          </cell>
          <cell r="N49" t="str">
            <v>&lt;None&gt;</v>
          </cell>
          <cell r="P49" t="str">
            <v>Link261_1st</v>
          </cell>
        </row>
        <row r="50">
          <cell r="A50">
            <v>48</v>
          </cell>
          <cell r="B50" t="str">
            <v>2;55-CBD_2</v>
          </cell>
          <cell r="C50">
            <v>52</v>
          </cell>
          <cell r="D50" t="str">
            <v>CBD 2</v>
          </cell>
          <cell r="E50" t="str">
            <v>A: 23EHP-2x2-0.6HP NP TN; Upgradable to 4x2</v>
          </cell>
          <cell r="F50" t="str">
            <v>Ratu Plaza (non-261)</v>
          </cell>
          <cell r="G50" t="str">
            <v>S06°13'34.3</v>
          </cell>
          <cell r="H50" t="str">
            <v>106°48'05.5</v>
          </cell>
          <cell r="I50" t="str">
            <v>Site-00132</v>
          </cell>
          <cell r="J50" t="str">
            <v>S06°13'40.6</v>
          </cell>
          <cell r="K50" t="str">
            <v>106°48'06.5</v>
          </cell>
          <cell r="L50" t="str">
            <v>0.2 km]</v>
          </cell>
          <cell r="M50" t="str">
            <v>Untitled</v>
          </cell>
          <cell r="N50" t="str">
            <v>&lt;None&gt;</v>
          </cell>
          <cell r="P50" t="str">
            <v>Link261_1st</v>
          </cell>
        </row>
        <row r="51">
          <cell r="A51">
            <v>49</v>
          </cell>
          <cell r="B51" t="str">
            <v>2;92-CBD_2</v>
          </cell>
          <cell r="C51">
            <v>54</v>
          </cell>
          <cell r="D51" t="str">
            <v>CBD 2</v>
          </cell>
          <cell r="E51" t="str">
            <v>A: 23EHP-2x2-0.6HP NP TN; Upgradable to 4x2</v>
          </cell>
          <cell r="F51" t="str">
            <v>Site-00116</v>
          </cell>
          <cell r="G51" t="str">
            <v>S06°11'59.6</v>
          </cell>
          <cell r="H51" t="str">
            <v>106°49'23.0</v>
          </cell>
          <cell r="I51" t="str">
            <v>Site-00546</v>
          </cell>
          <cell r="J51" t="str">
            <v>S06°11'58.3</v>
          </cell>
          <cell r="K51" t="str">
            <v>106°49'40.7</v>
          </cell>
          <cell r="L51" t="str">
            <v>0.5 km]</v>
          </cell>
          <cell r="M51" t="str">
            <v>Untitled</v>
          </cell>
          <cell r="N51" t="str">
            <v>&lt;None&gt;</v>
          </cell>
          <cell r="P51" t="str">
            <v>Link261_1st</v>
          </cell>
        </row>
        <row r="52">
          <cell r="A52">
            <v>50</v>
          </cell>
          <cell r="B52" t="str">
            <v>2;104;2-CBD_2</v>
          </cell>
          <cell r="C52">
            <v>55</v>
          </cell>
          <cell r="D52" t="str">
            <v>CBD 2</v>
          </cell>
          <cell r="E52" t="str">
            <v>A: 23EHP-2x2-0.6HP NP TN; Upgradable to 4x2</v>
          </cell>
          <cell r="F52" t="str">
            <v>Site-00560</v>
          </cell>
          <cell r="G52" t="str">
            <v>S06°11'09.1</v>
          </cell>
          <cell r="H52" t="str">
            <v>106°49'34.6</v>
          </cell>
          <cell r="I52" t="str">
            <v>Site-00101</v>
          </cell>
          <cell r="J52" t="str">
            <v>S06°10'57.8</v>
          </cell>
          <cell r="K52" t="str">
            <v>106°49'37.2</v>
          </cell>
          <cell r="L52" t="str">
            <v>0.4 km]</v>
          </cell>
          <cell r="M52" t="str">
            <v>Untitled</v>
          </cell>
          <cell r="N52" t="str">
            <v>&lt;None&gt;</v>
          </cell>
          <cell r="P52" t="str">
            <v>Link261_1st</v>
          </cell>
        </row>
        <row r="53">
          <cell r="A53">
            <v>51</v>
          </cell>
          <cell r="B53" t="str">
            <v>2;193-CBD_2</v>
          </cell>
          <cell r="C53">
            <v>58</v>
          </cell>
          <cell r="D53" t="str">
            <v>CBD 2</v>
          </cell>
          <cell r="E53" t="str">
            <v>A: 23EHP-2x2-0.6HP NP TN; Upgradable to 4x2</v>
          </cell>
          <cell r="F53" t="str">
            <v>Wisma Danamon (non-261)</v>
          </cell>
          <cell r="G53" t="str">
            <v>S06°12'56.9</v>
          </cell>
          <cell r="H53" t="str">
            <v>106°49'04.8</v>
          </cell>
          <cell r="I53" t="str">
            <v>Site-00124</v>
          </cell>
          <cell r="J53" t="str">
            <v>S06°12'57.6</v>
          </cell>
          <cell r="K53" t="str">
            <v>106°48'58.0</v>
          </cell>
          <cell r="L53" t="str">
            <v>0.2 km]</v>
          </cell>
          <cell r="M53" t="str">
            <v>Untitled</v>
          </cell>
          <cell r="N53" t="str">
            <v>&lt;None&gt;</v>
          </cell>
          <cell r="P53" t="str">
            <v>Link261_1st</v>
          </cell>
        </row>
        <row r="54">
          <cell r="A54">
            <v>52</v>
          </cell>
          <cell r="B54" t="str">
            <v>4;41-CBD_2</v>
          </cell>
          <cell r="C54">
            <v>61</v>
          </cell>
          <cell r="D54" t="str">
            <v>CBD 2</v>
          </cell>
          <cell r="E54" t="str">
            <v>G: 23EHP-4x2-0.6HP NP TN; Upgradable to 8x2</v>
          </cell>
          <cell r="F54" t="str">
            <v>JSX 2 (non-261)</v>
          </cell>
          <cell r="G54" t="str">
            <v>S06°13'21.3</v>
          </cell>
          <cell r="H54" t="str">
            <v>106°48'33.8</v>
          </cell>
          <cell r="I54" t="str">
            <v>Bapindo Plaza (non-261)</v>
          </cell>
          <cell r="J54" t="str">
            <v>S06°13'23.4</v>
          </cell>
          <cell r="K54" t="str">
            <v>106°48'30.6</v>
          </cell>
          <cell r="L54" t="str">
            <v>0.1 km]</v>
          </cell>
          <cell r="M54" t="str">
            <v>Untitled</v>
          </cell>
          <cell r="N54" t="str">
            <v>&lt;None&gt;</v>
          </cell>
          <cell r="P54" t="str">
            <v>Link261_1st</v>
          </cell>
        </row>
        <row r="55">
          <cell r="A55">
            <v>53</v>
          </cell>
          <cell r="B55" t="str">
            <v>4;37-CBD_2</v>
          </cell>
          <cell r="C55">
            <v>62</v>
          </cell>
          <cell r="D55" t="str">
            <v>CBD 2</v>
          </cell>
          <cell r="E55" t="str">
            <v>G: 23EHP-4x2-0.6HP NP TN; Upgradable to 8x2</v>
          </cell>
          <cell r="F55" t="str">
            <v>Landmark (1 &amp; 2) (non-261)</v>
          </cell>
          <cell r="G55" t="str">
            <v>S06°12'14.9</v>
          </cell>
          <cell r="H55" t="str">
            <v>106°49'26.5</v>
          </cell>
          <cell r="I55" t="str">
            <v>Site-00546</v>
          </cell>
          <cell r="J55" t="str">
            <v>S06°11'58.3</v>
          </cell>
          <cell r="K55" t="str">
            <v>106°49'40.7</v>
          </cell>
          <cell r="L55" t="str">
            <v>0.7 km]</v>
          </cell>
          <cell r="M55" t="str">
            <v>Untitled</v>
          </cell>
          <cell r="N55" t="str">
            <v>&lt;None&gt;</v>
          </cell>
          <cell r="P55" t="str">
            <v>Link261_1st</v>
          </cell>
        </row>
        <row r="56">
          <cell r="A56">
            <v>54</v>
          </cell>
          <cell r="B56" t="str">
            <v>4;22-CBD_2</v>
          </cell>
          <cell r="C56">
            <v>64</v>
          </cell>
          <cell r="D56" t="str">
            <v>CBD 2</v>
          </cell>
          <cell r="E56" t="str">
            <v>G: 23EHP-4x2-0.6HP NP TN; Upgradable to 8x2</v>
          </cell>
          <cell r="F56" t="str">
            <v>Ratu Plaza (non-261)</v>
          </cell>
          <cell r="G56" t="str">
            <v>S06°13'34.3</v>
          </cell>
          <cell r="H56" t="str">
            <v>106°48'05.5</v>
          </cell>
          <cell r="I56" t="str">
            <v>Summitmas 1 &amp; 2 (non-261)</v>
          </cell>
          <cell r="J56" t="str">
            <v>S06°13'37.0</v>
          </cell>
          <cell r="K56" t="str">
            <v>106°48'10.6</v>
          </cell>
          <cell r="L56" t="str">
            <v>0.2 km]</v>
          </cell>
          <cell r="M56" t="str">
            <v>Untitled</v>
          </cell>
          <cell r="N56" t="str">
            <v>&lt;None&gt;</v>
          </cell>
          <cell r="P56" t="str">
            <v>Link261_1st</v>
          </cell>
        </row>
        <row r="57">
          <cell r="A57">
            <v>55</v>
          </cell>
          <cell r="B57" t="str">
            <v>4;43;2-CBD_2</v>
          </cell>
          <cell r="C57">
            <v>65</v>
          </cell>
          <cell r="D57" t="str">
            <v>CBD 2</v>
          </cell>
          <cell r="E57" t="str">
            <v>G: 23EHP-4x2-0.6HP NP TN; Upgradable to 8x2</v>
          </cell>
          <cell r="F57" t="str">
            <v>Site-00101</v>
          </cell>
          <cell r="G57" t="str">
            <v>S06°10'57.8</v>
          </cell>
          <cell r="H57" t="str">
            <v>106°49'37.2</v>
          </cell>
          <cell r="I57" t="str">
            <v>Site-00095</v>
          </cell>
          <cell r="J57" t="str">
            <v>S06°10'58.9</v>
          </cell>
          <cell r="K57" t="str">
            <v>106°49'23.1</v>
          </cell>
          <cell r="L57" t="str">
            <v>0.4 km]</v>
          </cell>
          <cell r="M57" t="str">
            <v>Untitled</v>
          </cell>
          <cell r="N57" t="str">
            <v>&lt;None&gt;</v>
          </cell>
          <cell r="P57" t="str">
            <v>Link261_1st</v>
          </cell>
        </row>
        <row r="58">
          <cell r="A58">
            <v>56</v>
          </cell>
          <cell r="B58" t="str">
            <v>4;27-CBD_2</v>
          </cell>
          <cell r="C58">
            <v>66</v>
          </cell>
          <cell r="D58" t="str">
            <v>CBD 2</v>
          </cell>
          <cell r="E58" t="str">
            <v>G: 23EHP-4x2-0.6HP NP TN; Upgradable to 8x2</v>
          </cell>
          <cell r="F58" t="str">
            <v>Site-00109</v>
          </cell>
          <cell r="G58" t="str">
            <v>S06°11'32.3</v>
          </cell>
          <cell r="H58" t="str">
            <v>106°49'25.3</v>
          </cell>
          <cell r="I58" t="str">
            <v>Plaza Bank Niaga (non-261)</v>
          </cell>
          <cell r="J58" t="str">
            <v>S06°11'28.1</v>
          </cell>
          <cell r="K58" t="str">
            <v>106°49'23.4</v>
          </cell>
          <cell r="L58" t="str">
            <v>0.1 km]</v>
          </cell>
          <cell r="M58" t="str">
            <v>Untitled</v>
          </cell>
          <cell r="N58" t="str">
            <v>&lt;None&gt;</v>
          </cell>
          <cell r="P58" t="str">
            <v>Link261_1st</v>
          </cell>
        </row>
        <row r="59">
          <cell r="A59">
            <v>57</v>
          </cell>
          <cell r="B59" t="str">
            <v>4;32-CBD_2</v>
          </cell>
          <cell r="C59">
            <v>67</v>
          </cell>
          <cell r="D59" t="str">
            <v>CBD 2</v>
          </cell>
          <cell r="E59" t="str">
            <v>G: 23EHP-4x2-0.6HP NP TN; Upgradable to 8x2</v>
          </cell>
          <cell r="F59" t="str">
            <v>Site-00304</v>
          </cell>
          <cell r="G59" t="str">
            <v>S06°12'23.1</v>
          </cell>
          <cell r="H59" t="str">
            <v>106°49'01.7</v>
          </cell>
          <cell r="I59" t="str">
            <v>Site-00111</v>
          </cell>
          <cell r="J59" t="str">
            <v>S06°12'00.0</v>
          </cell>
          <cell r="K59" t="str">
            <v>106°48'52.6</v>
          </cell>
          <cell r="L59" t="str">
            <v>0.8 km]</v>
          </cell>
          <cell r="M59" t="str">
            <v>Untitled</v>
          </cell>
          <cell r="N59" t="str">
            <v>&lt;None&gt;</v>
          </cell>
          <cell r="P59" t="str">
            <v>Link261_1st</v>
          </cell>
        </row>
        <row r="60">
          <cell r="A60">
            <v>58</v>
          </cell>
          <cell r="B60" t="str">
            <v>4;17-CBD_2</v>
          </cell>
          <cell r="C60">
            <v>68</v>
          </cell>
          <cell r="D60" t="str">
            <v>CBD 2</v>
          </cell>
          <cell r="E60" t="str">
            <v>G: 23EHP-4x2-0.6HP NP TN; Upgradable to 8x2</v>
          </cell>
          <cell r="F60" t="str">
            <v>Site-00529</v>
          </cell>
          <cell r="G60" t="str">
            <v>S06°10'58.1</v>
          </cell>
          <cell r="H60" t="str">
            <v>106°49'51.7</v>
          </cell>
          <cell r="I60" t="str">
            <v>Site-00108</v>
          </cell>
          <cell r="J60" t="str">
            <v>S06°11'12.8</v>
          </cell>
          <cell r="K60" t="str">
            <v>106°49'48.2</v>
          </cell>
          <cell r="L60" t="str">
            <v>0.5 km]</v>
          </cell>
          <cell r="M60" t="str">
            <v>Untitled</v>
          </cell>
          <cell r="N60" t="str">
            <v>&lt;None&gt;</v>
          </cell>
          <cell r="P60" t="str">
            <v>Link261_1st</v>
          </cell>
        </row>
        <row r="61">
          <cell r="A61">
            <v>59</v>
          </cell>
          <cell r="B61" t="str">
            <v>4;36-CBD_2</v>
          </cell>
          <cell r="C61">
            <v>69</v>
          </cell>
          <cell r="D61" t="str">
            <v>CBD 2</v>
          </cell>
          <cell r="E61" t="str">
            <v>G: 23EHP-4x2-0.6HP NP TN; Upgradable to 8x2</v>
          </cell>
          <cell r="F61" t="str">
            <v>Site-00546</v>
          </cell>
          <cell r="G61" t="str">
            <v>S06°11'58.3</v>
          </cell>
          <cell r="H61" t="str">
            <v>106°49'40.7</v>
          </cell>
          <cell r="I61" t="str">
            <v>Site-00549</v>
          </cell>
          <cell r="J61" t="str">
            <v>S06°11'46.4</v>
          </cell>
          <cell r="K61" t="str">
            <v>106°49'25.1</v>
          </cell>
          <cell r="L61" t="str">
            <v>0.6 km]</v>
          </cell>
          <cell r="M61" t="str">
            <v>Untitled</v>
          </cell>
          <cell r="N61" t="str">
            <v>&lt;None&gt;</v>
          </cell>
          <cell r="P61" t="str">
            <v>Link261_1st</v>
          </cell>
        </row>
        <row r="62">
          <cell r="A62">
            <v>60</v>
          </cell>
          <cell r="B62" t="str">
            <v>4;78-CBD_2</v>
          </cell>
          <cell r="C62">
            <v>70</v>
          </cell>
          <cell r="D62" t="str">
            <v>CBD 2</v>
          </cell>
          <cell r="E62" t="str">
            <v>G: 23EHP-4x2-0.6HP NP TN; Upgradable to 8x2</v>
          </cell>
          <cell r="F62" t="str">
            <v>Wisma Danamon (non-261)</v>
          </cell>
          <cell r="G62" t="str">
            <v>S06°12'56.9</v>
          </cell>
          <cell r="H62" t="str">
            <v>106°49'04.8</v>
          </cell>
          <cell r="I62" t="str">
            <v>Site-00513</v>
          </cell>
          <cell r="J62" t="str">
            <v>S06°12'52.9</v>
          </cell>
          <cell r="K62" t="str">
            <v>106°49'08.8</v>
          </cell>
          <cell r="L62" t="str">
            <v>0.2 km]</v>
          </cell>
          <cell r="M62" t="str">
            <v>Untitled</v>
          </cell>
          <cell r="N62" t="str">
            <v>&lt;None&gt;</v>
          </cell>
          <cell r="P62" t="str">
            <v>Link261_1st</v>
          </cell>
        </row>
        <row r="63">
          <cell r="A63">
            <v>61</v>
          </cell>
          <cell r="B63" t="str">
            <v>6;10-CBD_2</v>
          </cell>
          <cell r="C63">
            <v>72</v>
          </cell>
          <cell r="D63" t="str">
            <v>CBD 2</v>
          </cell>
          <cell r="E63" t="str">
            <v>L: 15EHP-8x2-0.6HP HS TN; Upgradable to 16x2</v>
          </cell>
          <cell r="F63" t="str">
            <v>Site-00860</v>
          </cell>
          <cell r="G63" t="str">
            <v>S06°10'48.2</v>
          </cell>
          <cell r="H63" t="str">
            <v>106°49'55.4</v>
          </cell>
          <cell r="I63" t="str">
            <v>Site-01110</v>
          </cell>
          <cell r="J63" t="str">
            <v>S06°10'27.0</v>
          </cell>
          <cell r="K63" t="str">
            <v>106°49'48.3</v>
          </cell>
          <cell r="L63" t="str">
            <v>0.7 km]</v>
          </cell>
          <cell r="M63" t="str">
            <v>Untitled</v>
          </cell>
          <cell r="N63" t="str">
            <v>&lt;None&gt;</v>
          </cell>
          <cell r="P63" t="str">
            <v>Link261_1st</v>
          </cell>
        </row>
        <row r="64">
          <cell r="A64">
            <v>62</v>
          </cell>
          <cell r="B64" t="str">
            <v>6;39-CBD_2</v>
          </cell>
          <cell r="C64">
            <v>73</v>
          </cell>
          <cell r="D64" t="str">
            <v>CBD 2</v>
          </cell>
          <cell r="E64" t="str">
            <v>L: 15EHP-8x2-0.6HP HS TN; Upgradable to 16x2</v>
          </cell>
          <cell r="F64" t="str">
            <v>Site-00882</v>
          </cell>
          <cell r="G64" t="str">
            <v>S06°13'08.2</v>
          </cell>
          <cell r="H64" t="str">
            <v>106°49'08.4</v>
          </cell>
          <cell r="I64" t="str">
            <v>Universitas Atma Jaya (non-261)</v>
          </cell>
          <cell r="J64" t="str">
            <v>S06°13'06.6</v>
          </cell>
          <cell r="K64" t="str">
            <v>106°48'55.2</v>
          </cell>
          <cell r="L64" t="str">
            <v>0.4 km]</v>
          </cell>
          <cell r="M64" t="str">
            <v>Untitled</v>
          </cell>
          <cell r="N64" t="str">
            <v>&lt;None&gt;</v>
          </cell>
          <cell r="P64" t="str">
            <v>Link261_1st</v>
          </cell>
        </row>
        <row r="65">
          <cell r="A65">
            <v>63</v>
          </cell>
          <cell r="B65" t="str">
            <v>10;40-CBD_2</v>
          </cell>
          <cell r="C65">
            <v>74</v>
          </cell>
          <cell r="D65" t="str">
            <v>CBD 2</v>
          </cell>
          <cell r="E65" t="str">
            <v>O: 23EHP-16x2-0.6HP HS TN</v>
          </cell>
          <cell r="F65" t="str">
            <v>JSX 2 (non-261)</v>
          </cell>
          <cell r="G65" t="str">
            <v>S06°13'21.3</v>
          </cell>
          <cell r="H65" t="str">
            <v>106°48'33.8</v>
          </cell>
          <cell r="I65" t="str">
            <v>Site-00185</v>
          </cell>
          <cell r="J65" t="str">
            <v>S06°13'04.7</v>
          </cell>
          <cell r="K65" t="str">
            <v>106°48'37.5</v>
          </cell>
          <cell r="L65" t="str">
            <v>0.5 km]</v>
          </cell>
          <cell r="M65" t="str">
            <v>Untitled</v>
          </cell>
          <cell r="N65" t="str">
            <v>&lt;None&gt;</v>
          </cell>
          <cell r="P65" t="str">
            <v>Link261_1st</v>
          </cell>
        </row>
        <row r="66">
          <cell r="A66">
            <v>64</v>
          </cell>
          <cell r="B66" t="str">
            <v>10;39-CBD_2</v>
          </cell>
          <cell r="C66">
            <v>75</v>
          </cell>
          <cell r="D66" t="str">
            <v>CBD 2</v>
          </cell>
          <cell r="E66" t="str">
            <v>O: 23EHP-16x2-0.6HP HS TN</v>
          </cell>
          <cell r="F66" t="str">
            <v>Plaza EX (non-261)</v>
          </cell>
          <cell r="G66" t="str">
            <v>S06°11'35.5</v>
          </cell>
          <cell r="H66" t="str">
            <v>106°49'18.9</v>
          </cell>
          <cell r="I66" t="str">
            <v>Site-00109</v>
          </cell>
          <cell r="J66" t="str">
            <v>S06°11'32.3</v>
          </cell>
          <cell r="K66" t="str">
            <v>106°49'25.3</v>
          </cell>
          <cell r="L66" t="str">
            <v>0.2 km]</v>
          </cell>
          <cell r="M66" t="str">
            <v>Untitled</v>
          </cell>
          <cell r="N66" t="str">
            <v>&lt;None&gt;</v>
          </cell>
          <cell r="P66" t="str">
            <v>Link261_1st</v>
          </cell>
        </row>
        <row r="67">
          <cell r="A67">
            <v>65</v>
          </cell>
          <cell r="B67" t="str">
            <v>10;11-CBD_2</v>
          </cell>
          <cell r="C67">
            <v>76</v>
          </cell>
          <cell r="D67" t="str">
            <v>CBD 2</v>
          </cell>
          <cell r="E67" t="str">
            <v>O: 23EHP-16x2-0.6HP HS TN</v>
          </cell>
          <cell r="F67" t="str">
            <v>Ratu Plaza (non-261)</v>
          </cell>
          <cell r="G67" t="str">
            <v>S06°13'34.3</v>
          </cell>
          <cell r="H67" t="str">
            <v>106°48'05.5</v>
          </cell>
          <cell r="I67" t="str">
            <v>Site-00552 (non-261)</v>
          </cell>
          <cell r="J67" t="str">
            <v>S06°13'23.6</v>
          </cell>
          <cell r="K67" t="str">
            <v>106°47'55.1</v>
          </cell>
          <cell r="L67" t="str">
            <v>0.5 km]</v>
          </cell>
          <cell r="M67" t="str">
            <v>Untitled</v>
          </cell>
          <cell r="N67" t="str">
            <v>&lt;None&gt;</v>
          </cell>
          <cell r="P67" t="str">
            <v>Link261_1st</v>
          </cell>
        </row>
        <row r="68">
          <cell r="A68">
            <v>66</v>
          </cell>
          <cell r="B68" t="str">
            <v>10-CBD_2</v>
          </cell>
          <cell r="C68">
            <v>77</v>
          </cell>
          <cell r="D68" t="str">
            <v>CBD 2</v>
          </cell>
          <cell r="E68" t="str">
            <v>O: 23EHP-16x2-0.6HP HS TN</v>
          </cell>
          <cell r="F68" t="str">
            <v>Site-00095</v>
          </cell>
          <cell r="G68" t="str">
            <v>S06°10'58.9</v>
          </cell>
          <cell r="H68" t="str">
            <v>106°49'23.1</v>
          </cell>
          <cell r="I68" t="str">
            <v>Site-00422</v>
          </cell>
          <cell r="J68" t="str">
            <v>S06°10'42.8</v>
          </cell>
          <cell r="K68" t="str">
            <v>106°49'07.6</v>
          </cell>
          <cell r="L68" t="str">
            <v>0.7 km]</v>
          </cell>
          <cell r="M68" t="str">
            <v>Untitled</v>
          </cell>
          <cell r="N68" t="str">
            <v>&lt;None&gt;</v>
          </cell>
          <cell r="P68" t="str">
            <v>Link261_1st</v>
          </cell>
        </row>
        <row r="69">
          <cell r="A69">
            <v>67</v>
          </cell>
          <cell r="B69" t="str">
            <v>10;32-CBD_2</v>
          </cell>
          <cell r="C69">
            <v>78</v>
          </cell>
          <cell r="D69" t="str">
            <v>CBD 2</v>
          </cell>
          <cell r="E69" t="str">
            <v>O: 23EHP-16x2-0.6HP HS TN</v>
          </cell>
          <cell r="F69" t="str">
            <v>Site-00102</v>
          </cell>
          <cell r="G69" t="str">
            <v>S06°11'15.1</v>
          </cell>
          <cell r="H69" t="str">
            <v>106°49'23.9</v>
          </cell>
          <cell r="I69" t="str">
            <v>Site-00530</v>
          </cell>
          <cell r="J69" t="str">
            <v>S06°11'10.9</v>
          </cell>
          <cell r="K69" t="str">
            <v>106°49'10.2</v>
          </cell>
          <cell r="L69" t="str">
            <v>0.4 km]</v>
          </cell>
          <cell r="M69" t="str">
            <v>Untitled</v>
          </cell>
          <cell r="N69" t="str">
            <v>&lt;None&gt;</v>
          </cell>
          <cell r="P69" t="str">
            <v>Link261_1st</v>
          </cell>
        </row>
        <row r="70">
          <cell r="A70">
            <v>68</v>
          </cell>
          <cell r="B70" t="str">
            <v>10;2-CBD_2</v>
          </cell>
          <cell r="C70">
            <v>79</v>
          </cell>
          <cell r="D70" t="str">
            <v>CBD 2</v>
          </cell>
          <cell r="E70" t="str">
            <v>O: 23EHP-16x2-0.6HP HS TN</v>
          </cell>
          <cell r="F70" t="str">
            <v>Site-00108</v>
          </cell>
          <cell r="G70" t="str">
            <v>S06°11'12.8</v>
          </cell>
          <cell r="H70" t="str">
            <v>106°49'48.2</v>
          </cell>
          <cell r="I70" t="str">
            <v>Site-00100</v>
          </cell>
          <cell r="J70" t="str">
            <v>S06°11'01.2</v>
          </cell>
          <cell r="K70" t="str">
            <v>106°50'03.0</v>
          </cell>
          <cell r="L70" t="str">
            <v>0.6 km]</v>
          </cell>
          <cell r="M70" t="str">
            <v>Untitled</v>
          </cell>
          <cell r="N70" t="str">
            <v>&lt;None&gt;</v>
          </cell>
          <cell r="P70" t="str">
            <v>Link261_1st</v>
          </cell>
        </row>
        <row r="71">
          <cell r="A71">
            <v>69</v>
          </cell>
          <cell r="B71" t="str">
            <v>10;38-CBD_2</v>
          </cell>
          <cell r="C71">
            <v>80</v>
          </cell>
          <cell r="D71" t="str">
            <v>CBD 2</v>
          </cell>
          <cell r="E71" t="str">
            <v>O: 23EHP-16x2-0.6HP HS TN</v>
          </cell>
          <cell r="F71" t="str">
            <v>Site-00882</v>
          </cell>
          <cell r="G71" t="str">
            <v>S06°13'08.2</v>
          </cell>
          <cell r="H71" t="str">
            <v>106°49'08.4</v>
          </cell>
          <cell r="I71" t="str">
            <v>Wisma Danamon (non-261)</v>
          </cell>
          <cell r="J71" t="str">
            <v>S06°12'56.9</v>
          </cell>
          <cell r="K71" t="str">
            <v>106°49'04.8</v>
          </cell>
          <cell r="L71" t="str">
            <v>0.4 km]</v>
          </cell>
          <cell r="M71" t="str">
            <v>Untitled</v>
          </cell>
          <cell r="N71" t="str">
            <v>&lt;None&gt;</v>
          </cell>
          <cell r="P71" t="str">
            <v>Link261_1st</v>
          </cell>
        </row>
        <row r="72">
          <cell r="A72">
            <v>70</v>
          </cell>
          <cell r="B72" t="str">
            <v>63;27-CBD_2</v>
          </cell>
          <cell r="C72">
            <v>81</v>
          </cell>
          <cell r="D72" t="str">
            <v>CBD 2</v>
          </cell>
          <cell r="E72" t="str">
            <v xml:space="preserve">R: 13EHC-63x2-0.6HP NP; Ant Dual Polarized </v>
          </cell>
          <cell r="F72" t="str">
            <v>Ind-Menara Imperium B-3</v>
          </cell>
          <cell r="G72" t="str">
            <v>S06°12'37.1</v>
          </cell>
          <cell r="H72" t="str">
            <v>106°49'54.0</v>
          </cell>
          <cell r="I72" t="str">
            <v>Site-00556</v>
          </cell>
          <cell r="J72" t="str">
            <v>S06°12'17.2</v>
          </cell>
          <cell r="K72" t="str">
            <v>106°50'01.3</v>
          </cell>
          <cell r="L72" t="str">
            <v>0.7 km]</v>
          </cell>
          <cell r="M72" t="str">
            <v>Untitled</v>
          </cell>
          <cell r="N72" t="str">
            <v>&lt;None&gt;</v>
          </cell>
          <cell r="P72" t="str">
            <v>Link261_1st</v>
          </cell>
        </row>
        <row r="73">
          <cell r="A73">
            <v>71</v>
          </cell>
          <cell r="B73" t="str">
            <v>63;21-CBD_2</v>
          </cell>
          <cell r="C73">
            <v>82</v>
          </cell>
          <cell r="D73" t="str">
            <v>CBD 2</v>
          </cell>
          <cell r="E73" t="str">
            <v xml:space="preserve">R: 13EHC-63x2-0.6HP NP; Ant Dual Polarized </v>
          </cell>
          <cell r="F73" t="str">
            <v>Site-00548</v>
          </cell>
          <cell r="G73" t="str">
            <v>S06°12'28.8</v>
          </cell>
          <cell r="H73" t="str">
            <v>106°49'19.5</v>
          </cell>
          <cell r="I73" t="str">
            <v>Ind-Menara Imperium B-3</v>
          </cell>
          <cell r="J73" t="str">
            <v>S06°12'37.1</v>
          </cell>
          <cell r="K73" t="str">
            <v>106°49'54.0</v>
          </cell>
          <cell r="L73" t="str">
            <v>1.1 km]</v>
          </cell>
          <cell r="M73" t="str">
            <v>Untitled</v>
          </cell>
          <cell r="N73" t="str">
            <v>&lt;None&gt;</v>
          </cell>
          <cell r="P73" t="str">
            <v>Link261_1st</v>
          </cell>
        </row>
        <row r="74">
          <cell r="A74">
            <v>72</v>
          </cell>
          <cell r="B74" t="str">
            <v>63;19-CBD_2</v>
          </cell>
          <cell r="C74">
            <v>83</v>
          </cell>
          <cell r="D74" t="str">
            <v>CBD 2</v>
          </cell>
          <cell r="E74" t="str">
            <v xml:space="preserve">R: 13EHC-63x2-0.6HP NP; Ant Dual Polarized </v>
          </cell>
          <cell r="F74" t="str">
            <v>Site-00882</v>
          </cell>
          <cell r="G74" t="str">
            <v>S06°13'08.2</v>
          </cell>
          <cell r="H74" t="str">
            <v>106°49'08.4</v>
          </cell>
          <cell r="I74" t="str">
            <v>Site-00185</v>
          </cell>
          <cell r="J74" t="str">
            <v>S06°13'04.7</v>
          </cell>
          <cell r="K74" t="str">
            <v>106°48'37.5</v>
          </cell>
          <cell r="L74" t="str">
            <v>1.0 km]</v>
          </cell>
          <cell r="M74" t="str">
            <v>Untitled</v>
          </cell>
          <cell r="N74" t="str">
            <v>&lt;None&gt;</v>
          </cell>
          <cell r="P74" t="str">
            <v>Link261_1st</v>
          </cell>
        </row>
        <row r="75">
          <cell r="A75">
            <v>73</v>
          </cell>
          <cell r="B75" t="str">
            <v>63;26-CBD_2</v>
          </cell>
          <cell r="C75">
            <v>84</v>
          </cell>
          <cell r="D75" t="str">
            <v>CBD 2</v>
          </cell>
          <cell r="E75" t="str">
            <v xml:space="preserve">S: 13EHC-63x2-1.2HP NP ; Ant Dual Polarized  </v>
          </cell>
          <cell r="F75" t="str">
            <v>Ind-Menara Imperium B-3</v>
          </cell>
          <cell r="G75" t="str">
            <v>S06°12'37.1</v>
          </cell>
          <cell r="H75" t="str">
            <v>106°49'54.0</v>
          </cell>
          <cell r="I75" t="str">
            <v>Site-00543</v>
          </cell>
          <cell r="J75" t="str">
            <v>S06°12'08.2</v>
          </cell>
          <cell r="K75" t="str">
            <v>106°49'12.5</v>
          </cell>
          <cell r="L75" t="str">
            <v>1.6 km]</v>
          </cell>
          <cell r="M75" t="str">
            <v>Untitled</v>
          </cell>
          <cell r="N75" t="str">
            <v>&lt;None&gt;</v>
          </cell>
          <cell r="P75" t="str">
            <v>Link261_1st</v>
          </cell>
        </row>
        <row r="76">
          <cell r="A76">
            <v>74</v>
          </cell>
          <cell r="B76" t="str">
            <v>63;54-CBD_2</v>
          </cell>
          <cell r="C76">
            <v>85</v>
          </cell>
          <cell r="D76" t="str">
            <v>CBD 2</v>
          </cell>
          <cell r="E76" t="str">
            <v xml:space="preserve">S: 13EHC-63x2-1.2HP NP ; Ant Dual Polarized  </v>
          </cell>
          <cell r="F76" t="str">
            <v>Site-00100</v>
          </cell>
          <cell r="G76" t="str">
            <v>S06°11'01.2</v>
          </cell>
          <cell r="H76" t="str">
            <v>106°50'03.0</v>
          </cell>
          <cell r="I76" t="str">
            <v>Site-01110</v>
          </cell>
          <cell r="J76" t="str">
            <v>S06°10'27.0</v>
          </cell>
          <cell r="K76" t="str">
            <v>106°49'48.3</v>
          </cell>
          <cell r="L76" t="str">
            <v>1.1 km]</v>
          </cell>
          <cell r="M76" t="str">
            <v>Untitled</v>
          </cell>
          <cell r="N76" t="str">
            <v>&lt;None&gt;</v>
          </cell>
          <cell r="P76" t="str">
            <v>Link261_1st</v>
          </cell>
        </row>
        <row r="77">
          <cell r="A77">
            <v>75</v>
          </cell>
          <cell r="B77" t="str">
            <v>63;58-CBD_2</v>
          </cell>
          <cell r="C77">
            <v>86</v>
          </cell>
          <cell r="D77" t="str">
            <v>CBD 2</v>
          </cell>
          <cell r="E77" t="str">
            <v xml:space="preserve">S: 13EHC-63x2-1.2HP NP ; Ant Dual Polarized  </v>
          </cell>
          <cell r="F77" t="str">
            <v>Site-00100</v>
          </cell>
          <cell r="G77" t="str">
            <v>S06°11'01.2</v>
          </cell>
          <cell r="H77" t="str">
            <v>106°50'03.0</v>
          </cell>
          <cell r="I77" t="str">
            <v>Site-00063 (non-261)</v>
          </cell>
          <cell r="J77" t="str">
            <v>S06°10'03.5</v>
          </cell>
          <cell r="K77" t="str">
            <v>106°50'31.4</v>
          </cell>
          <cell r="L77" t="str">
            <v>2.0 km]</v>
          </cell>
          <cell r="M77" t="str">
            <v>Untitled</v>
          </cell>
          <cell r="N77" t="str">
            <v>&lt;None&gt;</v>
          </cell>
          <cell r="P77" t="str">
            <v>Link261_1st</v>
          </cell>
        </row>
        <row r="78">
          <cell r="A78">
            <v>76</v>
          </cell>
          <cell r="B78" t="str">
            <v>63;25-CBD_2</v>
          </cell>
          <cell r="C78">
            <v>87</v>
          </cell>
          <cell r="D78" t="str">
            <v>CBD 2</v>
          </cell>
          <cell r="E78" t="str">
            <v xml:space="preserve">S: 13EHC-63x2-1.2HP NP ; Ant Dual Polarized  </v>
          </cell>
          <cell r="F78" t="str">
            <v>Site-00543</v>
          </cell>
          <cell r="G78" t="str">
            <v>S06°12'08.2</v>
          </cell>
          <cell r="H78" t="str">
            <v>106°49'12.5</v>
          </cell>
          <cell r="I78" t="str">
            <v>Site-00109</v>
          </cell>
          <cell r="J78" t="str">
            <v>S06°11'32.3</v>
          </cell>
          <cell r="K78" t="str">
            <v>106°49'25.3</v>
          </cell>
          <cell r="L78" t="str">
            <v>1.2 km]</v>
          </cell>
          <cell r="M78" t="str">
            <v>Untitled</v>
          </cell>
          <cell r="N78" t="str">
            <v>&lt;None&gt;</v>
          </cell>
          <cell r="P78" t="str">
            <v>Link261_1st</v>
          </cell>
        </row>
        <row r="79">
          <cell r="A79">
            <v>77</v>
          </cell>
          <cell r="B79" t="str">
            <v>63;20-CBD_2</v>
          </cell>
          <cell r="C79">
            <v>88</v>
          </cell>
          <cell r="D79" t="str">
            <v>CBD 2</v>
          </cell>
          <cell r="E79" t="str">
            <v xml:space="preserve">S: 13EHC-63x2-1.2HP NP ; Ant Dual Polarized  </v>
          </cell>
          <cell r="F79" t="str">
            <v>Site-00548</v>
          </cell>
          <cell r="G79" t="str">
            <v>S06°12'28.8</v>
          </cell>
          <cell r="H79" t="str">
            <v>106°49'19.5</v>
          </cell>
          <cell r="I79" t="str">
            <v>Site-00185</v>
          </cell>
          <cell r="J79" t="str">
            <v>S06°13'04.7</v>
          </cell>
          <cell r="K79" t="str">
            <v>106°48'37.5</v>
          </cell>
          <cell r="L79" t="str">
            <v>1.7 km]</v>
          </cell>
          <cell r="M79" t="str">
            <v>Untitled</v>
          </cell>
          <cell r="N79" t="str">
            <v>&lt;None&gt;</v>
          </cell>
          <cell r="P79" t="str">
            <v>Link261_1st</v>
          </cell>
        </row>
        <row r="80">
          <cell r="A80">
            <v>78</v>
          </cell>
          <cell r="B80" t="str">
            <v>63;28-CBD_2</v>
          </cell>
          <cell r="C80">
            <v>89</v>
          </cell>
          <cell r="D80" t="str">
            <v>CBD 2</v>
          </cell>
          <cell r="E80" t="str">
            <v xml:space="preserve">S: 13EHC-63x2-1.2HP NP ; Ant Dual Polarized  </v>
          </cell>
          <cell r="F80" t="str">
            <v>Site-00556</v>
          </cell>
          <cell r="G80" t="str">
            <v>S06°12'17.2</v>
          </cell>
          <cell r="H80" t="str">
            <v>106°50'01.3</v>
          </cell>
          <cell r="I80" t="str">
            <v>Site-00109</v>
          </cell>
          <cell r="J80" t="str">
            <v>S06°11'32.3</v>
          </cell>
          <cell r="K80" t="str">
            <v>106°49'25.3</v>
          </cell>
          <cell r="L80" t="str">
            <v>1.8 km]</v>
          </cell>
          <cell r="M80" t="str">
            <v>Untitled</v>
          </cell>
          <cell r="N80" t="str">
            <v>&lt;None&gt;</v>
          </cell>
          <cell r="P80" t="str">
            <v>Link261_1st</v>
          </cell>
        </row>
        <row r="81">
          <cell r="A81">
            <v>79</v>
          </cell>
          <cell r="B81" t="str">
            <v>63;18-CBD_2</v>
          </cell>
          <cell r="C81">
            <v>90</v>
          </cell>
          <cell r="D81" t="str">
            <v>CBD 2</v>
          </cell>
          <cell r="E81" t="str">
            <v xml:space="preserve">S: 13EHC-63x2-1.2HP NP ; Ant Dual Polarized  </v>
          </cell>
          <cell r="F81" t="str">
            <v>Site-00882</v>
          </cell>
          <cell r="G81" t="str">
            <v>S06°13'08.2</v>
          </cell>
          <cell r="H81" t="str">
            <v>106°49'08.4</v>
          </cell>
          <cell r="I81" t="str">
            <v>Ind-Menara Imperium B-3</v>
          </cell>
          <cell r="J81" t="str">
            <v>S06°12'37.1</v>
          </cell>
          <cell r="K81" t="str">
            <v>106°49'54.0</v>
          </cell>
          <cell r="L81" t="str">
            <v>1.7 km]</v>
          </cell>
          <cell r="M81" t="str">
            <v>Untitled</v>
          </cell>
          <cell r="N81" t="str">
            <v>&lt;None&gt;</v>
          </cell>
          <cell r="P81" t="str">
            <v>Link261_1st</v>
          </cell>
        </row>
        <row r="82">
          <cell r="A82">
            <v>80</v>
          </cell>
          <cell r="B82" t="str">
            <v>63;59-CBD_2</v>
          </cell>
          <cell r="C82">
            <v>91</v>
          </cell>
          <cell r="D82" t="str">
            <v>CBD 2</v>
          </cell>
          <cell r="E82" t="str">
            <v xml:space="preserve">S: 13EHC-63x2-1.2HP NP ; Ant Dual Polarized  </v>
          </cell>
          <cell r="F82" t="str">
            <v>Site-01110</v>
          </cell>
          <cell r="G82" t="str">
            <v>S06°10'27.0</v>
          </cell>
          <cell r="H82" t="str">
            <v>106°49'48.3</v>
          </cell>
          <cell r="I82" t="str">
            <v>Hayam Wuruk Plaza</v>
          </cell>
          <cell r="J82" t="str">
            <v>S06°09'07.6</v>
          </cell>
          <cell r="K82" t="str">
            <v>106°49'03.9</v>
          </cell>
          <cell r="L82" t="str">
            <v>2.8 km]</v>
          </cell>
          <cell r="M82" t="str">
            <v>Untitled</v>
          </cell>
          <cell r="N82" t="str">
            <v>&lt;None&gt;</v>
          </cell>
          <cell r="P82" t="str">
            <v>Link261_1st</v>
          </cell>
        </row>
        <row r="83">
          <cell r="A83">
            <v>81</v>
          </cell>
          <cell r="B83" t="str">
            <v>63;57-CBD_2</v>
          </cell>
          <cell r="C83">
            <v>92</v>
          </cell>
          <cell r="D83" t="str">
            <v>CBD 2</v>
          </cell>
          <cell r="E83" t="str">
            <v xml:space="preserve">T: 7EHC-63x2-0.6HP NP; Ant Dual Polarized </v>
          </cell>
          <cell r="F83" t="str">
            <v>Site-00063 (non-261)</v>
          </cell>
          <cell r="G83" t="str">
            <v>S06°10'03.5</v>
          </cell>
          <cell r="H83" t="str">
            <v>106°50'31.4</v>
          </cell>
          <cell r="I83" t="str">
            <v>Hayam Wuruk Plaza</v>
          </cell>
          <cell r="J83" t="str">
            <v>S06°09'07.6</v>
          </cell>
          <cell r="K83" t="str">
            <v>106°49'03.9</v>
          </cell>
          <cell r="L83" t="str">
            <v>3.2 km]</v>
          </cell>
          <cell r="M83" t="str">
            <v>Untitled</v>
          </cell>
          <cell r="N83" t="str">
            <v>&lt;None&gt;</v>
          </cell>
          <cell r="P83" t="str">
            <v>Link261_1st</v>
          </cell>
        </row>
        <row r="84">
          <cell r="A84">
            <v>82</v>
          </cell>
          <cell r="C84">
            <v>93</v>
          </cell>
          <cell r="D84" t="str">
            <v>CBD 2</v>
          </cell>
          <cell r="E84" t="str">
            <v>J: 7EHP-4x2-0.6HP NP TN; Upgradable to 8x2</v>
          </cell>
          <cell r="F84" t="str">
            <v>Spare</v>
          </cell>
          <cell r="O84" t="str">
            <v>Spare</v>
          </cell>
          <cell r="P84" t="str">
            <v>Link261_1st</v>
          </cell>
        </row>
        <row r="85">
          <cell r="A85">
            <v>83</v>
          </cell>
          <cell r="C85">
            <v>94</v>
          </cell>
          <cell r="D85" t="str">
            <v>CBD 2</v>
          </cell>
          <cell r="E85" t="str">
            <v>J: 7EHP-4x2-0.6HP NP TN; Upgradable to 8x2</v>
          </cell>
          <cell r="F85" t="str">
            <v>Spare</v>
          </cell>
          <cell r="O85" t="str">
            <v>Spare</v>
          </cell>
          <cell r="P85" t="str">
            <v>Link261_1st</v>
          </cell>
        </row>
        <row r="86">
          <cell r="A86">
            <v>84</v>
          </cell>
          <cell r="C86">
            <v>95</v>
          </cell>
          <cell r="D86" t="str">
            <v>CBD 2</v>
          </cell>
          <cell r="E86" t="str">
            <v>J: 7EHP-4x2-0.6HP NP TN; Upgradable to 8x2</v>
          </cell>
          <cell r="F86" t="str">
            <v>Spare</v>
          </cell>
          <cell r="O86" t="str">
            <v>Spare</v>
          </cell>
          <cell r="P86" t="str">
            <v>Link261_1st</v>
          </cell>
        </row>
        <row r="87">
          <cell r="A87">
            <v>85</v>
          </cell>
          <cell r="C87">
            <v>96</v>
          </cell>
          <cell r="D87" t="str">
            <v>CBD 2</v>
          </cell>
          <cell r="E87" t="str">
            <v>J: 7EHP-4x2-0.6HP NP TN; Upgradable to 8x2</v>
          </cell>
          <cell r="F87" t="str">
            <v>Spare</v>
          </cell>
          <cell r="O87" t="str">
            <v>Spare</v>
          </cell>
          <cell r="P87" t="str">
            <v>Link261_1st</v>
          </cell>
        </row>
        <row r="88">
          <cell r="A88">
            <v>86</v>
          </cell>
          <cell r="C88">
            <v>97</v>
          </cell>
          <cell r="D88" t="str">
            <v>CBD 2</v>
          </cell>
          <cell r="E88" t="str">
            <v>K: 7EHP-4x2-1.2HP NP TN; Upgradable to 8x2</v>
          </cell>
          <cell r="F88" t="str">
            <v>Spare</v>
          </cell>
          <cell r="O88" t="str">
            <v>Spare</v>
          </cell>
          <cell r="P88" t="str">
            <v>Link261_1st</v>
          </cell>
        </row>
        <row r="89">
          <cell r="A89">
            <v>87</v>
          </cell>
          <cell r="C89">
            <v>98</v>
          </cell>
          <cell r="D89" t="str">
            <v>CBD 2</v>
          </cell>
          <cell r="E89" t="str">
            <v>K: 7EHP-4x2-1.2HP NP TN; Upgradable to 8x2</v>
          </cell>
          <cell r="F89" t="str">
            <v>Spare</v>
          </cell>
          <cell r="O89" t="str">
            <v>Spare</v>
          </cell>
          <cell r="P89" t="str">
            <v>Link261_1st</v>
          </cell>
        </row>
        <row r="90">
          <cell r="A90">
            <v>88</v>
          </cell>
          <cell r="C90">
            <v>99</v>
          </cell>
          <cell r="D90" t="str">
            <v>CBD 2</v>
          </cell>
          <cell r="E90" t="str">
            <v>K: 7EHP-4x2-1.2HP NP TN; Upgradable to 8x2</v>
          </cell>
          <cell r="F90" t="str">
            <v>Spare</v>
          </cell>
          <cell r="O90" t="str">
            <v>Spare</v>
          </cell>
          <cell r="P90" t="str">
            <v>Link261_1st</v>
          </cell>
        </row>
        <row r="91">
          <cell r="A91">
            <v>89</v>
          </cell>
          <cell r="C91">
            <v>100</v>
          </cell>
          <cell r="D91" t="str">
            <v>CBD 2</v>
          </cell>
          <cell r="E91" t="str">
            <v>K: 7EHP-4x2-1.2HP NP TN; Upgradable to 8x2</v>
          </cell>
          <cell r="F91" t="str">
            <v>Spare</v>
          </cell>
          <cell r="O91" t="str">
            <v>Spare</v>
          </cell>
          <cell r="P91" t="str">
            <v>Link261_1st</v>
          </cell>
        </row>
        <row r="92">
          <cell r="A92">
            <v>90</v>
          </cell>
          <cell r="C92">
            <v>101</v>
          </cell>
          <cell r="D92" t="str">
            <v>CBD 2</v>
          </cell>
          <cell r="E92" t="str">
            <v>N: 7EHP-8x2-0.6HP HS TN; Upgradable to 16x2</v>
          </cell>
          <cell r="F92" t="str">
            <v>Spare</v>
          </cell>
          <cell r="O92" t="str">
            <v>Spare</v>
          </cell>
          <cell r="P92" t="str">
            <v>Link261_1st</v>
          </cell>
        </row>
        <row r="93">
          <cell r="A93">
            <v>91</v>
          </cell>
          <cell r="C93">
            <v>102</v>
          </cell>
          <cell r="D93" t="str">
            <v>CBD 2</v>
          </cell>
          <cell r="E93" t="str">
            <v>N: 7EHP-8x2-0.6HP HS TN; Upgradable to 16x2</v>
          </cell>
          <cell r="F93" t="str">
            <v>Spare</v>
          </cell>
          <cell r="O93" t="str">
            <v>Spare</v>
          </cell>
          <cell r="P93" t="str">
            <v>Link261_1st</v>
          </cell>
        </row>
        <row r="94">
          <cell r="A94">
            <v>92</v>
          </cell>
          <cell r="C94">
            <v>103</v>
          </cell>
          <cell r="D94" t="str">
            <v>CBD 2</v>
          </cell>
          <cell r="E94" t="str">
            <v>N: 7EHP-8x2-0.6HP HS TN; Upgradable to 16x2</v>
          </cell>
          <cell r="F94" t="str">
            <v>Spare</v>
          </cell>
          <cell r="O94" t="str">
            <v>Spare</v>
          </cell>
          <cell r="P94" t="str">
            <v>Link261_1st</v>
          </cell>
        </row>
        <row r="95">
          <cell r="A95">
            <v>93</v>
          </cell>
          <cell r="C95">
            <v>104</v>
          </cell>
          <cell r="D95" t="str">
            <v>CBD 2</v>
          </cell>
          <cell r="E95" t="str">
            <v>N: 7EHP-8x2-0.6HP HS TN; Upgradable to 16x2</v>
          </cell>
          <cell r="F95" t="str">
            <v>Spare</v>
          </cell>
          <cell r="O95" t="str">
            <v>Spare</v>
          </cell>
          <cell r="P95" t="str">
            <v>Link261_1st</v>
          </cell>
        </row>
        <row r="96">
          <cell r="A96">
            <v>94</v>
          </cell>
          <cell r="C96">
            <v>105</v>
          </cell>
          <cell r="D96" t="str">
            <v>CBD 2</v>
          </cell>
          <cell r="E96" t="str">
            <v>N: 7EHP-8x2-0.6HP HS TN; Upgradable to 16x2</v>
          </cell>
          <cell r="F96" t="str">
            <v>Spare</v>
          </cell>
          <cell r="O96" t="str">
            <v>Spare</v>
          </cell>
          <cell r="P96" t="str">
            <v>Link261_1st</v>
          </cell>
        </row>
        <row r="97">
          <cell r="A97">
            <v>95</v>
          </cell>
          <cell r="C97">
            <v>106</v>
          </cell>
          <cell r="D97" t="str">
            <v>CBD 2</v>
          </cell>
          <cell r="E97" t="str">
            <v>N: 7EHP-8x2-0.6HP HS TN; Upgradable to 16x2</v>
          </cell>
          <cell r="F97" t="str">
            <v>Spare</v>
          </cell>
          <cell r="O97" t="str">
            <v>Spare</v>
          </cell>
          <cell r="P97" t="str">
            <v>Link261_1st</v>
          </cell>
        </row>
        <row r="98">
          <cell r="A98">
            <v>96</v>
          </cell>
          <cell r="B98" t="str">
            <v>2;10-CBD_3</v>
          </cell>
          <cell r="C98">
            <v>107</v>
          </cell>
          <cell r="D98" t="str">
            <v>CBD 3</v>
          </cell>
          <cell r="E98" t="str">
            <v>A: 23EHP-2x2-0.6HP NP TN; Upgradable to 4x2</v>
          </cell>
          <cell r="F98" t="str">
            <v>Seibu (non-261)</v>
          </cell>
          <cell r="G98" t="str">
            <v>S06°14'42.5</v>
          </cell>
          <cell r="H98" t="str">
            <v>106°48'13.0</v>
          </cell>
          <cell r="I98" t="str">
            <v>Site-00551</v>
          </cell>
          <cell r="J98" t="str">
            <v>S06°14'43.7</v>
          </cell>
          <cell r="K98" t="str">
            <v>106°48'07.7</v>
          </cell>
          <cell r="L98" t="str">
            <v>0.2 km]</v>
          </cell>
          <cell r="M98" t="str">
            <v>Untitled</v>
          </cell>
          <cell r="N98" t="str">
            <v>&lt;None&gt;</v>
          </cell>
          <cell r="P98" t="str">
            <v>Link261_1st</v>
          </cell>
        </row>
        <row r="99">
          <cell r="A99">
            <v>97</v>
          </cell>
          <cell r="B99" t="str">
            <v>2;28-CBD_3</v>
          </cell>
          <cell r="C99">
            <v>108</v>
          </cell>
          <cell r="D99" t="str">
            <v>CBD 3</v>
          </cell>
          <cell r="E99" t="str">
            <v>A: 23EHP-2x2-0.6HP NP TN; Upgradable to 4x2</v>
          </cell>
          <cell r="F99" t="str">
            <v>Site-00143</v>
          </cell>
          <cell r="G99" t="str">
            <v>S06°14'22.7</v>
          </cell>
          <cell r="H99" t="str">
            <v>106°47'53.4</v>
          </cell>
          <cell r="I99" t="str">
            <v>Universitas Al Azhar (non-261)</v>
          </cell>
          <cell r="J99" t="str">
            <v>S06°14'09.3</v>
          </cell>
          <cell r="K99" t="str">
            <v>106°47'56.7</v>
          </cell>
          <cell r="L99" t="str">
            <v>0.4 km]</v>
          </cell>
          <cell r="M99" t="str">
            <v>Untitled</v>
          </cell>
          <cell r="N99" t="str">
            <v>&lt;None&gt;</v>
          </cell>
          <cell r="P99" t="str">
            <v>Link261_1st</v>
          </cell>
        </row>
        <row r="100">
          <cell r="A100">
            <v>98</v>
          </cell>
          <cell r="B100" t="str">
            <v>2;26-CBD_3</v>
          </cell>
          <cell r="C100">
            <v>109</v>
          </cell>
          <cell r="D100" t="str">
            <v>CBD 3</v>
          </cell>
          <cell r="E100" t="str">
            <v>A: 23EHP-2x2-0.6HP NP TN; Upgradable to 4x2</v>
          </cell>
          <cell r="F100" t="str">
            <v>Site-00153</v>
          </cell>
          <cell r="G100" t="str">
            <v>S06°14'19.9</v>
          </cell>
          <cell r="H100" t="str">
            <v>106°48'13.9</v>
          </cell>
          <cell r="I100" t="str">
            <v>Site-00142</v>
          </cell>
          <cell r="J100" t="str">
            <v>S06°14'07.8</v>
          </cell>
          <cell r="K100" t="str">
            <v>106°48'00.8</v>
          </cell>
          <cell r="L100" t="str">
            <v>0.5 km]</v>
          </cell>
          <cell r="M100" t="str">
            <v>Untitled</v>
          </cell>
          <cell r="N100" t="str">
            <v>&lt;None&gt;</v>
          </cell>
          <cell r="P100" t="str">
            <v>Link261_1st</v>
          </cell>
        </row>
        <row r="101">
          <cell r="A101">
            <v>99</v>
          </cell>
          <cell r="B101" t="str">
            <v>2;6-CBD_3</v>
          </cell>
          <cell r="C101">
            <v>110</v>
          </cell>
          <cell r="D101" t="str">
            <v>CBD 3</v>
          </cell>
          <cell r="E101" t="str">
            <v>A: 23EHP-2x2-0.6HP NP TN; Upgradable to 4x2</v>
          </cell>
          <cell r="F101" t="str">
            <v>Site-00154</v>
          </cell>
          <cell r="G101" t="str">
            <v>S06°14'39.2</v>
          </cell>
          <cell r="H101" t="str">
            <v>106°47'42.8</v>
          </cell>
          <cell r="I101" t="str">
            <v>Site-00532</v>
          </cell>
          <cell r="J101" t="str">
            <v>S06°14'45.8</v>
          </cell>
          <cell r="K101" t="str">
            <v>106°47'53.3</v>
          </cell>
          <cell r="L101" t="str">
            <v>0.4 km]</v>
          </cell>
          <cell r="M101" t="str">
            <v>Untitled</v>
          </cell>
          <cell r="N101" t="str">
            <v>&lt;None&gt;</v>
          </cell>
          <cell r="P101" t="str">
            <v>Link261_1st</v>
          </cell>
        </row>
        <row r="102">
          <cell r="A102">
            <v>100</v>
          </cell>
          <cell r="B102" t="str">
            <v>4;11-CBD_3</v>
          </cell>
          <cell r="C102">
            <v>111</v>
          </cell>
          <cell r="D102" t="str">
            <v>CBD 3</v>
          </cell>
          <cell r="E102" t="str">
            <v>G: 23EHP-4x2-0.6HP NP TN; Upgradable to 8x2</v>
          </cell>
          <cell r="F102" t="str">
            <v>RS Pertamina (non-261)</v>
          </cell>
          <cell r="G102" t="str">
            <v>S06°14'22.9</v>
          </cell>
          <cell r="H102" t="str">
            <v>106°47'36.2</v>
          </cell>
          <cell r="I102" t="str">
            <v>Universitas Al Azhar (non-261)</v>
          </cell>
          <cell r="J102" t="str">
            <v>S06°14'09.3</v>
          </cell>
          <cell r="K102" t="str">
            <v>106°47'56.7</v>
          </cell>
          <cell r="L102" t="str">
            <v>0.8 km]</v>
          </cell>
          <cell r="M102" t="str">
            <v>Untitled</v>
          </cell>
          <cell r="N102" t="str">
            <v>&lt;None&gt;</v>
          </cell>
          <cell r="P102" t="str">
            <v>Link261_1st</v>
          </cell>
        </row>
        <row r="103">
          <cell r="A103">
            <v>101</v>
          </cell>
          <cell r="B103" t="str">
            <v>6-CBD_3</v>
          </cell>
          <cell r="C103">
            <v>112</v>
          </cell>
          <cell r="D103" t="str">
            <v>CBD 3</v>
          </cell>
          <cell r="E103" t="str">
            <v>L: 15EHP-8x2-0.6HP HS TN; Upgradable to 16x2</v>
          </cell>
          <cell r="F103" t="str">
            <v>Site-00532</v>
          </cell>
          <cell r="G103" t="str">
            <v>S06°14'45.8</v>
          </cell>
          <cell r="H103" t="str">
            <v>106°47'53.3</v>
          </cell>
          <cell r="I103" t="str">
            <v>Site-00164</v>
          </cell>
          <cell r="J103" t="str">
            <v>S06°14'58.8</v>
          </cell>
          <cell r="K103" t="str">
            <v>106°47'51.1</v>
          </cell>
          <cell r="L103" t="str">
            <v>0.4 km]</v>
          </cell>
          <cell r="M103" t="str">
            <v>Untitled</v>
          </cell>
          <cell r="N103" t="str">
            <v>&lt;None&gt;</v>
          </cell>
          <cell r="P103" t="str">
            <v>Link261_1st</v>
          </cell>
        </row>
        <row r="104">
          <cell r="A104">
            <v>102</v>
          </cell>
          <cell r="B104" t="str">
            <v>6;6-CBD_3</v>
          </cell>
          <cell r="C104">
            <v>113</v>
          </cell>
          <cell r="D104" t="str">
            <v>CBD 3</v>
          </cell>
          <cell r="E104" t="str">
            <v>L: 15EHP-8x2-0.6HP HS TN; Upgradable to 16x2</v>
          </cell>
          <cell r="F104" t="str">
            <v>Site-00550</v>
          </cell>
          <cell r="G104" t="str">
            <v>S06°14'30.7</v>
          </cell>
          <cell r="H104" t="str">
            <v>106°48'05.1</v>
          </cell>
          <cell r="I104" t="str">
            <v>Site-00153</v>
          </cell>
          <cell r="J104" t="str">
            <v>S06°14'19.9</v>
          </cell>
          <cell r="K104" t="str">
            <v>106°48'13.9</v>
          </cell>
          <cell r="L104" t="str">
            <v>0.4 km]</v>
          </cell>
          <cell r="M104" t="str">
            <v>Untitled</v>
          </cell>
          <cell r="N104" t="str">
            <v>&lt;None&gt;</v>
          </cell>
          <cell r="P104" t="str">
            <v>Link261_1st</v>
          </cell>
        </row>
        <row r="105">
          <cell r="A105">
            <v>103</v>
          </cell>
          <cell r="B105" t="str">
            <v>63;2-CBD_3</v>
          </cell>
          <cell r="C105">
            <v>114</v>
          </cell>
          <cell r="D105" t="str">
            <v>CBD 3</v>
          </cell>
          <cell r="E105" t="str">
            <v xml:space="preserve">R: 13EHC-63x2-0.6HP NP; Ant Dual Polarized </v>
          </cell>
          <cell r="F105" t="str">
            <v>Site-00550</v>
          </cell>
          <cell r="G105" t="str">
            <v>S06°14'30.7</v>
          </cell>
          <cell r="H105" t="str">
            <v>106°48'05.1</v>
          </cell>
          <cell r="I105" t="str">
            <v>Site-00164</v>
          </cell>
          <cell r="J105" t="str">
            <v>S06°14'58.8</v>
          </cell>
          <cell r="K105" t="str">
            <v>106°47'51.1</v>
          </cell>
          <cell r="L105" t="str">
            <v>1.0 km]</v>
          </cell>
          <cell r="M105" t="str">
            <v>Untitled</v>
          </cell>
          <cell r="N105" t="str">
            <v>&lt;None&gt;</v>
          </cell>
          <cell r="P105" t="str">
            <v>Link261_1st</v>
          </cell>
        </row>
        <row r="106">
          <cell r="A106">
            <v>104</v>
          </cell>
          <cell r="B106" t="str">
            <v>63;5-CBD_3</v>
          </cell>
          <cell r="C106">
            <v>115</v>
          </cell>
          <cell r="D106" t="str">
            <v>CBD 3</v>
          </cell>
          <cell r="E106" t="str">
            <v xml:space="preserve">S: 13EHC-63x2-1.2HP NP ; Ant Dual Polarized  </v>
          </cell>
          <cell r="F106" t="str">
            <v>Citra Graha (non-261)</v>
          </cell>
          <cell r="G106" t="str">
            <v>S06°14'04.7</v>
          </cell>
          <cell r="H106" t="str">
            <v>106°49'27.2</v>
          </cell>
          <cell r="I106" t="str">
            <v>Site-00550</v>
          </cell>
          <cell r="J106" t="str">
            <v>S06°14'30.7</v>
          </cell>
          <cell r="K106" t="str">
            <v>106°48'05.1</v>
          </cell>
          <cell r="L106" t="str">
            <v>2.6 km]</v>
          </cell>
          <cell r="M106" t="str">
            <v>Untitled</v>
          </cell>
          <cell r="N106" t="str">
            <v>&lt;None&gt;</v>
          </cell>
          <cell r="P106" t="str">
            <v>Link261_1st</v>
          </cell>
        </row>
        <row r="107">
          <cell r="A107">
            <v>105</v>
          </cell>
          <cell r="B107" t="str">
            <v>63;3-CBD_3</v>
          </cell>
          <cell r="C107">
            <v>116</v>
          </cell>
          <cell r="D107" t="str">
            <v>CBD 3</v>
          </cell>
          <cell r="E107" t="str">
            <v xml:space="preserve">S: 13EHC-63x2-1.2HP NP ; Ant Dual Polarized  </v>
          </cell>
          <cell r="F107" t="str">
            <v>Site-01532 (non-261)</v>
          </cell>
          <cell r="G107" t="str">
            <v>S06°14'51.6</v>
          </cell>
          <cell r="H107" t="str">
            <v>106°48'54.9</v>
          </cell>
          <cell r="I107" t="str">
            <v>Site-00164</v>
          </cell>
          <cell r="J107" t="str">
            <v>S06°14'58.8</v>
          </cell>
          <cell r="K107" t="str">
            <v>106°47'51.1</v>
          </cell>
          <cell r="L107" t="str">
            <v>2.0 km]</v>
          </cell>
          <cell r="M107" t="str">
            <v>Untitled</v>
          </cell>
          <cell r="N107" t="str">
            <v>&lt;None&gt;</v>
          </cell>
          <cell r="P107" t="str">
            <v>Link261_1st</v>
          </cell>
        </row>
        <row r="108">
          <cell r="A108">
            <v>106</v>
          </cell>
          <cell r="B108" t="str">
            <v>63;4-CBD_3</v>
          </cell>
          <cell r="C108">
            <v>117</v>
          </cell>
          <cell r="D108" t="str">
            <v>CBD 3</v>
          </cell>
          <cell r="E108" t="str">
            <v xml:space="preserve">S: 13EHC-63x2-1.2HP NP ; Ant Dual Polarized  </v>
          </cell>
          <cell r="F108" t="str">
            <v>Site-01532 (non-261)</v>
          </cell>
          <cell r="G108" t="str">
            <v>S06°14'51.6</v>
          </cell>
          <cell r="H108" t="str">
            <v>106°48'54.9</v>
          </cell>
          <cell r="I108" t="str">
            <v>Citra Graha (non-261)</v>
          </cell>
          <cell r="J108" t="str">
            <v>S06°14'04.7</v>
          </cell>
          <cell r="K108" t="str">
            <v>106°49'27.2</v>
          </cell>
          <cell r="L108" t="str">
            <v>1.8 km]</v>
          </cell>
          <cell r="M108" t="str">
            <v>Untitled</v>
          </cell>
          <cell r="N108" t="str">
            <v>&lt;None&gt;</v>
          </cell>
          <cell r="P108" t="str">
            <v>Link261_1st</v>
          </cell>
        </row>
        <row r="109">
          <cell r="A109">
            <v>107</v>
          </cell>
          <cell r="C109">
            <v>118</v>
          </cell>
          <cell r="D109" t="str">
            <v>CBD 3</v>
          </cell>
          <cell r="E109" t="str">
            <v>J: 7EHP-4x2-0.6HP NP TN; Upgradable to 8x2</v>
          </cell>
          <cell r="F109" t="str">
            <v>Spare</v>
          </cell>
          <cell r="O109" t="str">
            <v>Spare</v>
          </cell>
          <cell r="P109" t="str">
            <v>Link261_1st</v>
          </cell>
        </row>
        <row r="110">
          <cell r="A110">
            <v>108</v>
          </cell>
          <cell r="C110">
            <v>119</v>
          </cell>
          <cell r="D110" t="str">
            <v>CBD 3</v>
          </cell>
          <cell r="E110" t="str">
            <v>J: 7EHP-4x2-0.6HP NP TN; Upgradable to 8x2</v>
          </cell>
          <cell r="F110" t="str">
            <v>Spare</v>
          </cell>
          <cell r="O110" t="str">
            <v>Spare</v>
          </cell>
          <cell r="P110" t="str">
            <v>Link261_1st</v>
          </cell>
        </row>
        <row r="111">
          <cell r="A111">
            <v>109</v>
          </cell>
          <cell r="B111" t="str">
            <v>2;103 CBD-4</v>
          </cell>
          <cell r="C111">
            <v>120</v>
          </cell>
          <cell r="D111" t="str">
            <v>CBD 4</v>
          </cell>
          <cell r="E111" t="str">
            <v>A: 23EHP-2x2-0.6HP NP TN; Upgradable to 4x2</v>
          </cell>
          <cell r="F111" t="str">
            <v>Dusit Mangga Dua</v>
          </cell>
          <cell r="G111" t="str">
            <v>S06°08'13.7</v>
          </cell>
          <cell r="H111" t="str">
            <v>106°49'29.2</v>
          </cell>
          <cell r="I111" t="str">
            <v>ITC Mangga Dua</v>
          </cell>
          <cell r="J111" t="str">
            <v>S06°08'09.7</v>
          </cell>
          <cell r="K111" t="str">
            <v>106°49'27.8</v>
          </cell>
          <cell r="L111" t="str">
            <v>0.1 km]</v>
          </cell>
          <cell r="M111" t="str">
            <v>Untitled</v>
          </cell>
          <cell r="N111" t="str">
            <v>&lt;None&gt;</v>
          </cell>
          <cell r="P111" t="str">
            <v>Link261_1st</v>
          </cell>
        </row>
        <row r="112">
          <cell r="A112">
            <v>110</v>
          </cell>
          <cell r="B112" t="str">
            <v>2;95 CBD-4</v>
          </cell>
          <cell r="C112">
            <v>121</v>
          </cell>
          <cell r="D112" t="str">
            <v>CBD 4</v>
          </cell>
          <cell r="E112" t="str">
            <v>A: 23EHP-2x2-0.6HP NP TN; Upgradable to 4x2</v>
          </cell>
          <cell r="F112" t="str">
            <v>Harco Mangga Dua</v>
          </cell>
          <cell r="G112" t="str">
            <v>S06°08'11.1</v>
          </cell>
          <cell r="H112" t="str">
            <v>106°49'43.2</v>
          </cell>
          <cell r="I112" t="str">
            <v>Site-00050</v>
          </cell>
          <cell r="J112" t="str">
            <v>S06°08'22.4</v>
          </cell>
          <cell r="K112" t="str">
            <v>106°49'35.4</v>
          </cell>
          <cell r="L112" t="str">
            <v>0.4 km]</v>
          </cell>
          <cell r="M112" t="str">
            <v>Untitled</v>
          </cell>
          <cell r="N112" t="str">
            <v>&lt;None&gt;</v>
          </cell>
          <cell r="P112" t="str">
            <v>Link261_1st</v>
          </cell>
        </row>
        <row r="113">
          <cell r="A113">
            <v>111</v>
          </cell>
          <cell r="B113" t="str">
            <v>2;89 CBD-4</v>
          </cell>
          <cell r="C113">
            <v>122</v>
          </cell>
          <cell r="D113" t="str">
            <v>CBD 4</v>
          </cell>
          <cell r="E113" t="str">
            <v>A: 23EHP-2x2-0.6HP NP TN; Upgradable to 4x2</v>
          </cell>
          <cell r="F113" t="str">
            <v>Site-00044</v>
          </cell>
          <cell r="G113" t="str">
            <v>S06°08'11.3</v>
          </cell>
          <cell r="H113" t="str">
            <v>106°49'08.4</v>
          </cell>
          <cell r="I113" t="str">
            <v>Site-01549</v>
          </cell>
          <cell r="J113" t="str">
            <v>S06°07'54.0</v>
          </cell>
          <cell r="K113" t="str">
            <v>106°49'19.8</v>
          </cell>
          <cell r="L113" t="str">
            <v>0.6 km]</v>
          </cell>
          <cell r="M113" t="str">
            <v>Untitled</v>
          </cell>
          <cell r="N113" t="str">
            <v>&lt;None&gt;</v>
          </cell>
          <cell r="P113" t="str">
            <v>Link261_1st</v>
          </cell>
        </row>
        <row r="114">
          <cell r="A114">
            <v>112</v>
          </cell>
          <cell r="B114" t="str">
            <v>2;134-CBD4</v>
          </cell>
          <cell r="C114">
            <v>123</v>
          </cell>
          <cell r="D114" t="str">
            <v>CBD 4</v>
          </cell>
          <cell r="E114" t="str">
            <v>A: 23EHP-2x2-0.6HP NP TN; Upgradable to 4x2</v>
          </cell>
          <cell r="F114" t="str">
            <v>Site-00058</v>
          </cell>
          <cell r="G114" t="str">
            <v>S06°09'00.0</v>
          </cell>
          <cell r="H114" t="str">
            <v>106°49'02.5</v>
          </cell>
          <cell r="I114" t="str">
            <v>Site-00537</v>
          </cell>
          <cell r="J114" t="str">
            <v>S06°08'57.6</v>
          </cell>
          <cell r="K114" t="str">
            <v>106°48'46.1</v>
          </cell>
          <cell r="L114" t="str">
            <v>0.5 km]</v>
          </cell>
          <cell r="M114" t="str">
            <v>Untitled</v>
          </cell>
          <cell r="N114" t="str">
            <v>&lt;None&gt;</v>
          </cell>
          <cell r="P114" t="str">
            <v>Link261_1st</v>
          </cell>
        </row>
        <row r="115">
          <cell r="A115">
            <v>113</v>
          </cell>
          <cell r="B115" t="str">
            <v>2;96 CBD-4</v>
          </cell>
          <cell r="C115">
            <v>124</v>
          </cell>
          <cell r="D115" t="str">
            <v>CBD 4</v>
          </cell>
          <cell r="E115" t="str">
            <v>A: 23EHP-2x2-0.6HP NP TN; Upgradable to 4x2</v>
          </cell>
          <cell r="F115" t="str">
            <v>Site-00539</v>
          </cell>
          <cell r="G115" t="str">
            <v>S06°08'19.5</v>
          </cell>
          <cell r="H115" t="str">
            <v>106°50'00.4</v>
          </cell>
          <cell r="I115" t="str">
            <v>Site-00561</v>
          </cell>
          <cell r="J115" t="str">
            <v>S06°08'16.9</v>
          </cell>
          <cell r="K115" t="str">
            <v>106°49'47.9</v>
          </cell>
          <cell r="L115" t="str">
            <v>0.4 km]</v>
          </cell>
          <cell r="M115" t="str">
            <v>Untitled</v>
          </cell>
          <cell r="N115" t="str">
            <v>&lt;None&gt;</v>
          </cell>
          <cell r="P115" t="str">
            <v>Link261_1st</v>
          </cell>
        </row>
        <row r="116">
          <cell r="A116">
            <v>114</v>
          </cell>
          <cell r="B116" t="str">
            <v>2;136-CBD4</v>
          </cell>
          <cell r="C116">
            <v>125</v>
          </cell>
          <cell r="D116" t="str">
            <v>CBD 4</v>
          </cell>
          <cell r="E116" t="str">
            <v>A: 23EHP-2x2-0.6HP NP TN; Upgradable to 4x2</v>
          </cell>
          <cell r="F116" t="str">
            <v>Site-00541</v>
          </cell>
          <cell r="G116" t="str">
            <v>S06°08'49.0</v>
          </cell>
          <cell r="H116" t="str">
            <v>106°48'58.6</v>
          </cell>
          <cell r="I116" t="str">
            <v>Site-00052</v>
          </cell>
          <cell r="J116" t="str">
            <v>S06°08'36.8</v>
          </cell>
          <cell r="K116" t="str">
            <v>106°48'55.2</v>
          </cell>
          <cell r="L116" t="str">
            <v>0.4 km]</v>
          </cell>
          <cell r="M116" t="str">
            <v>Untitled</v>
          </cell>
          <cell r="N116" t="str">
            <v>&lt;None&gt;</v>
          </cell>
          <cell r="P116" t="str">
            <v>Link261_1st</v>
          </cell>
        </row>
        <row r="117">
          <cell r="A117">
            <v>115</v>
          </cell>
          <cell r="B117" t="str">
            <v>4;38 CBD-4</v>
          </cell>
          <cell r="C117">
            <v>126</v>
          </cell>
          <cell r="D117" t="str">
            <v>CBD 4</v>
          </cell>
          <cell r="E117" t="str">
            <v>G: 23EHP-4x2-0.6HP NP TN; Upgradable to 8x2</v>
          </cell>
          <cell r="F117" t="str">
            <v>Site-00043</v>
          </cell>
          <cell r="G117" t="str">
            <v>S06°08'08.1</v>
          </cell>
          <cell r="H117" t="str">
            <v>106°49'38.7</v>
          </cell>
          <cell r="I117" t="str">
            <v>Site-00432</v>
          </cell>
          <cell r="J117" t="str">
            <v>S06°08'09.7</v>
          </cell>
          <cell r="K117" t="str">
            <v>106°49'24.0</v>
          </cell>
          <cell r="L117" t="str">
            <v>0.5 km]</v>
          </cell>
          <cell r="M117" t="str">
            <v>Untitled</v>
          </cell>
          <cell r="N117" t="str">
            <v>&lt;None&gt;</v>
          </cell>
          <cell r="P117" t="str">
            <v>Link261_1st</v>
          </cell>
        </row>
        <row r="118">
          <cell r="A118">
            <v>116</v>
          </cell>
          <cell r="B118" t="str">
            <v>4;37 CBD-4</v>
          </cell>
          <cell r="C118">
            <v>127</v>
          </cell>
          <cell r="D118" t="str">
            <v>CBD 4</v>
          </cell>
          <cell r="E118" t="str">
            <v>G: 23EHP-4x2-0.6HP NP TN; Upgradable to 8x2</v>
          </cell>
          <cell r="F118" t="str">
            <v>Site-00049</v>
          </cell>
          <cell r="G118" t="str">
            <v>S06°08'03.6</v>
          </cell>
          <cell r="H118" t="str">
            <v>106°49'56.7</v>
          </cell>
          <cell r="I118" t="str">
            <v>Site-00043</v>
          </cell>
          <cell r="J118" t="str">
            <v>S06°08'08.1</v>
          </cell>
          <cell r="K118" t="str">
            <v>106°49'38.7</v>
          </cell>
          <cell r="L118" t="str">
            <v>0.6 km]</v>
          </cell>
          <cell r="M118" t="str">
            <v>Untitled</v>
          </cell>
          <cell r="N118" t="str">
            <v>&lt;None&gt;</v>
          </cell>
          <cell r="P118" t="str">
            <v>Link261_1st</v>
          </cell>
        </row>
        <row r="119">
          <cell r="A119">
            <v>117</v>
          </cell>
          <cell r="B119" t="str">
            <v>4;39 CBD-4</v>
          </cell>
          <cell r="C119">
            <v>128</v>
          </cell>
          <cell r="D119" t="str">
            <v>CBD 4</v>
          </cell>
          <cell r="E119" t="str">
            <v>G: 23EHP-4x2-0.6HP NP TN; Upgradable to 8x2</v>
          </cell>
          <cell r="F119" t="str">
            <v>Site-00050</v>
          </cell>
          <cell r="G119" t="str">
            <v>S06°08'22.4</v>
          </cell>
          <cell r="H119" t="str">
            <v>106°49'35.4</v>
          </cell>
          <cell r="I119" t="str">
            <v>Site-00561</v>
          </cell>
          <cell r="J119" t="str">
            <v>S06°08'16.9</v>
          </cell>
          <cell r="K119" t="str">
            <v>106°49'47.9</v>
          </cell>
          <cell r="L119" t="str">
            <v>0.4 km]</v>
          </cell>
          <cell r="M119" t="str">
            <v>Untitled</v>
          </cell>
          <cell r="N119" t="str">
            <v>&lt;None&gt;</v>
          </cell>
          <cell r="P119" t="str">
            <v>Link261_1st</v>
          </cell>
        </row>
        <row r="120">
          <cell r="A120">
            <v>118</v>
          </cell>
          <cell r="B120" t="str">
            <v>4;55-CBD4</v>
          </cell>
          <cell r="C120">
            <v>129</v>
          </cell>
          <cell r="D120" t="str">
            <v>CBD 4</v>
          </cell>
          <cell r="E120" t="str">
            <v>G: 23EHP-4x2-0.6HP NP TN; Upgradable to 8x2</v>
          </cell>
          <cell r="F120" t="str">
            <v>Site-00052</v>
          </cell>
          <cell r="G120" t="str">
            <v>S06°08'36.8</v>
          </cell>
          <cell r="H120" t="str">
            <v>106°48'55.2</v>
          </cell>
          <cell r="I120" t="str">
            <v>Site-00045</v>
          </cell>
          <cell r="J120" t="str">
            <v>S06°08'19.5</v>
          </cell>
          <cell r="K120" t="str">
            <v>106°48'51.5</v>
          </cell>
          <cell r="L120" t="str">
            <v>0.5 km]</v>
          </cell>
          <cell r="M120" t="str">
            <v>Untitled</v>
          </cell>
          <cell r="N120" t="str">
            <v>&lt;None&gt;</v>
          </cell>
          <cell r="P120" t="str">
            <v>Link261_1st</v>
          </cell>
        </row>
        <row r="121">
          <cell r="A121">
            <v>119</v>
          </cell>
          <cell r="B121" t="str">
            <v>4;41 CBD-4</v>
          </cell>
          <cell r="C121">
            <v>130</v>
          </cell>
          <cell r="D121" t="str">
            <v>CBD 4</v>
          </cell>
          <cell r="E121" t="str">
            <v>G: 23EHP-4x2-0.6HP NP TN; Upgradable to 8x2</v>
          </cell>
          <cell r="F121" t="str">
            <v>Site-00540</v>
          </cell>
          <cell r="G121" t="str">
            <v>S06°08'38.0</v>
          </cell>
          <cell r="H121" t="str">
            <v>106°49'26.8</v>
          </cell>
          <cell r="I121" t="str">
            <v>Dusit Mangga Dua</v>
          </cell>
          <cell r="J121" t="str">
            <v>S06°08'13.7</v>
          </cell>
          <cell r="K121" t="str">
            <v>106°49'29.2</v>
          </cell>
          <cell r="L121" t="str">
            <v>0.8 km]</v>
          </cell>
          <cell r="M121" t="str">
            <v>Untitled</v>
          </cell>
          <cell r="N121" t="str">
            <v>&lt;None&gt;</v>
          </cell>
          <cell r="P121" t="str">
            <v>Link261_1st</v>
          </cell>
        </row>
        <row r="122">
          <cell r="A122">
            <v>120</v>
          </cell>
          <cell r="B122" t="str">
            <v>4;42 CBD-4</v>
          </cell>
          <cell r="C122">
            <v>131</v>
          </cell>
          <cell r="D122" t="str">
            <v>CBD 4</v>
          </cell>
          <cell r="E122" t="str">
            <v>G: 23EHP-4x2-0.6HP NP TN; Upgradable to 8x2</v>
          </cell>
          <cell r="F122" t="str">
            <v>Site-00540</v>
          </cell>
          <cell r="G122" t="str">
            <v>S06°08'38.0</v>
          </cell>
          <cell r="H122" t="str">
            <v>106°49'26.8</v>
          </cell>
          <cell r="I122" t="str">
            <v>Mangga Dua Mall</v>
          </cell>
          <cell r="J122" t="str">
            <v>S06°08'14.1</v>
          </cell>
          <cell r="K122" t="str">
            <v>106°49'25.3</v>
          </cell>
          <cell r="L122" t="str">
            <v>0.7 km]</v>
          </cell>
          <cell r="M122" t="str">
            <v>Untitled</v>
          </cell>
          <cell r="N122" t="str">
            <v>&lt;None&gt;</v>
          </cell>
          <cell r="P122" t="str">
            <v>Link261_1st</v>
          </cell>
        </row>
        <row r="123">
          <cell r="A123">
            <v>121</v>
          </cell>
          <cell r="B123" t="str">
            <v>6;19 CBD-4</v>
          </cell>
          <cell r="C123">
            <v>132</v>
          </cell>
          <cell r="D123" t="str">
            <v>CBD 4</v>
          </cell>
          <cell r="E123" t="str">
            <v>L: 15EHP-8x2-0.6HP HS TN; Upgradable to 16x2</v>
          </cell>
          <cell r="F123" t="str">
            <v>Site-00056</v>
          </cell>
          <cell r="G123" t="str">
            <v>S06°08'37.1</v>
          </cell>
          <cell r="H123" t="str">
            <v>106°50'03.3</v>
          </cell>
          <cell r="I123" t="str">
            <v>Site-00559</v>
          </cell>
          <cell r="J123" t="str">
            <v>S06°08'35.4</v>
          </cell>
          <cell r="K123" t="str">
            <v>106°49'45.0</v>
          </cell>
          <cell r="L123" t="str">
            <v>0.6 km]</v>
          </cell>
          <cell r="M123" t="str">
            <v>Untitled</v>
          </cell>
          <cell r="N123" t="str">
            <v>&lt;None&gt;</v>
          </cell>
          <cell r="P123" t="str">
            <v>Link261_1st</v>
          </cell>
        </row>
        <row r="124">
          <cell r="A124">
            <v>122</v>
          </cell>
          <cell r="B124" t="str">
            <v>10;19 CDB-4</v>
          </cell>
          <cell r="C124">
            <v>133</v>
          </cell>
          <cell r="D124" t="str">
            <v>CBD 4</v>
          </cell>
          <cell r="E124" t="str">
            <v>O: 23EHP-16x2-0.6HP HS TN</v>
          </cell>
          <cell r="F124" t="str">
            <v>Site-00043</v>
          </cell>
          <cell r="G124" t="str">
            <v>S06°08'08.1</v>
          </cell>
          <cell r="H124" t="str">
            <v>106°49'38.7</v>
          </cell>
          <cell r="I124" t="str">
            <v>Site-01297 (non-261)</v>
          </cell>
          <cell r="J124" t="str">
            <v>S06°07'29.8</v>
          </cell>
          <cell r="K124" t="str">
            <v>106°49'43.8</v>
          </cell>
          <cell r="L124" t="str">
            <v>1.2 km]</v>
          </cell>
          <cell r="M124" t="str">
            <v>Untitled</v>
          </cell>
          <cell r="N124" t="str">
            <v>&lt;None&gt;</v>
          </cell>
          <cell r="P124" t="str">
            <v>Link261_1st</v>
          </cell>
        </row>
        <row r="125">
          <cell r="A125">
            <v>123</v>
          </cell>
          <cell r="B125" t="str">
            <v>10;28-CBD4</v>
          </cell>
          <cell r="C125">
            <v>134</v>
          </cell>
          <cell r="D125" t="str">
            <v>CBD 4</v>
          </cell>
          <cell r="E125" t="str">
            <v>O: 23EHP-16x2-0.6HP HS TN</v>
          </cell>
          <cell r="F125" t="str">
            <v>Site-00052</v>
          </cell>
          <cell r="G125" t="str">
            <v>S06°08'36.8</v>
          </cell>
          <cell r="H125" t="str">
            <v>106°48'55.2</v>
          </cell>
          <cell r="I125" t="str">
            <v>Site-00538</v>
          </cell>
          <cell r="J125" t="str">
            <v>S06°08'40.5</v>
          </cell>
          <cell r="K125" t="str">
            <v>106°48'39.6</v>
          </cell>
          <cell r="L125" t="str">
            <v>0.5 km]</v>
          </cell>
          <cell r="M125" t="str">
            <v>Untitled</v>
          </cell>
          <cell r="N125" t="str">
            <v>&lt;None&gt;</v>
          </cell>
          <cell r="P125" t="str">
            <v>Link261_1st</v>
          </cell>
        </row>
        <row r="126">
          <cell r="A126">
            <v>124</v>
          </cell>
          <cell r="B126" t="str">
            <v>10;20 CBD-4</v>
          </cell>
          <cell r="C126">
            <v>135</v>
          </cell>
          <cell r="D126" t="str">
            <v>CBD 4</v>
          </cell>
          <cell r="E126" t="str">
            <v>O: 23EHP-16x2-0.6HP HS TN</v>
          </cell>
          <cell r="F126" t="str">
            <v>Site-00561</v>
          </cell>
          <cell r="G126" t="str">
            <v>S06°08'16.9</v>
          </cell>
          <cell r="H126" t="str">
            <v>106°49'47.9</v>
          </cell>
          <cell r="I126" t="str">
            <v>Site-00559</v>
          </cell>
          <cell r="J126" t="str">
            <v>S06°08'35.4</v>
          </cell>
          <cell r="K126" t="str">
            <v>106°49'45.0</v>
          </cell>
          <cell r="L126" t="str">
            <v>0.6 km]</v>
          </cell>
          <cell r="M126" t="str">
            <v>Untitled</v>
          </cell>
          <cell r="N126" t="str">
            <v>&lt;None&gt;</v>
          </cell>
          <cell r="P126" t="str">
            <v>Link261_1st</v>
          </cell>
        </row>
        <row r="127">
          <cell r="A127">
            <v>125</v>
          </cell>
          <cell r="B127" t="str">
            <v>63;37 CBD4 DU-1 Urb-12</v>
          </cell>
          <cell r="C127">
            <v>136</v>
          </cell>
          <cell r="D127" t="str">
            <v>CBD 4</v>
          </cell>
          <cell r="E127" t="str">
            <v xml:space="preserve">S: 13EHC-63x2-1.2HP NP ; Ant Dual Polarized  </v>
          </cell>
          <cell r="F127" t="str">
            <v>Site-00427</v>
          </cell>
          <cell r="G127" t="str">
            <v>S06°08'07.7</v>
          </cell>
          <cell r="H127" t="str">
            <v>106°48'21.5</v>
          </cell>
          <cell r="I127" t="str">
            <v>Pluit Mega Mall B11</v>
          </cell>
          <cell r="J127" t="str">
            <v>S06°06'58.7</v>
          </cell>
          <cell r="K127" t="str">
            <v>106°47'19.7</v>
          </cell>
          <cell r="L127" t="str">
            <v>2.8 km]</v>
          </cell>
          <cell r="M127" t="str">
            <v>Untitled</v>
          </cell>
          <cell r="N127" t="str">
            <v>&lt;None&gt;</v>
          </cell>
          <cell r="P127" t="str">
            <v>Link261_1st</v>
          </cell>
        </row>
        <row r="128">
          <cell r="A128">
            <v>126</v>
          </cell>
          <cell r="B128" t="str">
            <v>63;43 CBD4 DU-1 Urb-12</v>
          </cell>
          <cell r="C128">
            <v>137</v>
          </cell>
          <cell r="D128" t="str">
            <v>CBD 4</v>
          </cell>
          <cell r="E128" t="str">
            <v xml:space="preserve">S: 13EHC-63x2-1.2HP NP ; Ant Dual Polarized  </v>
          </cell>
          <cell r="F128" t="str">
            <v>Site-00471 (non-261)</v>
          </cell>
          <cell r="G128" t="str">
            <v>S06°06'31.4</v>
          </cell>
          <cell r="H128" t="str">
            <v>106°48'14.1</v>
          </cell>
          <cell r="I128" t="str">
            <v>Pluit Mega Mall B11</v>
          </cell>
          <cell r="J128" t="str">
            <v>S06°06'58.7</v>
          </cell>
          <cell r="K128" t="str">
            <v>106°47'19.7</v>
          </cell>
          <cell r="L128" t="str">
            <v>1.9 km]</v>
          </cell>
          <cell r="M128" t="str">
            <v>Untitled</v>
          </cell>
          <cell r="N128" t="str">
            <v>&lt;None&gt;</v>
          </cell>
          <cell r="P128" t="str">
            <v>Link261_1st</v>
          </cell>
        </row>
        <row r="129">
          <cell r="A129">
            <v>127</v>
          </cell>
          <cell r="B129" t="str">
            <v>63;36 CBD4 DU-1 Urb-12</v>
          </cell>
          <cell r="C129">
            <v>138</v>
          </cell>
          <cell r="D129" t="str">
            <v>CBD 4</v>
          </cell>
          <cell r="E129" t="str">
            <v xml:space="preserve">S: 13EHC-63x2-1.2HP NP ; Ant Dual Polarized  </v>
          </cell>
          <cell r="F129" t="str">
            <v>Site-01297 (non-261)</v>
          </cell>
          <cell r="G129" t="str">
            <v>S06°07'29.8</v>
          </cell>
          <cell r="H129" t="str">
            <v>106°49'43.8</v>
          </cell>
          <cell r="I129" t="str">
            <v>Site-00427</v>
          </cell>
          <cell r="J129" t="str">
            <v>S06°08'07.7</v>
          </cell>
          <cell r="K129" t="str">
            <v>106°48'21.5</v>
          </cell>
          <cell r="L129" t="str">
            <v>2.8 km]</v>
          </cell>
          <cell r="M129" t="str">
            <v>Untitled</v>
          </cell>
          <cell r="N129" t="str">
            <v>&lt;None&gt;</v>
          </cell>
          <cell r="P129" t="str">
            <v>Link261_1st</v>
          </cell>
        </row>
        <row r="130">
          <cell r="A130">
            <v>128</v>
          </cell>
          <cell r="B130" t="str">
            <v>63;42 CBD4 DU-1 Urb-12</v>
          </cell>
          <cell r="C130">
            <v>139</v>
          </cell>
          <cell r="D130" t="str">
            <v>CBD 4</v>
          </cell>
          <cell r="E130" t="str">
            <v xml:space="preserve">T: 7EHC-63x2-0.6HP NP; Ant Dual Polarized </v>
          </cell>
          <cell r="F130" t="str">
            <v>Site-01297 (non-261)</v>
          </cell>
          <cell r="G130" t="str">
            <v>S06°07'29.8</v>
          </cell>
          <cell r="H130" t="str">
            <v>106°49'43.8</v>
          </cell>
          <cell r="I130" t="str">
            <v>Site-00471 (non-261)</v>
          </cell>
          <cell r="J130" t="str">
            <v>S06°06'31.4</v>
          </cell>
          <cell r="K130" t="str">
            <v>106°48'14.1</v>
          </cell>
          <cell r="L130" t="str">
            <v>3.3 km]</v>
          </cell>
          <cell r="M130" t="str">
            <v>Untitled</v>
          </cell>
          <cell r="N130" t="str">
            <v>&lt;None&gt;</v>
          </cell>
          <cell r="P130" t="str">
            <v>Link261_1st</v>
          </cell>
        </row>
        <row r="131">
          <cell r="A131">
            <v>129</v>
          </cell>
          <cell r="C131">
            <v>140</v>
          </cell>
          <cell r="D131" t="str">
            <v>CBD 4</v>
          </cell>
          <cell r="E131" t="str">
            <v>J: 7EHP-4x2-0.6HP NP TN; Upgradable to 8x2</v>
          </cell>
          <cell r="F131" t="str">
            <v>Spare</v>
          </cell>
          <cell r="O131" t="str">
            <v>Spare</v>
          </cell>
          <cell r="P131" t="str">
            <v>Link261_1st</v>
          </cell>
        </row>
        <row r="132">
          <cell r="A132">
            <v>130</v>
          </cell>
          <cell r="C132">
            <v>141</v>
          </cell>
          <cell r="D132" t="str">
            <v>CBD 4</v>
          </cell>
          <cell r="E132" t="str">
            <v>J: 7EHP-4x2-0.6HP NP TN; Upgradable to 8x2</v>
          </cell>
          <cell r="F132" t="str">
            <v>Spare</v>
          </cell>
          <cell r="O132" t="str">
            <v>Spare</v>
          </cell>
          <cell r="P132" t="str">
            <v>Link261_1st</v>
          </cell>
        </row>
        <row r="133">
          <cell r="A133">
            <v>131</v>
          </cell>
          <cell r="C133">
            <v>142</v>
          </cell>
          <cell r="D133" t="str">
            <v>CBD 4</v>
          </cell>
          <cell r="E133" t="str">
            <v>K: 7EHP-4x2-1.2HP NP TN; Upgradable to 8x2</v>
          </cell>
          <cell r="F133" t="str">
            <v>Spare</v>
          </cell>
          <cell r="O133" t="str">
            <v>Spare</v>
          </cell>
          <cell r="P133" t="str">
            <v>Link261_1st</v>
          </cell>
        </row>
        <row r="134">
          <cell r="A134">
            <v>132</v>
          </cell>
          <cell r="C134">
            <v>143</v>
          </cell>
          <cell r="D134" t="str">
            <v>CBD 4</v>
          </cell>
          <cell r="E134" t="str">
            <v>K: 7EHP-4x2-1.2HP NP TN; Upgradable to 8x2</v>
          </cell>
          <cell r="F134" t="str">
            <v>Spare</v>
          </cell>
          <cell r="O134" t="str">
            <v>Spare</v>
          </cell>
          <cell r="P134" t="str">
            <v>Link261_1st</v>
          </cell>
        </row>
        <row r="135">
          <cell r="A135">
            <v>133</v>
          </cell>
          <cell r="C135">
            <v>144</v>
          </cell>
          <cell r="D135" t="str">
            <v>CBD 4</v>
          </cell>
          <cell r="E135" t="str">
            <v>N: 7EHP-8x2-0.6HP HS TN; Upgradable to 16x2</v>
          </cell>
          <cell r="F135" t="str">
            <v>Spare</v>
          </cell>
          <cell r="O135" t="str">
            <v>Spare</v>
          </cell>
          <cell r="P135" t="str">
            <v>Link261_1st</v>
          </cell>
        </row>
        <row r="136">
          <cell r="A136">
            <v>134</v>
          </cell>
          <cell r="C136">
            <v>145</v>
          </cell>
          <cell r="D136" t="str">
            <v>CBD 4</v>
          </cell>
          <cell r="E136" t="str">
            <v>N: 7EHP-8x2-0.6HP HS TN; Upgradable to 16x2</v>
          </cell>
          <cell r="F136" t="str">
            <v>Spare</v>
          </cell>
          <cell r="O136" t="str">
            <v>Spare</v>
          </cell>
          <cell r="P136" t="str">
            <v>Link261_1st</v>
          </cell>
        </row>
        <row r="137">
          <cell r="A137">
            <v>135</v>
          </cell>
          <cell r="C137">
            <v>146</v>
          </cell>
          <cell r="D137" t="str">
            <v>CBD 4</v>
          </cell>
          <cell r="E137" t="str">
            <v>N: 7EHP-8x2-0.6HP HS TN; Upgradable to 16x2</v>
          </cell>
          <cell r="F137" t="str">
            <v>Spare</v>
          </cell>
          <cell r="O137" t="str">
            <v>Spare</v>
          </cell>
          <cell r="P137" t="str">
            <v>Link261_1st</v>
          </cell>
        </row>
        <row r="138">
          <cell r="A138">
            <v>136</v>
          </cell>
          <cell r="C138">
            <v>147</v>
          </cell>
          <cell r="D138" t="str">
            <v>CBD 4</v>
          </cell>
          <cell r="E138" t="str">
            <v>N: 7EHP-8x2-0.6HP HS TN; Upgradable to 16x2</v>
          </cell>
          <cell r="F138" t="str">
            <v>Spare</v>
          </cell>
          <cell r="O138" t="str">
            <v>Spare</v>
          </cell>
          <cell r="P138" t="str">
            <v>Link261_1st</v>
          </cell>
        </row>
        <row r="139">
          <cell r="A139">
            <v>137</v>
          </cell>
          <cell r="B139" t="str">
            <v>2;137-CBD4</v>
          </cell>
          <cell r="C139">
            <v>132</v>
          </cell>
          <cell r="D139" t="str">
            <v>CBD 4</v>
          </cell>
          <cell r="E139" t="str">
            <v>A: 23EHP-2x2-0.6HP NP TN; Upgradable to 4x2</v>
          </cell>
          <cell r="F139" t="str">
            <v>Glodok Plaza</v>
          </cell>
          <cell r="G139" t="str">
            <v>S06°08'31.8</v>
          </cell>
          <cell r="H139" t="str">
            <v>106°48'59.6</v>
          </cell>
          <cell r="I139" t="str">
            <v>Site-00045</v>
          </cell>
          <cell r="J139" t="str">
            <v>S06°08'19.5</v>
          </cell>
          <cell r="K139" t="str">
            <v>106°48'51.5</v>
          </cell>
          <cell r="L139" t="str">
            <v>0.5 km]</v>
          </cell>
          <cell r="M139" t="str">
            <v>Untitled</v>
          </cell>
          <cell r="N139" t="str">
            <v>&lt;None&gt;</v>
          </cell>
          <cell r="P139" t="str">
            <v>Link300</v>
          </cell>
        </row>
        <row r="140">
          <cell r="A140">
            <v>138</v>
          </cell>
          <cell r="B140" t="str">
            <v>2;46-CBD4</v>
          </cell>
          <cell r="C140">
            <v>133</v>
          </cell>
          <cell r="D140" t="str">
            <v>CBD 4</v>
          </cell>
          <cell r="E140" t="str">
            <v>A: 23EHP-2x2-0.6HP NP TN; Upgradable to 4x2</v>
          </cell>
          <cell r="F140" t="str">
            <v>Harco Glodok</v>
          </cell>
          <cell r="G140" t="str">
            <v>S06°08'33.6</v>
          </cell>
          <cell r="H140" t="str">
            <v>106°48'55.6</v>
          </cell>
          <cell r="I140" t="str">
            <v>Pasar Glodok</v>
          </cell>
          <cell r="J140" t="str">
            <v>S06°08'35.0</v>
          </cell>
          <cell r="K140" t="str">
            <v>106°48'51.9</v>
          </cell>
          <cell r="L140" t="str">
            <v>0.1 km]</v>
          </cell>
          <cell r="M140" t="str">
            <v>Untitled</v>
          </cell>
          <cell r="N140" t="str">
            <v>&lt;None&gt;</v>
          </cell>
          <cell r="P140" t="str">
            <v>Link300</v>
          </cell>
        </row>
        <row r="141">
          <cell r="A141">
            <v>139</v>
          </cell>
          <cell r="B141" t="str">
            <v>4;54-CDB4</v>
          </cell>
          <cell r="C141">
            <v>137</v>
          </cell>
          <cell r="D141" t="str">
            <v>CBD 4</v>
          </cell>
          <cell r="E141" t="str">
            <v>G: 23EHP-4x2-0.6HP NP TN; Upgradable to 8x2</v>
          </cell>
          <cell r="F141" t="str">
            <v>Harco Glodok</v>
          </cell>
          <cell r="G141" t="str">
            <v>S06°08'33.6</v>
          </cell>
          <cell r="H141" t="str">
            <v>106°48'55.6</v>
          </cell>
          <cell r="I141" t="str">
            <v>Site-00052</v>
          </cell>
          <cell r="J141" t="str">
            <v>S06°08'36.8</v>
          </cell>
          <cell r="K141" t="str">
            <v>106°48'55.2</v>
          </cell>
          <cell r="L141" t="str">
            <v>0.1 km]</v>
          </cell>
          <cell r="M141" t="str">
            <v>Untitled</v>
          </cell>
          <cell r="N141" t="str">
            <v>&lt;None&gt;</v>
          </cell>
          <cell r="P141" t="str">
            <v>Link300</v>
          </cell>
        </row>
        <row r="142">
          <cell r="A142">
            <v>140</v>
          </cell>
          <cell r="B142" t="str">
            <v>2;92 CBD-4</v>
          </cell>
          <cell r="C142">
            <v>128</v>
          </cell>
          <cell r="D142" t="str">
            <v>CBD 4</v>
          </cell>
          <cell r="E142" t="str">
            <v>A: 23EHP-2x2-0.6HP NP TN; Upgradable to 4x2</v>
          </cell>
          <cell r="F142" t="str">
            <v>Pasar Pagi Mangga Dua</v>
          </cell>
          <cell r="G142" t="str">
            <v>S06°08'10.5</v>
          </cell>
          <cell r="H142" t="str">
            <v>106°49'21.3</v>
          </cell>
          <cell r="I142" t="str">
            <v>Site-00432</v>
          </cell>
          <cell r="J142" t="str">
            <v>S06°08'09.7</v>
          </cell>
          <cell r="K142" t="str">
            <v>106°49'24.0</v>
          </cell>
          <cell r="L142" t="str">
            <v>0.1 km]</v>
          </cell>
          <cell r="M142" t="str">
            <v>Untitled</v>
          </cell>
          <cell r="N142" t="str">
            <v>&lt;None&gt;</v>
          </cell>
          <cell r="P142" t="str">
            <v>Link300</v>
          </cell>
        </row>
        <row r="143">
          <cell r="A143">
            <v>141</v>
          </cell>
          <cell r="B143" t="str">
            <v>2;102 CBD-4</v>
          </cell>
          <cell r="C143">
            <v>125</v>
          </cell>
          <cell r="D143" t="str">
            <v>CBD 4</v>
          </cell>
          <cell r="E143" t="str">
            <v>A: 23EHP-2x2-0.6HP NP TN; Upgradable to 4x2</v>
          </cell>
          <cell r="F143" t="str">
            <v>Mangga Dua Mall</v>
          </cell>
          <cell r="G143" t="str">
            <v>S06°08'14.1</v>
          </cell>
          <cell r="H143" t="str">
            <v>106°49'25.3</v>
          </cell>
          <cell r="I143" t="str">
            <v>Hotel Ibis Mangga Dua</v>
          </cell>
          <cell r="J143" t="str">
            <v>S06°08'16.0</v>
          </cell>
          <cell r="K143" t="str">
            <v>106°49'22.9</v>
          </cell>
          <cell r="L143" t="str">
            <v>0.1 km]</v>
          </cell>
          <cell r="M143" t="str">
            <v>Untitled</v>
          </cell>
          <cell r="N143" t="str">
            <v>&lt;None&gt;</v>
          </cell>
          <cell r="P143" t="str">
            <v>Link300</v>
          </cell>
        </row>
        <row r="144">
          <cell r="A144">
            <v>142</v>
          </cell>
          <cell r="B144" t="str">
            <v>2;91 CBD-4</v>
          </cell>
          <cell r="C144">
            <v>127</v>
          </cell>
          <cell r="D144" t="str">
            <v>CBD 4</v>
          </cell>
          <cell r="E144" t="str">
            <v>A: 23EHP-2x2-0.6HP NP TN; Upgradable to 4x2</v>
          </cell>
          <cell r="F144" t="str">
            <v>Site-00049</v>
          </cell>
          <cell r="G144" t="str">
            <v>S06°08'03.6</v>
          </cell>
          <cell r="H144" t="str">
            <v>106°49'56.7</v>
          </cell>
          <cell r="I144" t="str">
            <v>WTC Mangga Dua</v>
          </cell>
          <cell r="J144" t="str">
            <v>S06°08'03.8</v>
          </cell>
          <cell r="K144" t="str">
            <v>106°49'52.5</v>
          </cell>
          <cell r="L144" t="str">
            <v>0.1 km]</v>
          </cell>
          <cell r="M144" t="str">
            <v>Untitled</v>
          </cell>
          <cell r="N144" t="str">
            <v>&lt;None&gt;</v>
          </cell>
          <cell r="P144" t="str">
            <v>Link300</v>
          </cell>
        </row>
        <row r="145">
          <cell r="A145">
            <v>143</v>
          </cell>
          <cell r="B145" t="str">
            <v>2;94 CBD-4</v>
          </cell>
          <cell r="C145">
            <v>129</v>
          </cell>
          <cell r="D145" t="str">
            <v>CBD 4</v>
          </cell>
          <cell r="E145" t="str">
            <v>A: 23EHP-2x2-0.6HP NP TN; Upgradable to 4x2</v>
          </cell>
          <cell r="F145" t="str">
            <v>H Novotel Mangga Dua (non-261)</v>
          </cell>
          <cell r="G145" t="str">
            <v>S06°08'13.1</v>
          </cell>
          <cell r="H145" t="str">
            <v>106°49'53.7</v>
          </cell>
          <cell r="I145" t="str">
            <v>Mangga Dua Square</v>
          </cell>
          <cell r="J145" t="str">
            <v>S06°08'10.7</v>
          </cell>
          <cell r="K145" t="str">
            <v>106°49'53.3</v>
          </cell>
          <cell r="L145" t="str">
            <v>0.1 km]</v>
          </cell>
          <cell r="M145" t="str">
            <v>Untitled</v>
          </cell>
          <cell r="N145" t="str">
            <v>&lt;None&gt;</v>
          </cell>
          <cell r="P145" t="str">
            <v>Link300</v>
          </cell>
        </row>
        <row r="146">
          <cell r="A146">
            <v>144</v>
          </cell>
          <cell r="B146" t="str">
            <v>4;40 CBD-4</v>
          </cell>
          <cell r="C146">
            <v>134</v>
          </cell>
          <cell r="D146" t="str">
            <v>CBD 4</v>
          </cell>
          <cell r="E146" t="str">
            <v>G: 23EHP-4x2-0.6HP NP TN; Upgradable to 8x2</v>
          </cell>
          <cell r="F146" t="str">
            <v>H Novotel Mangga Dua (non-261)</v>
          </cell>
          <cell r="G146" t="str">
            <v>S06°08'13.1</v>
          </cell>
          <cell r="H146" t="str">
            <v>106°49'53.7</v>
          </cell>
          <cell r="I146" t="str">
            <v>Site-00561</v>
          </cell>
          <cell r="J146" t="str">
            <v>S06°08'16.9</v>
          </cell>
          <cell r="K146" t="str">
            <v>106°49'47.9</v>
          </cell>
          <cell r="L146" t="str">
            <v>0.2 km]</v>
          </cell>
          <cell r="M146" t="str">
            <v>Untitled</v>
          </cell>
          <cell r="N146" t="str">
            <v>&lt;None&gt;</v>
          </cell>
          <cell r="P146" t="str">
            <v>Link300</v>
          </cell>
        </row>
        <row r="147">
          <cell r="A147">
            <v>145</v>
          </cell>
          <cell r="B147" t="str">
            <v>2;97 CBD-4</v>
          </cell>
          <cell r="C147">
            <v>131</v>
          </cell>
          <cell r="D147" t="str">
            <v>CBD 4</v>
          </cell>
          <cell r="E147" t="str">
            <v>A: 23EHP-2x2-0.6HP NP TN; Upgradable to 4x2</v>
          </cell>
          <cell r="F147" t="str">
            <v>Hotel Sheraton Gunung Sahari</v>
          </cell>
          <cell r="G147" t="str">
            <v>S06°08'47.5</v>
          </cell>
          <cell r="H147" t="str">
            <v>106°50'04.3</v>
          </cell>
          <cell r="I147" t="str">
            <v>Site-00056</v>
          </cell>
          <cell r="J147" t="str">
            <v>S06°08'37.1</v>
          </cell>
          <cell r="K147" t="str">
            <v>106°50'03.3</v>
          </cell>
          <cell r="L147" t="str">
            <v>0.3 km]</v>
          </cell>
          <cell r="M147" t="str">
            <v>Untitled</v>
          </cell>
          <cell r="N147" t="str">
            <v>&lt;None&gt;</v>
          </cell>
          <cell r="P147" t="str">
            <v>Link300</v>
          </cell>
        </row>
        <row r="148">
          <cell r="A148">
            <v>146</v>
          </cell>
          <cell r="B148" t="str">
            <v>2;123-DU1</v>
          </cell>
          <cell r="C148">
            <v>148</v>
          </cell>
          <cell r="D148" t="str">
            <v>DU 1</v>
          </cell>
          <cell r="E148" t="str">
            <v>A: 23EHP-2x2-0.6HP NP TN; Upgradable to 4x2</v>
          </cell>
          <cell r="F148" t="str">
            <v>Gajah Mada Plaza</v>
          </cell>
          <cell r="G148" t="str">
            <v>S06°09'39.3</v>
          </cell>
          <cell r="H148" t="str">
            <v>106°49'06.5</v>
          </cell>
          <cell r="I148" t="str">
            <v>Site-00568</v>
          </cell>
          <cell r="J148" t="str">
            <v>S06°09'45.8</v>
          </cell>
          <cell r="K148" t="str">
            <v>106°48'42.6</v>
          </cell>
          <cell r="L148" t="str">
            <v>0.8 km]</v>
          </cell>
          <cell r="M148" t="str">
            <v>Untitled</v>
          </cell>
          <cell r="N148" t="str">
            <v>&lt;None&gt;</v>
          </cell>
          <cell r="P148" t="str">
            <v>Link261_1st</v>
          </cell>
        </row>
        <row r="149">
          <cell r="A149">
            <v>147</v>
          </cell>
          <cell r="B149" t="str">
            <v>2;84-DU1</v>
          </cell>
          <cell r="C149">
            <v>149</v>
          </cell>
          <cell r="D149" t="str">
            <v>DU 1</v>
          </cell>
          <cell r="E149" t="str">
            <v>A: 23EHP-2x2-0.6HP NP TN; Upgradable to 4x2</v>
          </cell>
          <cell r="F149" t="str">
            <v>Site-00037</v>
          </cell>
          <cell r="G149" t="str">
            <v>S06°08'09.1</v>
          </cell>
          <cell r="H149" t="str">
            <v>106°48'03.7</v>
          </cell>
          <cell r="I149" t="str">
            <v>Site-00536</v>
          </cell>
          <cell r="J149" t="str">
            <v>S06°08'22.2</v>
          </cell>
          <cell r="K149" t="str">
            <v>106°47'48.8</v>
          </cell>
          <cell r="L149" t="str">
            <v>0.6 km]</v>
          </cell>
          <cell r="M149" t="str">
            <v>Untitled</v>
          </cell>
          <cell r="N149" t="str">
            <v>&lt;None&gt;</v>
          </cell>
          <cell r="P149" t="str">
            <v>Link261_1st</v>
          </cell>
        </row>
        <row r="150">
          <cell r="A150">
            <v>148</v>
          </cell>
          <cell r="B150" t="str">
            <v>2;85-DU1</v>
          </cell>
          <cell r="C150">
            <v>150</v>
          </cell>
          <cell r="D150" t="str">
            <v>DU 1</v>
          </cell>
          <cell r="E150" t="str">
            <v>A: 23EHP-2x2-0.6HP NP TN; Upgradable to 4x2</v>
          </cell>
          <cell r="F150" t="str">
            <v>Site-00037</v>
          </cell>
          <cell r="G150" t="str">
            <v>S06°08'09.1</v>
          </cell>
          <cell r="H150" t="str">
            <v>106°48'03.7</v>
          </cell>
          <cell r="I150" t="str">
            <v>Site-00040</v>
          </cell>
          <cell r="J150" t="str">
            <v>S06°07'54.8</v>
          </cell>
          <cell r="K150" t="str">
            <v>106°48'20.9</v>
          </cell>
          <cell r="L150" t="str">
            <v>0.7 km]</v>
          </cell>
          <cell r="M150" t="str">
            <v>Untitled</v>
          </cell>
          <cell r="N150" t="str">
            <v>&lt;None&gt;</v>
          </cell>
          <cell r="P150" t="str">
            <v>Link261_1st</v>
          </cell>
        </row>
        <row r="151">
          <cell r="A151">
            <v>149</v>
          </cell>
          <cell r="B151" t="str">
            <v>2;141 DU-1</v>
          </cell>
          <cell r="C151">
            <v>151</v>
          </cell>
          <cell r="D151" t="str">
            <v>DU 1</v>
          </cell>
          <cell r="E151" t="str">
            <v>A: 23EHP-2x2-0.6HP NP TN; Upgradable to 4x2</v>
          </cell>
          <cell r="F151" t="str">
            <v>Site-00042</v>
          </cell>
          <cell r="G151" t="str">
            <v>S06°08'33.7</v>
          </cell>
          <cell r="H151" t="str">
            <v>106°47'37.4</v>
          </cell>
          <cell r="I151" t="str">
            <v>Site-00041</v>
          </cell>
          <cell r="J151" t="str">
            <v>S06°08'31.9</v>
          </cell>
          <cell r="K151" t="str">
            <v>106°48'00.2</v>
          </cell>
          <cell r="L151" t="str">
            <v>0.7 km]</v>
          </cell>
          <cell r="M151" t="str">
            <v>Untitled</v>
          </cell>
          <cell r="N151" t="str">
            <v>&lt;None&gt;</v>
          </cell>
          <cell r="P151" t="str">
            <v>Link261_1st</v>
          </cell>
        </row>
        <row r="152">
          <cell r="A152">
            <v>150</v>
          </cell>
          <cell r="B152" t="str">
            <v>2;140 DU-1</v>
          </cell>
          <cell r="C152">
            <v>152</v>
          </cell>
          <cell r="D152" t="str">
            <v>DU 1</v>
          </cell>
          <cell r="E152" t="str">
            <v>A: 23EHP-2x2-0.6HP NP TN; Upgradable to 4x2</v>
          </cell>
          <cell r="F152" t="str">
            <v>Site-00046</v>
          </cell>
          <cell r="G152" t="str">
            <v>S06°08'31.4</v>
          </cell>
          <cell r="H152" t="str">
            <v>106°48'25.8</v>
          </cell>
          <cell r="I152" t="str">
            <v>Site-00047</v>
          </cell>
          <cell r="J152" t="str">
            <v>S06°08'47.5</v>
          </cell>
          <cell r="K152" t="str">
            <v>106°48'03.4</v>
          </cell>
          <cell r="L152" t="str">
            <v>0.8 km]</v>
          </cell>
          <cell r="M152" t="str">
            <v>Untitled</v>
          </cell>
          <cell r="N152" t="str">
            <v>&lt;None&gt;</v>
          </cell>
          <cell r="P152" t="str">
            <v>Link261_1st</v>
          </cell>
        </row>
        <row r="153">
          <cell r="A153">
            <v>151</v>
          </cell>
          <cell r="B153" t="str">
            <v>2;147-DU1</v>
          </cell>
          <cell r="C153">
            <v>153</v>
          </cell>
          <cell r="D153" t="str">
            <v>DU 1</v>
          </cell>
          <cell r="E153" t="str">
            <v>A: 23EHP-2x2-0.6HP NP TN; Upgradable to 4x2</v>
          </cell>
          <cell r="F153" t="str">
            <v>Site-00054</v>
          </cell>
          <cell r="G153" t="str">
            <v>S06°09'21.1</v>
          </cell>
          <cell r="H153" t="str">
            <v>106°48'14.2</v>
          </cell>
          <cell r="I153" t="str">
            <v>Site-00567</v>
          </cell>
          <cell r="J153" t="str">
            <v>S06°09'35.7</v>
          </cell>
          <cell r="K153" t="str">
            <v>106°48'05.5</v>
          </cell>
          <cell r="L153" t="str">
            <v>0.5 km]</v>
          </cell>
          <cell r="M153" t="str">
            <v>Untitled</v>
          </cell>
          <cell r="N153" t="str">
            <v>&lt;None&gt;</v>
          </cell>
          <cell r="P153" t="str">
            <v>Link261_1st</v>
          </cell>
        </row>
        <row r="154">
          <cell r="A154">
            <v>152</v>
          </cell>
          <cell r="B154" t="str">
            <v>2;145-DU1</v>
          </cell>
          <cell r="C154">
            <v>154</v>
          </cell>
          <cell r="D154" t="str">
            <v>DU 1</v>
          </cell>
          <cell r="E154" t="str">
            <v>A: 23EHP-2x2-0.6HP NP TN; Upgradable to 4x2</v>
          </cell>
          <cell r="F154" t="str">
            <v>Site-00055</v>
          </cell>
          <cell r="G154" t="str">
            <v>S06°09'38.8</v>
          </cell>
          <cell r="H154" t="str">
            <v>106°47'46.8</v>
          </cell>
          <cell r="I154" t="str">
            <v>Site-00048 (non-261)</v>
          </cell>
          <cell r="J154" t="str">
            <v>S06°09'13.9</v>
          </cell>
          <cell r="K154" t="str">
            <v>106°47'35.4</v>
          </cell>
          <cell r="L154" t="str">
            <v>0.8 km]</v>
          </cell>
          <cell r="M154" t="str">
            <v>Untitled</v>
          </cell>
          <cell r="N154" t="str">
            <v>&lt;None&gt;</v>
          </cell>
          <cell r="P154" t="str">
            <v>Link261_1st</v>
          </cell>
        </row>
        <row r="155">
          <cell r="A155">
            <v>153</v>
          </cell>
          <cell r="B155" t="str">
            <v>2;139 DU-1</v>
          </cell>
          <cell r="C155">
            <v>155</v>
          </cell>
          <cell r="D155" t="str">
            <v>DU 1</v>
          </cell>
          <cell r="E155" t="str">
            <v>A: 23EHP-2x2-0.6HP NP TN; Upgradable to 4x2</v>
          </cell>
          <cell r="F155" t="str">
            <v>Site-00060</v>
          </cell>
          <cell r="G155" t="str">
            <v>S06°09'15.3</v>
          </cell>
          <cell r="H155" t="str">
            <v>106°48'29.1</v>
          </cell>
          <cell r="I155" t="str">
            <v>Site-00430</v>
          </cell>
          <cell r="J155" t="str">
            <v>S06°09'02.5</v>
          </cell>
          <cell r="K155" t="str">
            <v>106°48'14.8</v>
          </cell>
          <cell r="L155" t="str">
            <v>0.6 km]</v>
          </cell>
          <cell r="M155" t="str">
            <v>Untitled</v>
          </cell>
          <cell r="N155" t="str">
            <v>&lt;None&gt;</v>
          </cell>
          <cell r="P155" t="str">
            <v>Link261_1st</v>
          </cell>
        </row>
        <row r="156">
          <cell r="A156">
            <v>154</v>
          </cell>
          <cell r="B156" t="str">
            <v>2;115-DU1</v>
          </cell>
          <cell r="C156">
            <v>156</v>
          </cell>
          <cell r="D156" t="str">
            <v>DU 1</v>
          </cell>
          <cell r="E156" t="str">
            <v>A: 23EHP-2x2-0.6HP NP TN; Upgradable to 4x2</v>
          </cell>
          <cell r="F156" t="str">
            <v>Site-00061</v>
          </cell>
          <cell r="G156" t="str">
            <v>S06°09'47.9</v>
          </cell>
          <cell r="H156" t="str">
            <v>106°48'14.8</v>
          </cell>
          <cell r="I156" t="str">
            <v>Site-00062</v>
          </cell>
          <cell r="J156" t="str">
            <v>S06°09'59.2</v>
          </cell>
          <cell r="K156" t="str">
            <v>106°47'58.6</v>
          </cell>
          <cell r="L156" t="str">
            <v>0.6 km]</v>
          </cell>
          <cell r="M156" t="str">
            <v>Untitled</v>
          </cell>
          <cell r="N156" t="str">
            <v>&lt;None&gt;</v>
          </cell>
          <cell r="P156" t="str">
            <v>Link261_1st</v>
          </cell>
        </row>
        <row r="157">
          <cell r="A157">
            <v>155</v>
          </cell>
          <cell r="B157" t="str">
            <v>2;166-DU1</v>
          </cell>
          <cell r="C157">
            <v>157</v>
          </cell>
          <cell r="D157" t="str">
            <v>DU 1</v>
          </cell>
          <cell r="E157" t="str">
            <v>A: 23EHP-2x2-0.6HP NP TN; Upgradable to 4x2</v>
          </cell>
          <cell r="F157" t="str">
            <v>Site-00069</v>
          </cell>
          <cell r="G157" t="str">
            <v>S06°09'36.7</v>
          </cell>
          <cell r="H157" t="str">
            <v>106°48'29.0</v>
          </cell>
          <cell r="I157" t="str">
            <v>Site-00059</v>
          </cell>
          <cell r="J157" t="str">
            <v>S06°09'12.3</v>
          </cell>
          <cell r="K157" t="str">
            <v>106°48'48.6</v>
          </cell>
          <cell r="L157" t="str">
            <v>1.0 km]</v>
          </cell>
          <cell r="M157" t="str">
            <v>Untitled</v>
          </cell>
          <cell r="N157" t="str">
            <v>&lt;None&gt;</v>
          </cell>
          <cell r="P157" t="str">
            <v>Link261_1st</v>
          </cell>
        </row>
        <row r="158">
          <cell r="A158">
            <v>156</v>
          </cell>
          <cell r="B158" t="str">
            <v>2;135-DU1</v>
          </cell>
          <cell r="C158">
            <v>158</v>
          </cell>
          <cell r="D158" t="str">
            <v>DU 1</v>
          </cell>
          <cell r="E158" t="str">
            <v>A: 23EHP-2x2-0.6HP NP TN; Upgradable to 4x2</v>
          </cell>
          <cell r="F158" t="str">
            <v>Site-00537</v>
          </cell>
          <cell r="G158" t="str">
            <v>S06°08'57.6</v>
          </cell>
          <cell r="H158" t="str">
            <v>106°48'46.1</v>
          </cell>
          <cell r="I158" t="str">
            <v>Site-00053</v>
          </cell>
          <cell r="J158" t="str">
            <v>S06°08'54.3</v>
          </cell>
          <cell r="K158" t="str">
            <v>106°48'28.7</v>
          </cell>
          <cell r="L158" t="str">
            <v>0.5 km]</v>
          </cell>
          <cell r="M158" t="str">
            <v>Untitled</v>
          </cell>
          <cell r="N158" t="str">
            <v>&lt;None&gt;</v>
          </cell>
          <cell r="P158" t="str">
            <v>Link261_1st</v>
          </cell>
        </row>
        <row r="159">
          <cell r="A159">
            <v>157</v>
          </cell>
          <cell r="B159" t="str">
            <v>2;143 DU-1</v>
          </cell>
          <cell r="C159">
            <v>159</v>
          </cell>
          <cell r="D159" t="str">
            <v>DU 1</v>
          </cell>
          <cell r="E159" t="str">
            <v>A: 23EHP-2x2-0.6HP NP TN; Upgradable to 4x2</v>
          </cell>
          <cell r="F159" t="str">
            <v>Site-00564</v>
          </cell>
          <cell r="G159" t="str">
            <v>S06°08'15.9</v>
          </cell>
          <cell r="H159" t="str">
            <v>106°48'34.3</v>
          </cell>
          <cell r="I159" t="str">
            <v>Site-00535</v>
          </cell>
          <cell r="J159" t="str">
            <v>S06°08'21.8</v>
          </cell>
          <cell r="K159" t="str">
            <v>106°48'13.8</v>
          </cell>
          <cell r="L159" t="str">
            <v>0.7 km]</v>
          </cell>
          <cell r="M159" t="str">
            <v>Untitled</v>
          </cell>
          <cell r="N159" t="str">
            <v>&lt;None&gt;</v>
          </cell>
          <cell r="P159" t="str">
            <v>Link261_1st</v>
          </cell>
        </row>
        <row r="160">
          <cell r="A160">
            <v>158</v>
          </cell>
          <cell r="B160" t="str">
            <v>2;148-DU1</v>
          </cell>
          <cell r="C160">
            <v>160</v>
          </cell>
          <cell r="D160" t="str">
            <v>DU 1</v>
          </cell>
          <cell r="E160" t="str">
            <v>A: 23EHP-2x2-0.6HP NP TN; Upgradable to 4x2</v>
          </cell>
          <cell r="F160" t="str">
            <v>Site-00567</v>
          </cell>
          <cell r="G160" t="str">
            <v>S06°09'35.7</v>
          </cell>
          <cell r="H160" t="str">
            <v>106°48'05.5</v>
          </cell>
          <cell r="I160" t="str">
            <v>Site-00566</v>
          </cell>
          <cell r="J160" t="str">
            <v>S06°09'21.3</v>
          </cell>
          <cell r="K160" t="str">
            <v>106°47'53.3</v>
          </cell>
          <cell r="L160" t="str">
            <v>0.6 km]</v>
          </cell>
          <cell r="M160" t="str">
            <v>Untitled</v>
          </cell>
          <cell r="N160" t="str">
            <v>&lt;None&gt;</v>
          </cell>
          <cell r="P160" t="str">
            <v>Link261_1st</v>
          </cell>
        </row>
        <row r="161">
          <cell r="A161">
            <v>159</v>
          </cell>
          <cell r="B161" t="str">
            <v>4;58 DU-1</v>
          </cell>
          <cell r="C161">
            <v>161</v>
          </cell>
          <cell r="D161" t="str">
            <v>DU 1</v>
          </cell>
          <cell r="E161" t="str">
            <v>G: 23EHP-4x2-0.6HP NP TN; Upgradable to 8x2</v>
          </cell>
          <cell r="F161" t="str">
            <v>Site-00041</v>
          </cell>
          <cell r="G161" t="str">
            <v>S06°08'31.9</v>
          </cell>
          <cell r="H161" t="str">
            <v>106°48'00.2</v>
          </cell>
          <cell r="I161" t="str">
            <v>Site-00047</v>
          </cell>
          <cell r="J161" t="str">
            <v>S06°08'47.5</v>
          </cell>
          <cell r="K161" t="str">
            <v>106°48'03.4</v>
          </cell>
          <cell r="L161" t="str">
            <v>0.5 km]</v>
          </cell>
          <cell r="M161" t="str">
            <v>Untitled</v>
          </cell>
          <cell r="N161" t="str">
            <v>&lt;None&gt;</v>
          </cell>
          <cell r="P161" t="str">
            <v>Link261_1st</v>
          </cell>
        </row>
        <row r="162">
          <cell r="A162">
            <v>160</v>
          </cell>
          <cell r="B162" t="str">
            <v>4;60-DU1</v>
          </cell>
          <cell r="C162">
            <v>162</v>
          </cell>
          <cell r="D162" t="str">
            <v>DU 1</v>
          </cell>
          <cell r="E162" t="str">
            <v>G: 23EHP-4x2-0.6HP NP TN; Upgradable to 8x2</v>
          </cell>
          <cell r="F162" t="str">
            <v>Site-00048 (non-261)</v>
          </cell>
          <cell r="G162" t="str">
            <v>S06°09'13.9</v>
          </cell>
          <cell r="H162" t="str">
            <v>106°47'35.4</v>
          </cell>
          <cell r="I162" t="str">
            <v>Site-00431</v>
          </cell>
          <cell r="J162" t="str">
            <v>S06°08'52.5</v>
          </cell>
          <cell r="K162" t="str">
            <v>106°47'39.2</v>
          </cell>
          <cell r="L162" t="str">
            <v>0.7 km]</v>
          </cell>
          <cell r="M162" t="str">
            <v>Untitled</v>
          </cell>
          <cell r="N162" t="str">
            <v>&lt;None&gt;</v>
          </cell>
          <cell r="P162" t="str">
            <v>Link261_1st</v>
          </cell>
        </row>
        <row r="163">
          <cell r="A163">
            <v>161</v>
          </cell>
          <cell r="B163" t="str">
            <v>4;67-DU1</v>
          </cell>
          <cell r="C163">
            <v>163</v>
          </cell>
          <cell r="D163" t="str">
            <v>DU 1</v>
          </cell>
          <cell r="E163" t="str">
            <v>G: 23EHP-4x2-0.6HP NP TN; Upgradable to 8x2</v>
          </cell>
          <cell r="F163" t="str">
            <v>Site-00069</v>
          </cell>
          <cell r="G163" t="str">
            <v>S06°09'36.7</v>
          </cell>
          <cell r="H163" t="str">
            <v>106°48'29.0</v>
          </cell>
          <cell r="I163" t="str">
            <v>Site-00568</v>
          </cell>
          <cell r="J163" t="str">
            <v>S06°09'45.8</v>
          </cell>
          <cell r="K163" t="str">
            <v>106°48'42.6</v>
          </cell>
          <cell r="L163" t="str">
            <v>0.5 km]</v>
          </cell>
          <cell r="M163" t="str">
            <v>Untitled</v>
          </cell>
          <cell r="N163" t="str">
            <v>&lt;None&gt;</v>
          </cell>
          <cell r="P163" t="str">
            <v>Link261_1st</v>
          </cell>
        </row>
        <row r="164">
          <cell r="A164">
            <v>162</v>
          </cell>
          <cell r="B164" t="str">
            <v>4;47-DU1</v>
          </cell>
          <cell r="C164">
            <v>164</v>
          </cell>
          <cell r="D164" t="str">
            <v>DU 1</v>
          </cell>
          <cell r="E164" t="str">
            <v>G: 23EHP-4x2-0.6HP NP TN; Upgradable to 8x2</v>
          </cell>
          <cell r="F164" t="str">
            <v>Site-00077</v>
          </cell>
          <cell r="G164" t="str">
            <v>S06°09'53.3</v>
          </cell>
          <cell r="H164" t="str">
            <v>106°48'56.6</v>
          </cell>
          <cell r="I164" t="str">
            <v>Site-00568</v>
          </cell>
          <cell r="J164" t="str">
            <v>S06°09'45.8</v>
          </cell>
          <cell r="K164" t="str">
            <v>106°48'42.6</v>
          </cell>
          <cell r="L164" t="str">
            <v>0.5 km]</v>
          </cell>
          <cell r="M164" t="str">
            <v>Untitled</v>
          </cell>
          <cell r="N164" t="str">
            <v>&lt;None&gt;</v>
          </cell>
          <cell r="P164" t="str">
            <v>Link261_1st</v>
          </cell>
        </row>
        <row r="165">
          <cell r="A165">
            <v>163</v>
          </cell>
          <cell r="B165" t="str">
            <v>4;57 DU-1</v>
          </cell>
          <cell r="C165">
            <v>165</v>
          </cell>
          <cell r="D165" t="str">
            <v>DU 1</v>
          </cell>
          <cell r="E165" t="str">
            <v>G: 23EHP-4x2-0.6HP NP TN; Upgradable to 8x2</v>
          </cell>
          <cell r="F165" t="str">
            <v>Site-00430</v>
          </cell>
          <cell r="G165" t="str">
            <v>S06°09'02.5</v>
          </cell>
          <cell r="H165" t="str">
            <v>106°48'14.8</v>
          </cell>
          <cell r="I165" t="str">
            <v>Site-00047</v>
          </cell>
          <cell r="J165" t="str">
            <v>S06°08'47.5</v>
          </cell>
          <cell r="K165" t="str">
            <v>106°48'03.4</v>
          </cell>
          <cell r="L165" t="str">
            <v>0.6 km]</v>
          </cell>
          <cell r="M165" t="str">
            <v>Untitled</v>
          </cell>
          <cell r="N165" t="str">
            <v>&lt;None&gt;</v>
          </cell>
          <cell r="P165" t="str">
            <v>Link261_1st</v>
          </cell>
        </row>
        <row r="166">
          <cell r="A166">
            <v>164</v>
          </cell>
          <cell r="B166" t="str">
            <v>6;17-DU1</v>
          </cell>
          <cell r="C166">
            <v>166</v>
          </cell>
          <cell r="D166" t="str">
            <v>DU 1</v>
          </cell>
          <cell r="E166" t="str">
            <v>L: 15EHP-8x2-0.6HP HS TN; Upgradable to 16x2</v>
          </cell>
          <cell r="F166" t="str">
            <v>Site-00037</v>
          </cell>
          <cell r="G166" t="str">
            <v>S06°08'09.1</v>
          </cell>
          <cell r="H166" t="str">
            <v>106°48'03.7</v>
          </cell>
          <cell r="I166" t="str">
            <v>Site-00038</v>
          </cell>
          <cell r="J166" t="str">
            <v>S06°08'12.6</v>
          </cell>
          <cell r="K166" t="str">
            <v>106°47'34.9</v>
          </cell>
          <cell r="L166" t="str">
            <v>0.9 km]</v>
          </cell>
          <cell r="M166" t="str">
            <v>Untitled</v>
          </cell>
          <cell r="N166" t="str">
            <v>&lt;None&gt;</v>
          </cell>
          <cell r="P166" t="str">
            <v>Link261_1st</v>
          </cell>
        </row>
        <row r="167">
          <cell r="A167">
            <v>165</v>
          </cell>
          <cell r="B167" t="str">
            <v>6;27-DU1</v>
          </cell>
          <cell r="C167">
            <v>167</v>
          </cell>
          <cell r="D167" t="str">
            <v>DU 1</v>
          </cell>
          <cell r="E167" t="str">
            <v>L: 15EHP-8x2-0.6HP HS TN; Upgradable to 16x2</v>
          </cell>
          <cell r="F167" t="str">
            <v>Site-00537</v>
          </cell>
          <cell r="G167" t="str">
            <v>S06°08'57.6</v>
          </cell>
          <cell r="H167" t="str">
            <v>106°48'46.1</v>
          </cell>
          <cell r="I167" t="str">
            <v>Site-00538</v>
          </cell>
          <cell r="J167" t="str">
            <v>S06°08'40.5</v>
          </cell>
          <cell r="K167" t="str">
            <v>106°48'39.6</v>
          </cell>
          <cell r="L167" t="str">
            <v>0.6 km]</v>
          </cell>
          <cell r="M167" t="str">
            <v>Untitled</v>
          </cell>
          <cell r="N167" t="str">
            <v>&lt;None&gt;</v>
          </cell>
          <cell r="P167" t="str">
            <v>Link261_1st</v>
          </cell>
        </row>
        <row r="168">
          <cell r="A168">
            <v>166</v>
          </cell>
          <cell r="B168" t="str">
            <v>6;28 DU-1</v>
          </cell>
          <cell r="C168">
            <v>168</v>
          </cell>
          <cell r="D168" t="str">
            <v>DU 1</v>
          </cell>
          <cell r="E168" t="str">
            <v>L: 15EHP-8x2-0.6HP HS TN; Upgradable to 16x2</v>
          </cell>
          <cell r="F168" t="str">
            <v>Site-00564</v>
          </cell>
          <cell r="G168" t="str">
            <v>S06°08'15.9</v>
          </cell>
          <cell r="H168" t="str">
            <v>106°48'34.3</v>
          </cell>
          <cell r="I168" t="str">
            <v>Site-00427</v>
          </cell>
          <cell r="J168" t="str">
            <v>S06°08'07.7</v>
          </cell>
          <cell r="K168" t="str">
            <v>106°48'21.5</v>
          </cell>
          <cell r="L168" t="str">
            <v>0.5 km]</v>
          </cell>
          <cell r="M168" t="str">
            <v>Untitled</v>
          </cell>
          <cell r="N168" t="str">
            <v>&lt;None&gt;</v>
          </cell>
          <cell r="P168" t="str">
            <v>Link261_1st</v>
          </cell>
        </row>
        <row r="169">
          <cell r="A169">
            <v>167</v>
          </cell>
          <cell r="B169" t="str">
            <v>6;29-DU1</v>
          </cell>
          <cell r="C169">
            <v>169</v>
          </cell>
          <cell r="D169" t="str">
            <v>DU 1</v>
          </cell>
          <cell r="E169" t="str">
            <v>L: 15EHP-8x2-0.6HP HS TN; Upgradable to 16x2</v>
          </cell>
          <cell r="F169" t="str">
            <v>Site-00567</v>
          </cell>
          <cell r="G169" t="str">
            <v>S06°09'35.7</v>
          </cell>
          <cell r="H169" t="str">
            <v>106°48'05.5</v>
          </cell>
          <cell r="I169" t="str">
            <v>Site-00565</v>
          </cell>
          <cell r="J169" t="str">
            <v>S06°09'02.4</v>
          </cell>
          <cell r="K169" t="str">
            <v>106°47'54.8</v>
          </cell>
          <cell r="L169" t="str">
            <v>1.1 km]</v>
          </cell>
          <cell r="M169" t="str">
            <v>Untitled</v>
          </cell>
          <cell r="N169" t="str">
            <v>&lt;None&gt;</v>
          </cell>
          <cell r="P169" t="str">
            <v>Link261_1st</v>
          </cell>
        </row>
        <row r="170">
          <cell r="A170">
            <v>168</v>
          </cell>
          <cell r="B170" t="str">
            <v>10;29 DU-1</v>
          </cell>
          <cell r="C170">
            <v>170</v>
          </cell>
          <cell r="D170" t="str">
            <v>DU 1</v>
          </cell>
          <cell r="E170" t="str">
            <v>O: 23EHP-16x2-0.6HP HS TN</v>
          </cell>
          <cell r="F170" t="str">
            <v>Site-00047</v>
          </cell>
          <cell r="G170" t="str">
            <v>S06°08'47.5</v>
          </cell>
          <cell r="H170" t="str">
            <v>106°48'03.4</v>
          </cell>
          <cell r="I170" t="str">
            <v>Site-00427</v>
          </cell>
          <cell r="J170" t="str">
            <v>S06°08'07.7</v>
          </cell>
          <cell r="K170" t="str">
            <v>106°48'21.5</v>
          </cell>
          <cell r="L170" t="str">
            <v>1.3 km]</v>
          </cell>
          <cell r="M170" t="str">
            <v>Untitled</v>
          </cell>
          <cell r="N170" t="str">
            <v>&lt;None&gt;</v>
          </cell>
          <cell r="P170" t="str">
            <v>Link261_1st</v>
          </cell>
        </row>
        <row r="171">
          <cell r="A171">
            <v>169</v>
          </cell>
          <cell r="B171" t="str">
            <v>10;27-DU1</v>
          </cell>
          <cell r="C171">
            <v>171</v>
          </cell>
          <cell r="D171" t="str">
            <v>DU 1</v>
          </cell>
          <cell r="E171" t="str">
            <v>O: 23EHP-16x2-0.6HP HS TN</v>
          </cell>
          <cell r="F171" t="str">
            <v>Site-00568</v>
          </cell>
          <cell r="G171" t="str">
            <v>S06°09'45.8</v>
          </cell>
          <cell r="H171" t="str">
            <v>106°48'42.6</v>
          </cell>
          <cell r="I171" t="str">
            <v>Site-00068</v>
          </cell>
          <cell r="J171" t="str">
            <v>S06°09'29.3</v>
          </cell>
          <cell r="K171" t="str">
            <v>106°48'48.7</v>
          </cell>
          <cell r="L171" t="str">
            <v>0.5 km]</v>
          </cell>
          <cell r="M171" t="str">
            <v>Untitled</v>
          </cell>
          <cell r="N171" t="str">
            <v>&lt;None&gt;</v>
          </cell>
          <cell r="P171" t="str">
            <v>Link261_1st</v>
          </cell>
        </row>
        <row r="172">
          <cell r="A172">
            <v>170</v>
          </cell>
          <cell r="B172" t="str">
            <v>63;27-DU-1</v>
          </cell>
          <cell r="C172">
            <v>172</v>
          </cell>
          <cell r="D172" t="str">
            <v>DU 1</v>
          </cell>
          <cell r="E172" t="str">
            <v xml:space="preserve">R: 13EHC-63x2-0.6HP NP; Ant Dual Polarized </v>
          </cell>
          <cell r="F172" t="str">
            <v>Site-00070</v>
          </cell>
          <cell r="G172" t="str">
            <v>S06°09'54.7</v>
          </cell>
          <cell r="H172" t="str">
            <v>106°48'29.9</v>
          </cell>
          <cell r="I172" t="str">
            <v>Site-00068</v>
          </cell>
          <cell r="J172" t="str">
            <v>S06°09'29.3</v>
          </cell>
          <cell r="K172" t="str">
            <v>106°48'48.7</v>
          </cell>
          <cell r="L172" t="str">
            <v>1.0 km]</v>
          </cell>
          <cell r="M172" t="str">
            <v>Untitled</v>
          </cell>
          <cell r="N172" t="str">
            <v>&lt;None&gt;</v>
          </cell>
          <cell r="P172" t="str">
            <v>Link261_1st</v>
          </cell>
        </row>
        <row r="173">
          <cell r="A173">
            <v>171</v>
          </cell>
          <cell r="B173" t="str">
            <v>63;24-DU-1</v>
          </cell>
          <cell r="C173">
            <v>173</v>
          </cell>
          <cell r="D173" t="str">
            <v>DU 1</v>
          </cell>
          <cell r="E173" t="str">
            <v xml:space="preserve">S: 13EHC-63x2-1.2HP NP ; Ant Dual Polarized  </v>
          </cell>
          <cell r="F173" t="str">
            <v>Site-00070</v>
          </cell>
          <cell r="G173" t="str">
            <v>S06°09'54.7</v>
          </cell>
          <cell r="H173" t="str">
            <v>106°48'29.9</v>
          </cell>
          <cell r="I173" t="str">
            <v>Telkom Jakbar</v>
          </cell>
          <cell r="J173" t="str">
            <v>S06°10'30.8</v>
          </cell>
          <cell r="K173" t="str">
            <v>106°47'35.2</v>
          </cell>
          <cell r="L173" t="str">
            <v>2.0 km]</v>
          </cell>
          <cell r="M173" t="str">
            <v>Untitled</v>
          </cell>
          <cell r="N173" t="str">
            <v>&lt;None&gt;</v>
          </cell>
          <cell r="P173" t="str">
            <v>Link261_1st</v>
          </cell>
        </row>
        <row r="174">
          <cell r="A174">
            <v>172</v>
          </cell>
          <cell r="B174" t="str">
            <v>63;25-DU-1</v>
          </cell>
          <cell r="C174">
            <v>174</v>
          </cell>
          <cell r="D174" t="str">
            <v>DU 1</v>
          </cell>
          <cell r="E174" t="str">
            <v xml:space="preserve">S: 13EHC-63x2-1.2HP NP ; Ant Dual Polarized  </v>
          </cell>
          <cell r="F174" t="str">
            <v>Site-00538</v>
          </cell>
          <cell r="G174" t="str">
            <v>S06°08'40.5</v>
          </cell>
          <cell r="H174" t="str">
            <v>106°48'39.6</v>
          </cell>
          <cell r="I174" t="str">
            <v>Site-00068</v>
          </cell>
          <cell r="J174" t="str">
            <v>S06°09'29.3</v>
          </cell>
          <cell r="K174" t="str">
            <v>106°48'48.7</v>
          </cell>
          <cell r="L174" t="str">
            <v>1.5 km]</v>
          </cell>
          <cell r="M174" t="str">
            <v>Untitled</v>
          </cell>
          <cell r="N174" t="str">
            <v>&lt;None&gt;</v>
          </cell>
          <cell r="P174" t="str">
            <v>Link261_1st</v>
          </cell>
        </row>
        <row r="175">
          <cell r="A175">
            <v>173</v>
          </cell>
          <cell r="B175" t="str">
            <v>63;31-DU-1</v>
          </cell>
          <cell r="C175">
            <v>175</v>
          </cell>
          <cell r="D175" t="str">
            <v>DU 1</v>
          </cell>
          <cell r="E175" t="str">
            <v xml:space="preserve">T: 7EHC-63x2-0.6HP NP; Ant Dual Polarized </v>
          </cell>
          <cell r="F175" t="str">
            <v>Telkom Jakbar</v>
          </cell>
          <cell r="G175" t="str">
            <v>S06°10'30.8</v>
          </cell>
          <cell r="H175" t="str">
            <v>106°47'35.2</v>
          </cell>
          <cell r="I175" t="str">
            <v>Site-00538</v>
          </cell>
          <cell r="J175" t="str">
            <v>S06°08'40.5</v>
          </cell>
          <cell r="K175" t="str">
            <v>106°48'39.6</v>
          </cell>
          <cell r="L175" t="str">
            <v>3.9 km]</v>
          </cell>
          <cell r="M175" t="str">
            <v>Untitled</v>
          </cell>
          <cell r="N175" t="str">
            <v>&lt;None&gt;</v>
          </cell>
          <cell r="P175" t="str">
            <v>Link261_1st</v>
          </cell>
        </row>
        <row r="176">
          <cell r="A176">
            <v>174</v>
          </cell>
          <cell r="C176">
            <v>176</v>
          </cell>
          <cell r="D176" t="str">
            <v>DU 1</v>
          </cell>
          <cell r="E176" t="str">
            <v>J: 7EHP-4x2-0.6HP NP TN; Upgradable to 8x2</v>
          </cell>
          <cell r="F176" t="str">
            <v>Spare</v>
          </cell>
          <cell r="O176" t="str">
            <v>Spare</v>
          </cell>
          <cell r="P176" t="str">
            <v>Link261_1st</v>
          </cell>
        </row>
        <row r="177">
          <cell r="A177">
            <v>175</v>
          </cell>
          <cell r="C177">
            <v>177</v>
          </cell>
          <cell r="D177" t="str">
            <v>DU 1</v>
          </cell>
          <cell r="E177" t="str">
            <v>J: 7EHP-4x2-0.6HP NP TN; Upgradable to 8x2</v>
          </cell>
          <cell r="F177" t="str">
            <v>Spare</v>
          </cell>
          <cell r="O177" t="str">
            <v>Spare</v>
          </cell>
          <cell r="P177" t="str">
            <v>Link261_1st</v>
          </cell>
        </row>
        <row r="178">
          <cell r="A178">
            <v>176</v>
          </cell>
          <cell r="C178">
            <v>178</v>
          </cell>
          <cell r="D178" t="str">
            <v>DU 1</v>
          </cell>
          <cell r="E178" t="str">
            <v>K: 7EHP-4x2-1.2HP NP TN; Upgradable to 8x2</v>
          </cell>
          <cell r="F178" t="str">
            <v>Spare</v>
          </cell>
          <cell r="O178" t="str">
            <v>Spare</v>
          </cell>
          <cell r="P178" t="str">
            <v>Link261_1st</v>
          </cell>
        </row>
        <row r="179">
          <cell r="A179">
            <v>177</v>
          </cell>
          <cell r="C179">
            <v>179</v>
          </cell>
          <cell r="D179" t="str">
            <v>DU 1</v>
          </cell>
          <cell r="E179" t="str">
            <v>K: 7EHP-4x2-1.2HP NP TN; Upgradable to 8x2</v>
          </cell>
          <cell r="F179" t="str">
            <v>Spare</v>
          </cell>
          <cell r="O179" t="str">
            <v>Spare</v>
          </cell>
          <cell r="P179" t="str">
            <v>Link261_1st</v>
          </cell>
        </row>
        <row r="180">
          <cell r="A180">
            <v>178</v>
          </cell>
          <cell r="C180">
            <v>180</v>
          </cell>
          <cell r="D180" t="str">
            <v>DU 1</v>
          </cell>
          <cell r="E180" t="str">
            <v>N: 7EHP-8x2-0.6HP HS TN; Upgradable to 16x2</v>
          </cell>
          <cell r="F180" t="str">
            <v>Spare</v>
          </cell>
          <cell r="O180" t="str">
            <v>Spare</v>
          </cell>
          <cell r="P180" t="str">
            <v>Link261_1st</v>
          </cell>
        </row>
        <row r="181">
          <cell r="A181">
            <v>179</v>
          </cell>
          <cell r="C181">
            <v>181</v>
          </cell>
          <cell r="D181" t="str">
            <v>DU 1</v>
          </cell>
          <cell r="E181" t="str">
            <v>N: 7EHP-8x2-0.6HP HS TN; Upgradable to 16x2</v>
          </cell>
          <cell r="F181" t="str">
            <v>Spare</v>
          </cell>
          <cell r="O181" t="str">
            <v>Spare</v>
          </cell>
          <cell r="P181" t="str">
            <v>Link261_1st</v>
          </cell>
        </row>
        <row r="182">
          <cell r="A182">
            <v>180</v>
          </cell>
          <cell r="C182">
            <v>182</v>
          </cell>
          <cell r="D182" t="str">
            <v>DU 1</v>
          </cell>
          <cell r="E182" t="str">
            <v>N: 7EHP-8x2-0.6HP HS TN; Upgradable to 16x2</v>
          </cell>
          <cell r="F182" t="str">
            <v>Spare</v>
          </cell>
          <cell r="O182" t="str">
            <v>Spare</v>
          </cell>
          <cell r="P182" t="str">
            <v>Link261_1st</v>
          </cell>
        </row>
        <row r="183">
          <cell r="A183">
            <v>181</v>
          </cell>
          <cell r="C183">
            <v>183</v>
          </cell>
          <cell r="D183" t="str">
            <v>DU 1</v>
          </cell>
          <cell r="E183" t="str">
            <v>N: 7EHP-8x2-0.6HP HS TN; Upgradable to 16x2</v>
          </cell>
          <cell r="F183" t="str">
            <v>Spare</v>
          </cell>
          <cell r="O183" t="str">
            <v>Spare</v>
          </cell>
          <cell r="P183" t="str">
            <v>Link261_1st</v>
          </cell>
        </row>
        <row r="184">
          <cell r="A184">
            <v>182</v>
          </cell>
          <cell r="B184" t="str">
            <v>2;113-DU1</v>
          </cell>
          <cell r="C184">
            <v>173</v>
          </cell>
          <cell r="D184" t="str">
            <v>DU 1</v>
          </cell>
          <cell r="E184" t="str">
            <v>A: 23EHP-2x2-0.6HP NP TN; Upgradable to 4x2</v>
          </cell>
          <cell r="F184" t="str">
            <v>Carrefour Duta Merlin</v>
          </cell>
          <cell r="G184" t="str">
            <v>S06°09'56.6</v>
          </cell>
          <cell r="H184" t="str">
            <v>106°49'10.8</v>
          </cell>
          <cell r="I184" t="str">
            <v>Site-00570</v>
          </cell>
          <cell r="J184" t="str">
            <v>S06°10'02.7</v>
          </cell>
          <cell r="K184" t="str">
            <v>106°48'45.2</v>
          </cell>
          <cell r="L184" t="str">
            <v>0.8 km]</v>
          </cell>
          <cell r="M184" t="str">
            <v>Untitled</v>
          </cell>
          <cell r="N184" t="str">
            <v>&lt;None&gt;</v>
          </cell>
          <cell r="P184" t="str">
            <v>Link300</v>
          </cell>
        </row>
        <row r="185">
          <cell r="A185">
            <v>183</v>
          </cell>
          <cell r="B185" t="str">
            <v>2;142 DU-2</v>
          </cell>
          <cell r="C185">
            <v>184</v>
          </cell>
          <cell r="D185" t="str">
            <v>DU 2</v>
          </cell>
          <cell r="E185" t="str">
            <v>A: 23EHP-2x2-0.6HP NP TN; Upgradable to 4x2</v>
          </cell>
          <cell r="F185" t="str">
            <v>Site-00039</v>
          </cell>
          <cell r="G185" t="str">
            <v>S06°08'01.5</v>
          </cell>
          <cell r="H185" t="str">
            <v>106°48'47.0</v>
          </cell>
          <cell r="I185" t="str">
            <v>Site-00564</v>
          </cell>
          <cell r="J185" t="str">
            <v>S06°08'15.9</v>
          </cell>
          <cell r="K185" t="str">
            <v>106°48'34.3</v>
          </cell>
          <cell r="L185" t="str">
            <v>0.6 km]</v>
          </cell>
          <cell r="M185" t="str">
            <v>Untitled</v>
          </cell>
          <cell r="N185" t="str">
            <v>&lt;None&gt;</v>
          </cell>
          <cell r="P185" t="str">
            <v>Link261_1st</v>
          </cell>
        </row>
        <row r="186">
          <cell r="A186">
            <v>184</v>
          </cell>
          <cell r="B186" t="str">
            <v>2;101 DU2</v>
          </cell>
          <cell r="C186">
            <v>185</v>
          </cell>
          <cell r="D186" t="str">
            <v>DU 2</v>
          </cell>
          <cell r="E186" t="str">
            <v>A: 23EHP-2x2-0.6HP NP TN; Upgradable to 4x2</v>
          </cell>
          <cell r="F186" t="str">
            <v>Site-00057</v>
          </cell>
          <cell r="G186" t="str">
            <v>S06°08'52.3</v>
          </cell>
          <cell r="H186" t="str">
            <v>106°49'34.2</v>
          </cell>
          <cell r="I186" t="str">
            <v>Site-00540</v>
          </cell>
          <cell r="J186" t="str">
            <v>S06°08'38.0</v>
          </cell>
          <cell r="K186" t="str">
            <v>106°49'26.8</v>
          </cell>
          <cell r="L186" t="str">
            <v>0.5 km]</v>
          </cell>
          <cell r="M186" t="str">
            <v>Untitled</v>
          </cell>
          <cell r="N186" t="str">
            <v>&lt;None&gt;</v>
          </cell>
          <cell r="P186" t="str">
            <v>Link261_1st</v>
          </cell>
        </row>
        <row r="187">
          <cell r="A187">
            <v>185</v>
          </cell>
          <cell r="B187" t="str">
            <v>2;128 DU2</v>
          </cell>
          <cell r="C187">
            <v>186</v>
          </cell>
          <cell r="D187" t="str">
            <v>DU 2</v>
          </cell>
          <cell r="E187" t="str">
            <v>A: 23EHP-2x2-0.6HP NP TN; Upgradable to 4x2</v>
          </cell>
          <cell r="F187" t="str">
            <v>Site-00066</v>
          </cell>
          <cell r="G187" t="str">
            <v>S06°09'11.7</v>
          </cell>
          <cell r="H187" t="str">
            <v>106°49'41.1</v>
          </cell>
          <cell r="I187" t="str">
            <v>Site-00319</v>
          </cell>
          <cell r="J187" t="str">
            <v>S06°09'18.4</v>
          </cell>
          <cell r="K187" t="str">
            <v>106°49'21.1</v>
          </cell>
          <cell r="L187" t="str">
            <v>0.6 km]</v>
          </cell>
          <cell r="M187" t="str">
            <v>Untitled</v>
          </cell>
          <cell r="N187" t="str">
            <v>&lt;None&gt;</v>
          </cell>
          <cell r="P187" t="str">
            <v>Link261_1st</v>
          </cell>
        </row>
        <row r="188">
          <cell r="A188">
            <v>186</v>
          </cell>
          <cell r="B188" t="str">
            <v>2;132-DU2</v>
          </cell>
          <cell r="C188">
            <v>187</v>
          </cell>
          <cell r="D188" t="str">
            <v>DU 2</v>
          </cell>
          <cell r="E188" t="str">
            <v>A: 23EHP-2x2-0.6HP NP TN; Upgradable to 4x2</v>
          </cell>
          <cell r="F188" t="str">
            <v>Site-00067</v>
          </cell>
          <cell r="G188" t="str">
            <v>S06°09'25.0</v>
          </cell>
          <cell r="H188" t="str">
            <v>106°49'05.5</v>
          </cell>
          <cell r="I188" t="str">
            <v>Site-00571</v>
          </cell>
          <cell r="J188" t="str">
            <v>S06°09'12.8</v>
          </cell>
          <cell r="K188" t="str">
            <v>106°49'03.9</v>
          </cell>
          <cell r="L188" t="str">
            <v>0.4 km]</v>
          </cell>
          <cell r="M188" t="str">
            <v>Untitled</v>
          </cell>
          <cell r="N188" t="str">
            <v>&lt;None&gt;</v>
          </cell>
          <cell r="P188" t="str">
            <v>Link261_1st</v>
          </cell>
        </row>
        <row r="189">
          <cell r="A189">
            <v>187</v>
          </cell>
          <cell r="B189" t="str">
            <v>2;54 DU2</v>
          </cell>
          <cell r="C189">
            <v>188</v>
          </cell>
          <cell r="D189" t="str">
            <v>DU 2</v>
          </cell>
          <cell r="E189" t="str">
            <v>A: 23EHP-2x2-0.6HP NP TN; Upgradable to 4x2</v>
          </cell>
          <cell r="F189" t="str">
            <v>Site-00075</v>
          </cell>
          <cell r="G189" t="str">
            <v>S06°09'43.0</v>
          </cell>
          <cell r="H189" t="str">
            <v>106°50'01.2</v>
          </cell>
          <cell r="I189" t="str">
            <v>Site-00796</v>
          </cell>
          <cell r="J189" t="str">
            <v>S06°09'51.4</v>
          </cell>
          <cell r="K189" t="str">
            <v>106°49'51.2</v>
          </cell>
          <cell r="L189" t="str">
            <v>0.4 km]</v>
          </cell>
          <cell r="M189" t="str">
            <v>Untitled</v>
          </cell>
          <cell r="N189" t="str">
            <v>&lt;None&gt;</v>
          </cell>
          <cell r="P189" t="str">
            <v>Link261_1st</v>
          </cell>
        </row>
        <row r="190">
          <cell r="A190">
            <v>188</v>
          </cell>
          <cell r="B190" t="str">
            <v>2;126 DU2</v>
          </cell>
          <cell r="C190">
            <v>189</v>
          </cell>
          <cell r="D190" t="str">
            <v>DU 2</v>
          </cell>
          <cell r="E190" t="str">
            <v>A: 23EHP-2x2-0.6HP NP TN; Upgradable to 4x2</v>
          </cell>
          <cell r="F190" t="str">
            <v>Site-00076</v>
          </cell>
          <cell r="G190" t="str">
            <v>S06°09'41.3</v>
          </cell>
          <cell r="H190" t="str">
            <v>106°49'38.8</v>
          </cell>
          <cell r="I190" t="str">
            <v>Site-00575</v>
          </cell>
          <cell r="J190" t="str">
            <v>S06°09'25.7</v>
          </cell>
          <cell r="K190" t="str">
            <v>106°49'39.1</v>
          </cell>
          <cell r="L190" t="str">
            <v>0.5 km]</v>
          </cell>
          <cell r="M190" t="str">
            <v>Untitled</v>
          </cell>
          <cell r="N190" t="str">
            <v>&lt;None&gt;</v>
          </cell>
          <cell r="P190" t="str">
            <v>Link261_1st</v>
          </cell>
        </row>
        <row r="191">
          <cell r="A191">
            <v>189</v>
          </cell>
          <cell r="B191" t="str">
            <v>2;124 DU2</v>
          </cell>
          <cell r="C191">
            <v>190</v>
          </cell>
          <cell r="D191" t="str">
            <v>DU 2</v>
          </cell>
          <cell r="E191" t="str">
            <v>A: 23EHP-2x2-0.6HP NP TN; Upgradable to 4x2</v>
          </cell>
          <cell r="F191" t="str">
            <v>Site-00084</v>
          </cell>
          <cell r="G191" t="str">
            <v>S06°09'27.0</v>
          </cell>
          <cell r="H191" t="str">
            <v>106°50'13.0</v>
          </cell>
          <cell r="I191" t="str">
            <v>Site-00574</v>
          </cell>
          <cell r="J191" t="str">
            <v>S06°09'11.9</v>
          </cell>
          <cell r="K191" t="str">
            <v>106°50'10.4</v>
          </cell>
          <cell r="L191" t="str">
            <v>0.5 km]</v>
          </cell>
          <cell r="M191" t="str">
            <v>Untitled</v>
          </cell>
          <cell r="N191" t="str">
            <v>&lt;None&gt;</v>
          </cell>
          <cell r="P191" t="str">
            <v>Link261_1st</v>
          </cell>
        </row>
        <row r="192">
          <cell r="A192">
            <v>190</v>
          </cell>
          <cell r="B192" t="str">
            <v>2;98 DU2</v>
          </cell>
          <cell r="C192">
            <v>191</v>
          </cell>
          <cell r="D192" t="str">
            <v>DU 2</v>
          </cell>
          <cell r="E192" t="str">
            <v>A: 23EHP-2x2-0.6HP NP TN; Upgradable to 4x2</v>
          </cell>
          <cell r="F192" t="str">
            <v>Site-00305</v>
          </cell>
          <cell r="G192" t="str">
            <v>S06°08'52.1</v>
          </cell>
          <cell r="H192" t="str">
            <v>106°49'50.8</v>
          </cell>
          <cell r="I192" t="str">
            <v>Site-00056</v>
          </cell>
          <cell r="J192" t="str">
            <v>S06°08'37.1</v>
          </cell>
          <cell r="K192" t="str">
            <v>106°50'03.3</v>
          </cell>
          <cell r="L192" t="str">
            <v>0.6 km]</v>
          </cell>
          <cell r="M192" t="str">
            <v>Untitled</v>
          </cell>
          <cell r="N192" t="str">
            <v>&lt;None&gt;</v>
          </cell>
          <cell r="P192" t="str">
            <v>Link261_1st</v>
          </cell>
        </row>
        <row r="193">
          <cell r="A193">
            <v>191</v>
          </cell>
          <cell r="B193" t="str">
            <v>2;51 DU2</v>
          </cell>
          <cell r="C193">
            <v>192</v>
          </cell>
          <cell r="D193" t="str">
            <v>DU 2</v>
          </cell>
          <cell r="E193" t="str">
            <v>A: 23EHP-2x2-0.6HP NP TN; Upgradable to 4x2</v>
          </cell>
          <cell r="F193" t="str">
            <v>Site-00423</v>
          </cell>
          <cell r="G193" t="str">
            <v>S06°10'16.9</v>
          </cell>
          <cell r="H193" t="str">
            <v>106°49'22.2</v>
          </cell>
          <cell r="I193" t="str">
            <v>Site-00086</v>
          </cell>
          <cell r="J193" t="str">
            <v>S06°09'59.3</v>
          </cell>
          <cell r="K193" t="str">
            <v>106°49'15.9</v>
          </cell>
          <cell r="L193" t="str">
            <v>0.6 km]</v>
          </cell>
          <cell r="M193" t="str">
            <v>Untitled</v>
          </cell>
          <cell r="N193" t="str">
            <v>&lt;None&gt;</v>
          </cell>
          <cell r="P193" t="str">
            <v>Link261_1st</v>
          </cell>
        </row>
        <row r="194">
          <cell r="A194">
            <v>192</v>
          </cell>
          <cell r="B194" t="str">
            <v>2;129-DU2</v>
          </cell>
          <cell r="C194">
            <v>193</v>
          </cell>
          <cell r="D194" t="str">
            <v>DU 2</v>
          </cell>
          <cell r="E194" t="str">
            <v>A: 23EHP-2x2-0.6HP NP TN; Upgradable to 4x2</v>
          </cell>
          <cell r="F194" t="str">
            <v>Site-00428</v>
          </cell>
          <cell r="G194" t="str">
            <v>S06°09'42.3</v>
          </cell>
          <cell r="H194" t="str">
            <v>106°49'11.1</v>
          </cell>
          <cell r="I194" t="str">
            <v>Site-00077</v>
          </cell>
          <cell r="J194" t="str">
            <v>S06°09'53.3</v>
          </cell>
          <cell r="K194" t="str">
            <v>106°48'56.6</v>
          </cell>
          <cell r="L194" t="str">
            <v>0.6 km]</v>
          </cell>
          <cell r="M194" t="str">
            <v>Untitled</v>
          </cell>
          <cell r="N194" t="str">
            <v>&lt;None&gt;</v>
          </cell>
          <cell r="P194" t="str">
            <v>Link261_1st</v>
          </cell>
        </row>
        <row r="195">
          <cell r="A195">
            <v>193</v>
          </cell>
          <cell r="B195" t="str">
            <v>2;125 DU2</v>
          </cell>
          <cell r="C195">
            <v>194</v>
          </cell>
          <cell r="D195" t="str">
            <v>DU 2</v>
          </cell>
          <cell r="E195" t="str">
            <v>A: 23EHP-2x2-0.6HP NP TN; Upgradable to 4x2</v>
          </cell>
          <cell r="F195" t="str">
            <v>Site-00508</v>
          </cell>
          <cell r="G195" t="str">
            <v>S06°09'19.2</v>
          </cell>
          <cell r="H195" t="str">
            <v>106°49'56.9</v>
          </cell>
          <cell r="I195" t="str">
            <v>Site-00574</v>
          </cell>
          <cell r="J195" t="str">
            <v>S06°09'11.9</v>
          </cell>
          <cell r="K195" t="str">
            <v>106°50'10.4</v>
          </cell>
          <cell r="L195" t="str">
            <v>0.5 km]</v>
          </cell>
          <cell r="M195" t="str">
            <v>Untitled</v>
          </cell>
          <cell r="N195" t="str">
            <v>&lt;None&gt;</v>
          </cell>
          <cell r="P195" t="str">
            <v>Link261_1st</v>
          </cell>
        </row>
        <row r="196">
          <cell r="A196">
            <v>194</v>
          </cell>
          <cell r="B196" t="str">
            <v>2;55 DU2</v>
          </cell>
          <cell r="C196">
            <v>195</v>
          </cell>
          <cell r="D196" t="str">
            <v>DU 2</v>
          </cell>
          <cell r="E196" t="str">
            <v>A: 23EHP-2x2-0.6HP NP TN; Upgradable to 4x2</v>
          </cell>
          <cell r="F196" t="str">
            <v>Site-00509</v>
          </cell>
          <cell r="G196" t="str">
            <v>S06°09'50.5</v>
          </cell>
          <cell r="H196" t="str">
            <v>106°50'20.6</v>
          </cell>
          <cell r="I196" t="str">
            <v>Site-00796</v>
          </cell>
          <cell r="J196" t="str">
            <v>S06°09'51.4</v>
          </cell>
          <cell r="K196" t="str">
            <v>106°49'51.2</v>
          </cell>
          <cell r="L196" t="str">
            <v>0.9 km]</v>
          </cell>
          <cell r="M196" t="str">
            <v>Untitled</v>
          </cell>
          <cell r="N196" t="str">
            <v>&lt;None&gt;</v>
          </cell>
          <cell r="P196" t="str">
            <v>Link261_1st</v>
          </cell>
        </row>
        <row r="197">
          <cell r="A197">
            <v>195</v>
          </cell>
          <cell r="B197" t="str">
            <v>2;127 DU2</v>
          </cell>
          <cell r="C197">
            <v>196</v>
          </cell>
          <cell r="D197" t="str">
            <v>DU 2</v>
          </cell>
          <cell r="E197" t="str">
            <v>A: 23EHP-2x2-0.6HP NP TN; Upgradable to 4x2</v>
          </cell>
          <cell r="F197" t="str">
            <v>Site-00572</v>
          </cell>
          <cell r="G197" t="str">
            <v>S06°09'49.5</v>
          </cell>
          <cell r="H197" t="str">
            <v>106°49'25.1</v>
          </cell>
          <cell r="I197" t="str">
            <v>Site-00429</v>
          </cell>
          <cell r="J197" t="str">
            <v>S06°09'31.7</v>
          </cell>
          <cell r="K197" t="str">
            <v>106°49'22.5</v>
          </cell>
          <cell r="L197" t="str">
            <v>0.6 km]</v>
          </cell>
          <cell r="M197" t="str">
            <v>Untitled</v>
          </cell>
          <cell r="N197" t="str">
            <v>&lt;None&gt;</v>
          </cell>
          <cell r="P197" t="str">
            <v>Link261_1st</v>
          </cell>
        </row>
        <row r="198">
          <cell r="A198">
            <v>196</v>
          </cell>
          <cell r="B198" t="str">
            <v>2;99 DU2</v>
          </cell>
          <cell r="C198">
            <v>197</v>
          </cell>
          <cell r="D198" t="str">
            <v>DU 2</v>
          </cell>
          <cell r="E198" t="str">
            <v>A: 23EHP-2x2-0.6HP NP TN; Upgradable to 4x2</v>
          </cell>
          <cell r="F198" t="str">
            <v>Site-00573</v>
          </cell>
          <cell r="G198" t="str">
            <v>S06°09'05.0</v>
          </cell>
          <cell r="H198" t="str">
            <v>106°49'27.2</v>
          </cell>
          <cell r="I198" t="str">
            <v>Site-00562</v>
          </cell>
          <cell r="J198" t="str">
            <v>S06°08'47.0</v>
          </cell>
          <cell r="K198" t="str">
            <v>106°49'15.8</v>
          </cell>
          <cell r="L198" t="str">
            <v>0.7 km]</v>
          </cell>
          <cell r="M198" t="str">
            <v>Untitled</v>
          </cell>
          <cell r="N198" t="str">
            <v>&lt;None&gt;</v>
          </cell>
          <cell r="P198" t="str">
            <v>Link261_1st</v>
          </cell>
        </row>
        <row r="199">
          <cell r="A199">
            <v>197</v>
          </cell>
          <cell r="B199" t="str">
            <v>4;52 DU2</v>
          </cell>
          <cell r="C199">
            <v>198</v>
          </cell>
          <cell r="D199" t="str">
            <v>DU 2</v>
          </cell>
          <cell r="E199" t="str">
            <v>G: 23EHP-4x2-0.6HP NP TN; Upgradable to 8x2</v>
          </cell>
          <cell r="F199" t="str">
            <v>Site-00429</v>
          </cell>
          <cell r="G199" t="str">
            <v>S06°09'31.7</v>
          </cell>
          <cell r="H199" t="str">
            <v>106°49'22.5</v>
          </cell>
          <cell r="I199" t="str">
            <v>Site-00066</v>
          </cell>
          <cell r="J199" t="str">
            <v>S06°09'11.7</v>
          </cell>
          <cell r="K199" t="str">
            <v>106°49'41.1</v>
          </cell>
          <cell r="L199" t="str">
            <v>0.8 km]</v>
          </cell>
          <cell r="M199" t="str">
            <v>Untitled</v>
          </cell>
          <cell r="N199" t="str">
            <v>&lt;None&gt;</v>
          </cell>
          <cell r="P199" t="str">
            <v>Link261_1st</v>
          </cell>
        </row>
        <row r="200">
          <cell r="A200">
            <v>198</v>
          </cell>
          <cell r="B200" t="str">
            <v>4;51 DU2</v>
          </cell>
          <cell r="C200">
            <v>199</v>
          </cell>
          <cell r="D200" t="str">
            <v>DU 2</v>
          </cell>
          <cell r="E200" t="str">
            <v>G: 23EHP-4x2-0.6HP NP TN; Upgradable to 8x2</v>
          </cell>
          <cell r="F200" t="str">
            <v>Site-00575</v>
          </cell>
          <cell r="G200" t="str">
            <v>S06°09'25.7</v>
          </cell>
          <cell r="H200" t="str">
            <v>106°49'39.1</v>
          </cell>
          <cell r="I200" t="str">
            <v>Site-00066</v>
          </cell>
          <cell r="J200" t="str">
            <v>S06°09'11.7</v>
          </cell>
          <cell r="K200" t="str">
            <v>106°49'41.1</v>
          </cell>
          <cell r="L200" t="str">
            <v>0.4 km]</v>
          </cell>
          <cell r="M200" t="str">
            <v>Untitled</v>
          </cell>
          <cell r="N200" t="str">
            <v>&lt;None&gt;</v>
          </cell>
          <cell r="P200" t="str">
            <v>Link261_1st</v>
          </cell>
        </row>
        <row r="201">
          <cell r="A201">
            <v>199</v>
          </cell>
          <cell r="B201" t="str">
            <v>6;11 DU2</v>
          </cell>
          <cell r="C201">
            <v>200</v>
          </cell>
          <cell r="D201" t="str">
            <v>DU 2</v>
          </cell>
          <cell r="E201" t="str">
            <v>L: 15EHP-8x2-0.6HP HS TN; Upgradable to 16x2</v>
          </cell>
          <cell r="F201" t="str">
            <v>Site-00063 (non-261)</v>
          </cell>
          <cell r="G201" t="str">
            <v>S06°10'03.5</v>
          </cell>
          <cell r="H201" t="str">
            <v>106°50'31.4</v>
          </cell>
          <cell r="I201" t="str">
            <v>Site-00796</v>
          </cell>
          <cell r="J201" t="str">
            <v>S06°09'51.4</v>
          </cell>
          <cell r="K201" t="str">
            <v>106°49'51.2</v>
          </cell>
          <cell r="L201" t="str">
            <v>1.3 km]</v>
          </cell>
          <cell r="M201" t="str">
            <v>Untitled</v>
          </cell>
          <cell r="N201" t="str">
            <v>&lt;None&gt;</v>
          </cell>
          <cell r="P201" t="str">
            <v>Link261_1st</v>
          </cell>
        </row>
        <row r="202">
          <cell r="A202">
            <v>200</v>
          </cell>
          <cell r="B202" t="str">
            <v>6;20 DU2</v>
          </cell>
          <cell r="C202">
            <v>201</v>
          </cell>
          <cell r="D202" t="str">
            <v>DU 2</v>
          </cell>
          <cell r="E202" t="str">
            <v>L: 15EHP-8x2-0.6HP HS TN; Upgradable to 16x2</v>
          </cell>
          <cell r="F202" t="str">
            <v>Site-00562</v>
          </cell>
          <cell r="G202" t="str">
            <v>S06°08'47.0</v>
          </cell>
          <cell r="H202" t="str">
            <v>106°49'15.8</v>
          </cell>
          <cell r="I202" t="str">
            <v>Site-00051</v>
          </cell>
          <cell r="J202" t="str">
            <v>S06°08'27.7</v>
          </cell>
          <cell r="K202" t="str">
            <v>106°49'13.2</v>
          </cell>
          <cell r="L202" t="str">
            <v>0.6 km]</v>
          </cell>
          <cell r="M202" t="str">
            <v>Untitled</v>
          </cell>
          <cell r="N202" t="str">
            <v>&lt;None&gt;</v>
          </cell>
          <cell r="P202" t="str">
            <v>Link261_1st</v>
          </cell>
        </row>
        <row r="203">
          <cell r="A203">
            <v>201</v>
          </cell>
          <cell r="B203" t="str">
            <v>6;26-DU2</v>
          </cell>
          <cell r="C203">
            <v>202</v>
          </cell>
          <cell r="D203" t="str">
            <v>DU 2</v>
          </cell>
          <cell r="E203" t="str">
            <v>L: 15EHP-8x2-0.6HP HS TN; Upgradable to 16x2</v>
          </cell>
          <cell r="F203" t="str">
            <v>Site-00571</v>
          </cell>
          <cell r="G203" t="str">
            <v>S06°09'12.8</v>
          </cell>
          <cell r="H203" t="str">
            <v>106°49'03.9</v>
          </cell>
          <cell r="I203" t="str">
            <v>Site-00068</v>
          </cell>
          <cell r="J203" t="str">
            <v>S06°09'29.3</v>
          </cell>
          <cell r="K203" t="str">
            <v>106°48'48.7</v>
          </cell>
          <cell r="L203" t="str">
            <v>0.7 km]</v>
          </cell>
          <cell r="M203" t="str">
            <v>Untitled</v>
          </cell>
          <cell r="N203" t="str">
            <v>&lt;None&gt;</v>
          </cell>
          <cell r="P203" t="str">
            <v>Link261_1st</v>
          </cell>
        </row>
        <row r="204">
          <cell r="A204">
            <v>202</v>
          </cell>
          <cell r="B204" t="str">
            <v>6;25 DU2</v>
          </cell>
          <cell r="C204">
            <v>203</v>
          </cell>
          <cell r="D204" t="str">
            <v>DU 2</v>
          </cell>
          <cell r="E204" t="str">
            <v>L: 15EHP-8x2-0.6HP HS TN; Upgradable to 16x2</v>
          </cell>
          <cell r="F204" t="str">
            <v>Site-00574</v>
          </cell>
          <cell r="G204" t="str">
            <v>S06°09'11.9</v>
          </cell>
          <cell r="H204" t="str">
            <v>106°50'10.4</v>
          </cell>
          <cell r="I204" t="str">
            <v>Site-00065</v>
          </cell>
          <cell r="J204" t="str">
            <v>S06°08'58.0</v>
          </cell>
          <cell r="K204" t="str">
            <v>106°50'04.2</v>
          </cell>
          <cell r="L204" t="str">
            <v>0.5 km]</v>
          </cell>
          <cell r="M204" t="str">
            <v>Untitled</v>
          </cell>
          <cell r="N204" t="str">
            <v>&lt;None&gt;</v>
          </cell>
          <cell r="P204" t="str">
            <v>Link261_1st</v>
          </cell>
        </row>
        <row r="205">
          <cell r="A205">
            <v>203</v>
          </cell>
          <cell r="B205" t="str">
            <v>6;18 DU-2</v>
          </cell>
          <cell r="C205">
            <v>204</v>
          </cell>
          <cell r="D205" t="str">
            <v>DU 2</v>
          </cell>
          <cell r="E205" t="str">
            <v>L: 15EHP-8x2-0.6HP HS TN; Upgradable to 16x2</v>
          </cell>
          <cell r="F205" t="str">
            <v>Site-01549</v>
          </cell>
          <cell r="G205" t="str">
            <v>S06°07'54.0</v>
          </cell>
          <cell r="H205" t="str">
            <v>106°49'19.8</v>
          </cell>
          <cell r="I205" t="str">
            <v>Site-01297 (non-261)</v>
          </cell>
          <cell r="J205" t="str">
            <v>S06°07'29.8</v>
          </cell>
          <cell r="K205" t="str">
            <v>106°49'43.8</v>
          </cell>
          <cell r="L205" t="str">
            <v>1.0 km]</v>
          </cell>
          <cell r="M205" t="str">
            <v>Untitled</v>
          </cell>
          <cell r="N205" t="str">
            <v>&lt;None&gt;</v>
          </cell>
          <cell r="P205" t="str">
            <v>Link261_1st</v>
          </cell>
        </row>
        <row r="206">
          <cell r="A206">
            <v>204</v>
          </cell>
          <cell r="B206" t="str">
            <v>10;26 DU2</v>
          </cell>
          <cell r="C206">
            <v>205</v>
          </cell>
          <cell r="D206" t="str">
            <v>DU 2</v>
          </cell>
          <cell r="E206" t="str">
            <v>O: 23EHP-16x2-0.6HP HS TN</v>
          </cell>
          <cell r="F206" t="str">
            <v>Site-00066</v>
          </cell>
          <cell r="G206" t="str">
            <v>S06°09'11.7</v>
          </cell>
          <cell r="H206" t="str">
            <v>106°49'41.1</v>
          </cell>
          <cell r="I206" t="str">
            <v>Site-00065</v>
          </cell>
          <cell r="J206" t="str">
            <v>S06°08'58.0</v>
          </cell>
          <cell r="K206" t="str">
            <v>106°50'04.2</v>
          </cell>
          <cell r="L206" t="str">
            <v>0.8 km]</v>
          </cell>
          <cell r="M206" t="str">
            <v>Untitled</v>
          </cell>
          <cell r="N206" t="str">
            <v>&lt;None&gt;</v>
          </cell>
          <cell r="P206" t="str">
            <v>Link261_1st</v>
          </cell>
        </row>
        <row r="207">
          <cell r="A207">
            <v>205</v>
          </cell>
          <cell r="B207" t="str">
            <v>10;21 DU2</v>
          </cell>
          <cell r="C207">
            <v>206</v>
          </cell>
          <cell r="D207" t="str">
            <v>DU 2</v>
          </cell>
          <cell r="E207" t="str">
            <v>O: 23EHP-16x2-0.6HP HS TN</v>
          </cell>
          <cell r="F207" t="str">
            <v>Site-00540</v>
          </cell>
          <cell r="G207" t="str">
            <v>S06°08'38.0</v>
          </cell>
          <cell r="H207" t="str">
            <v>106°49'26.8</v>
          </cell>
          <cell r="I207" t="str">
            <v>Site-00051</v>
          </cell>
          <cell r="J207" t="str">
            <v>S06°08'27.7</v>
          </cell>
          <cell r="K207" t="str">
            <v>106°49'13.2</v>
          </cell>
          <cell r="L207" t="str">
            <v>0.5 km]</v>
          </cell>
          <cell r="M207" t="str">
            <v>Untitled</v>
          </cell>
          <cell r="N207" t="str">
            <v>&lt;None&gt;</v>
          </cell>
          <cell r="P207" t="str">
            <v>Link261_1st</v>
          </cell>
        </row>
        <row r="208">
          <cell r="A208">
            <v>206</v>
          </cell>
          <cell r="B208" t="str">
            <v>63;28 DU2</v>
          </cell>
          <cell r="C208">
            <v>207</v>
          </cell>
          <cell r="D208" t="str">
            <v>DU 2</v>
          </cell>
          <cell r="E208" t="str">
            <v xml:space="preserve">R: 13EHC-63x2-0.6HP NP; Ant Dual Polarized </v>
          </cell>
          <cell r="F208" t="str">
            <v>Site-00065</v>
          </cell>
          <cell r="G208" t="str">
            <v>S06°08'58.0</v>
          </cell>
          <cell r="H208" t="str">
            <v>106°50'04.2</v>
          </cell>
          <cell r="I208" t="str">
            <v>Site-00559</v>
          </cell>
          <cell r="J208" t="str">
            <v>S06°08'35.4</v>
          </cell>
          <cell r="K208" t="str">
            <v>106°49'45.0</v>
          </cell>
          <cell r="L208" t="str">
            <v>0.9 km]</v>
          </cell>
          <cell r="M208" t="str">
            <v>Untitled</v>
          </cell>
          <cell r="N208" t="str">
            <v>&lt;None&gt;</v>
          </cell>
          <cell r="P208" t="str">
            <v>Link261_1st</v>
          </cell>
        </row>
        <row r="209">
          <cell r="A209">
            <v>207</v>
          </cell>
          <cell r="B209" t="str">
            <v>63;29 DU2</v>
          </cell>
          <cell r="C209">
            <v>208</v>
          </cell>
          <cell r="D209" t="str">
            <v>DU 2</v>
          </cell>
          <cell r="E209" t="str">
            <v xml:space="preserve">R: 13EHC-63x2-0.6HP NP; Ant Dual Polarized </v>
          </cell>
          <cell r="F209" t="str">
            <v>Site-00559</v>
          </cell>
          <cell r="G209" t="str">
            <v>S06°08'35.4</v>
          </cell>
          <cell r="H209" t="str">
            <v>106°49'45.0</v>
          </cell>
          <cell r="I209" t="str">
            <v>Site-00051</v>
          </cell>
          <cell r="J209" t="str">
            <v>S06°08'27.7</v>
          </cell>
          <cell r="K209" t="str">
            <v>106°49'13.2</v>
          </cell>
          <cell r="L209" t="str">
            <v>1.0 km]</v>
          </cell>
          <cell r="M209" t="str">
            <v>Untitled</v>
          </cell>
          <cell r="N209" t="str">
            <v>&lt;None&gt;</v>
          </cell>
          <cell r="P209" t="str">
            <v>Link261_1st</v>
          </cell>
        </row>
        <row r="210">
          <cell r="A210">
            <v>208</v>
          </cell>
          <cell r="B210" t="str">
            <v>63;30 DU2</v>
          </cell>
          <cell r="C210">
            <v>209</v>
          </cell>
          <cell r="D210" t="str">
            <v>DU 2</v>
          </cell>
          <cell r="E210" t="str">
            <v xml:space="preserve">S: 13EHC-63x2-1.2HP NP ; Ant Dual Polarized  </v>
          </cell>
          <cell r="F210" t="str">
            <v>Hayam Wuruk Plaza</v>
          </cell>
          <cell r="G210" t="str">
            <v>S06°09'07.6</v>
          </cell>
          <cell r="H210" t="str">
            <v>106°49'03.9</v>
          </cell>
          <cell r="I210" t="str">
            <v>Site-00051</v>
          </cell>
          <cell r="J210" t="str">
            <v>S06°08'27.7</v>
          </cell>
          <cell r="K210" t="str">
            <v>106°49'13.2</v>
          </cell>
          <cell r="L210" t="str">
            <v>1.3 km]</v>
          </cell>
          <cell r="M210" t="str">
            <v>Untitled</v>
          </cell>
          <cell r="N210" t="str">
            <v>&lt;None&gt;</v>
          </cell>
          <cell r="P210" t="str">
            <v>Link261_1st</v>
          </cell>
        </row>
        <row r="211">
          <cell r="A211">
            <v>209</v>
          </cell>
          <cell r="B211" t="str">
            <v>63;26 DU2</v>
          </cell>
          <cell r="C211">
            <v>210</v>
          </cell>
          <cell r="D211" t="str">
            <v>DU 2</v>
          </cell>
          <cell r="E211" t="str">
            <v xml:space="preserve">S: 13EHC-63x2-1.2HP NP ; Ant Dual Polarized  </v>
          </cell>
          <cell r="F211" t="str">
            <v>Site-00065</v>
          </cell>
          <cell r="G211" t="str">
            <v>S06°08'58.0</v>
          </cell>
          <cell r="H211" t="str">
            <v>106°50'04.2</v>
          </cell>
          <cell r="I211" t="str">
            <v>Hayam Wuruk Plaza</v>
          </cell>
          <cell r="J211" t="str">
            <v>S06°09'07.6</v>
          </cell>
          <cell r="K211" t="str">
            <v>106°49'03.9</v>
          </cell>
          <cell r="L211" t="str">
            <v>1.9 km]</v>
          </cell>
          <cell r="M211" t="str">
            <v>Untitled</v>
          </cell>
          <cell r="N211" t="str">
            <v>&lt;None&gt;</v>
          </cell>
          <cell r="P211" t="str">
            <v>Link261_1st</v>
          </cell>
        </row>
        <row r="212">
          <cell r="A212">
            <v>210</v>
          </cell>
          <cell r="C212">
            <v>211</v>
          </cell>
          <cell r="D212" t="str">
            <v>DU 2</v>
          </cell>
          <cell r="E212" t="str">
            <v>J: 7EHP-4x2-0.6HP NP TN; Upgradable to 8x2</v>
          </cell>
          <cell r="F212" t="str">
            <v>Spare</v>
          </cell>
          <cell r="O212" t="str">
            <v>Spare</v>
          </cell>
          <cell r="P212" t="str">
            <v>Link261_1st</v>
          </cell>
        </row>
        <row r="213">
          <cell r="A213">
            <v>211</v>
          </cell>
          <cell r="C213">
            <v>212</v>
          </cell>
          <cell r="D213" t="str">
            <v>DU 2</v>
          </cell>
          <cell r="E213" t="str">
            <v>J: 7EHP-4x2-0.6HP NP TN; Upgradable to 8x2</v>
          </cell>
          <cell r="F213" t="str">
            <v>Spare</v>
          </cell>
          <cell r="O213" t="str">
            <v>Spare</v>
          </cell>
          <cell r="P213" t="str">
            <v>Link261_1st</v>
          </cell>
        </row>
        <row r="214">
          <cell r="A214">
            <v>212</v>
          </cell>
          <cell r="C214">
            <v>213</v>
          </cell>
          <cell r="D214" t="str">
            <v>DU 2</v>
          </cell>
          <cell r="E214" t="str">
            <v>K: 7EHP-4x2-1.2HP NP TN; Upgradable to 8x2</v>
          </cell>
          <cell r="F214" t="str">
            <v>Spare</v>
          </cell>
          <cell r="O214" t="str">
            <v>Spare</v>
          </cell>
          <cell r="P214" t="str">
            <v>Link261_1st</v>
          </cell>
        </row>
        <row r="215">
          <cell r="A215">
            <v>213</v>
          </cell>
          <cell r="C215">
            <v>214</v>
          </cell>
          <cell r="D215" t="str">
            <v>DU 2</v>
          </cell>
          <cell r="E215" t="str">
            <v>K: 7EHP-4x2-1.2HP NP TN; Upgradable to 8x2</v>
          </cell>
          <cell r="F215" t="str">
            <v>Spare</v>
          </cell>
          <cell r="O215" t="str">
            <v>Spare</v>
          </cell>
          <cell r="P215" t="str">
            <v>Link261_1st</v>
          </cell>
        </row>
        <row r="216">
          <cell r="A216">
            <v>214</v>
          </cell>
          <cell r="C216">
            <v>215</v>
          </cell>
          <cell r="D216" t="str">
            <v>DU 2</v>
          </cell>
          <cell r="E216" t="str">
            <v>K: 7EHP-4x2-1.2HP NP TN; Upgradable to 8x2</v>
          </cell>
          <cell r="F216" t="str">
            <v>Spare</v>
          </cell>
          <cell r="O216" t="str">
            <v>Spare</v>
          </cell>
          <cell r="P216" t="str">
            <v>Link261_1st</v>
          </cell>
        </row>
        <row r="217">
          <cell r="A217">
            <v>215</v>
          </cell>
          <cell r="C217">
            <v>216</v>
          </cell>
          <cell r="D217" t="str">
            <v>DU 2</v>
          </cell>
          <cell r="E217" t="str">
            <v>K: 7EHP-4x2-1.2HP NP TN; Upgradable to 8x2</v>
          </cell>
          <cell r="F217" t="str">
            <v>Spare</v>
          </cell>
          <cell r="O217" t="str">
            <v>Spare</v>
          </cell>
          <cell r="P217" t="str">
            <v>Link261_1st</v>
          </cell>
        </row>
        <row r="218">
          <cell r="A218">
            <v>216</v>
          </cell>
          <cell r="C218">
            <v>217</v>
          </cell>
          <cell r="D218" t="str">
            <v>DU 2</v>
          </cell>
          <cell r="E218" t="str">
            <v>N: 7EHP-8x2-0.6HP HS TN; Upgradable to 16x2</v>
          </cell>
          <cell r="F218" t="str">
            <v>Spare</v>
          </cell>
          <cell r="O218" t="str">
            <v>Spare</v>
          </cell>
          <cell r="P218" t="str">
            <v>Link261_1st</v>
          </cell>
        </row>
        <row r="219">
          <cell r="A219">
            <v>217</v>
          </cell>
          <cell r="C219">
            <v>218</v>
          </cell>
          <cell r="D219" t="str">
            <v>DU 2</v>
          </cell>
          <cell r="E219" t="str">
            <v>N: 7EHP-8x2-0.6HP HS TN; Upgradable to 16x2</v>
          </cell>
          <cell r="F219" t="str">
            <v>Spare</v>
          </cell>
          <cell r="O219" t="str">
            <v>Spare</v>
          </cell>
          <cell r="P219" t="str">
            <v>Link261_1st</v>
          </cell>
        </row>
        <row r="220">
          <cell r="A220">
            <v>218</v>
          </cell>
          <cell r="C220">
            <v>219</v>
          </cell>
          <cell r="D220" t="str">
            <v>DU 2</v>
          </cell>
          <cell r="E220" t="str">
            <v>N: 7EHP-8x2-0.6HP HS TN; Upgradable to 16x2</v>
          </cell>
          <cell r="F220" t="str">
            <v>Spare</v>
          </cell>
          <cell r="O220" t="str">
            <v>Spare</v>
          </cell>
          <cell r="P220" t="str">
            <v>Link261_1st</v>
          </cell>
        </row>
        <row r="221">
          <cell r="A221">
            <v>219</v>
          </cell>
          <cell r="C221">
            <v>220</v>
          </cell>
          <cell r="D221" t="str">
            <v>DU 2</v>
          </cell>
          <cell r="E221" t="str">
            <v>N: 7EHP-8x2-0.6HP HS TN; Upgradable to 16x2</v>
          </cell>
          <cell r="F221" t="str">
            <v>Spare</v>
          </cell>
          <cell r="O221" t="str">
            <v>Spare</v>
          </cell>
          <cell r="P221" t="str">
            <v>Link261_1st</v>
          </cell>
        </row>
        <row r="222">
          <cell r="A222">
            <v>220</v>
          </cell>
          <cell r="B222" t="str">
            <v>2;100 DU2</v>
          </cell>
          <cell r="C222">
            <v>210</v>
          </cell>
          <cell r="D222" t="str">
            <v>DU 2</v>
          </cell>
          <cell r="E222" t="str">
            <v>A: 23EHP-2x2-0.6HP NP TN; Upgradable to 4x2</v>
          </cell>
          <cell r="F222" t="str">
            <v>Lokasari Mangga Besar</v>
          </cell>
          <cell r="G222" t="str">
            <v>S06°08'53.5</v>
          </cell>
          <cell r="H222" t="str">
            <v>106°49'30.0</v>
          </cell>
          <cell r="I222" t="str">
            <v>Site-00562</v>
          </cell>
          <cell r="J222" t="str">
            <v>S06°08'47.0</v>
          </cell>
          <cell r="K222" t="str">
            <v>106°49'15.8</v>
          </cell>
          <cell r="L222" t="str">
            <v>0.5 km]</v>
          </cell>
          <cell r="M222" t="str">
            <v>Untitled</v>
          </cell>
          <cell r="N222" t="str">
            <v>&lt;None&gt;</v>
          </cell>
          <cell r="P222" t="str">
            <v>Link300</v>
          </cell>
        </row>
        <row r="223">
          <cell r="A223">
            <v>221</v>
          </cell>
          <cell r="B223" t="str">
            <v>2;66-DU_3</v>
          </cell>
          <cell r="C223">
            <v>221</v>
          </cell>
          <cell r="D223" t="str">
            <v>DU 3</v>
          </cell>
          <cell r="E223" t="str">
            <v>A: 23EHP-2x2-0.6HP NP TN; Upgradable to 4x2</v>
          </cell>
          <cell r="F223" t="str">
            <v>RSCM (non-261)</v>
          </cell>
          <cell r="G223" t="str">
            <v>S06°11'52.1</v>
          </cell>
          <cell r="H223" t="str">
            <v>106°50'47.8</v>
          </cell>
          <cell r="I223" t="str">
            <v>Site-00113</v>
          </cell>
          <cell r="J223" t="str">
            <v>S06°11'45.2</v>
          </cell>
          <cell r="K223" t="str">
            <v>106°50'34.1</v>
          </cell>
          <cell r="L223" t="str">
            <v>0.5 km]</v>
          </cell>
          <cell r="M223" t="str">
            <v>Untitled</v>
          </cell>
          <cell r="N223" t="str">
            <v>&lt;None&gt;</v>
          </cell>
          <cell r="P223" t="str">
            <v>Link261_1st</v>
          </cell>
        </row>
        <row r="224">
          <cell r="A224">
            <v>222</v>
          </cell>
          <cell r="B224" t="str">
            <v>2;43-DU_3</v>
          </cell>
          <cell r="C224">
            <v>222</v>
          </cell>
          <cell r="D224" t="str">
            <v>DU 3</v>
          </cell>
          <cell r="E224" t="str">
            <v>A: 23EHP-2x2-0.6HP NP TN; Upgradable to 4x2</v>
          </cell>
          <cell r="F224" t="str">
            <v>Site-00114</v>
          </cell>
          <cell r="G224" t="str">
            <v>S06°11'24.4</v>
          </cell>
          <cell r="H224" t="str">
            <v>106°49'53.9</v>
          </cell>
          <cell r="I224" t="str">
            <v>Site-00108</v>
          </cell>
          <cell r="J224" t="str">
            <v>S06°11'12.8</v>
          </cell>
          <cell r="K224" t="str">
            <v>106°49'48.2</v>
          </cell>
          <cell r="L224" t="str">
            <v>0.4 km]</v>
          </cell>
          <cell r="M224" t="str">
            <v>Untitled</v>
          </cell>
          <cell r="N224" t="str">
            <v>&lt;None&gt;</v>
          </cell>
          <cell r="P224" t="str">
            <v>Link261_1st</v>
          </cell>
        </row>
        <row r="225">
          <cell r="A225">
            <v>223</v>
          </cell>
          <cell r="B225" t="str">
            <v>2;67-DU_3</v>
          </cell>
          <cell r="C225">
            <v>223</v>
          </cell>
          <cell r="D225" t="str">
            <v>DU 3</v>
          </cell>
          <cell r="E225" t="str">
            <v>A: 23EHP-2x2-0.6HP NP TN; Upgradable to 4x2</v>
          </cell>
          <cell r="F225" t="str">
            <v>Site-00120</v>
          </cell>
          <cell r="G225" t="str">
            <v>S06°11'45.6</v>
          </cell>
          <cell r="H225" t="str">
            <v>106°50'10.2</v>
          </cell>
          <cell r="I225" t="str">
            <v>Plaza Bank Niaga (non-261)</v>
          </cell>
          <cell r="J225" t="str">
            <v>S06°11'28.1</v>
          </cell>
          <cell r="K225" t="str">
            <v>106°49'23.4</v>
          </cell>
          <cell r="L225" t="str">
            <v>1.5 km]</v>
          </cell>
          <cell r="M225" t="str">
            <v>Untitled</v>
          </cell>
          <cell r="N225" t="str">
            <v>&lt;None&gt;</v>
          </cell>
          <cell r="P225" t="str">
            <v>Link261_1st</v>
          </cell>
        </row>
        <row r="226">
          <cell r="A226">
            <v>224</v>
          </cell>
          <cell r="B226" t="str">
            <v>2;95-DU_3</v>
          </cell>
          <cell r="C226">
            <v>224</v>
          </cell>
          <cell r="D226" t="str">
            <v>DU 3</v>
          </cell>
          <cell r="E226" t="str">
            <v>A: 23EHP-2x2-0.6HP NP TN; Upgradable to 4x2</v>
          </cell>
          <cell r="F226" t="str">
            <v>Site-00121</v>
          </cell>
          <cell r="G226" t="str">
            <v>S06°12'01.7</v>
          </cell>
          <cell r="H226" t="str">
            <v>106°49'52.0</v>
          </cell>
          <cell r="I226" t="str">
            <v>Site-00115</v>
          </cell>
          <cell r="J226" t="str">
            <v>S06°11'41.6</v>
          </cell>
          <cell r="K226" t="str">
            <v>106°49'44.1</v>
          </cell>
          <cell r="L226" t="str">
            <v>0.7 km]</v>
          </cell>
          <cell r="M226" t="str">
            <v>Untitled</v>
          </cell>
          <cell r="N226" t="str">
            <v>&lt;None&gt;</v>
          </cell>
          <cell r="P226" t="str">
            <v>Link261_1st</v>
          </cell>
        </row>
        <row r="227">
          <cell r="A227">
            <v>225</v>
          </cell>
          <cell r="B227" t="str">
            <v>2;70-DU_3</v>
          </cell>
          <cell r="C227">
            <v>225</v>
          </cell>
          <cell r="D227" t="str">
            <v>DU 3</v>
          </cell>
          <cell r="E227" t="str">
            <v>A: 23EHP-2x2-0.6HP NP TN; Upgradable to 4x2</v>
          </cell>
          <cell r="F227" t="str">
            <v>Site-00126</v>
          </cell>
          <cell r="G227" t="str">
            <v>S06°12'33.2</v>
          </cell>
          <cell r="H227" t="str">
            <v>106°50'14.4</v>
          </cell>
          <cell r="I227" t="str">
            <v>Site-00486</v>
          </cell>
          <cell r="J227" t="str">
            <v>S06°12'21.3</v>
          </cell>
          <cell r="K227" t="str">
            <v>106°50'27.0</v>
          </cell>
          <cell r="L227" t="str">
            <v>0.5 km]</v>
          </cell>
          <cell r="M227" t="str">
            <v>Untitled</v>
          </cell>
          <cell r="N227" t="str">
            <v>&lt;None&gt;</v>
          </cell>
          <cell r="P227" t="str">
            <v>Link261_1st</v>
          </cell>
        </row>
        <row r="228">
          <cell r="A228">
            <v>226</v>
          </cell>
          <cell r="B228" t="str">
            <v>2;41-DU_3</v>
          </cell>
          <cell r="C228">
            <v>226</v>
          </cell>
          <cell r="D228" t="str">
            <v>DU 3</v>
          </cell>
          <cell r="E228" t="str">
            <v>A: 23EHP-2x2-0.6HP NP TN; Upgradable to 4x2</v>
          </cell>
          <cell r="F228" t="str">
            <v>Site-00438</v>
          </cell>
          <cell r="G228" t="str">
            <v>S06°11'28.9</v>
          </cell>
          <cell r="H228" t="str">
            <v>106°50'24.2</v>
          </cell>
          <cell r="I228" t="str">
            <v>Site-00107</v>
          </cell>
          <cell r="J228" t="str">
            <v>S06°11'07.3</v>
          </cell>
          <cell r="K228" t="str">
            <v>106°50'22.4</v>
          </cell>
          <cell r="L228" t="str">
            <v>0.7 km]</v>
          </cell>
          <cell r="M228" t="str">
            <v>Untitled</v>
          </cell>
          <cell r="N228" t="str">
            <v>&lt;None&gt;</v>
          </cell>
          <cell r="P228" t="str">
            <v>Link261_1st</v>
          </cell>
        </row>
        <row r="229">
          <cell r="A229">
            <v>227</v>
          </cell>
          <cell r="B229" t="str">
            <v>2;154-DU_3</v>
          </cell>
          <cell r="C229">
            <v>227</v>
          </cell>
          <cell r="D229" t="str">
            <v>DU 3</v>
          </cell>
          <cell r="E229" t="str">
            <v>A: 23EHP-2x2-0.6HP NP TN; Upgradable to 4x2</v>
          </cell>
          <cell r="F229" t="str">
            <v>Site-00555</v>
          </cell>
          <cell r="G229" t="str">
            <v>S06°11'24.4</v>
          </cell>
          <cell r="H229" t="str">
            <v>106°49'38.3</v>
          </cell>
          <cell r="I229" t="str">
            <v>Site-00102</v>
          </cell>
          <cell r="J229" t="str">
            <v>S06°11'15.1</v>
          </cell>
          <cell r="K229" t="str">
            <v>106°49'23.9</v>
          </cell>
          <cell r="L229" t="str">
            <v>0.5 km]</v>
          </cell>
          <cell r="M229" t="str">
            <v>Untitled</v>
          </cell>
          <cell r="N229" t="str">
            <v>&lt;None&gt;</v>
          </cell>
          <cell r="P229" t="str">
            <v>Link261_1st</v>
          </cell>
        </row>
        <row r="230">
          <cell r="A230">
            <v>228</v>
          </cell>
          <cell r="B230" t="str">
            <v>2;49-DU_3</v>
          </cell>
          <cell r="C230">
            <v>228</v>
          </cell>
          <cell r="D230" t="str">
            <v>DU 3</v>
          </cell>
          <cell r="E230" t="str">
            <v>A: 23EHP-2x2-0.6HP NP TN; Upgradable to 4x2</v>
          </cell>
          <cell r="F230" t="str">
            <v>Site-00579</v>
          </cell>
          <cell r="G230" t="str">
            <v>S06°10'39.5</v>
          </cell>
          <cell r="H230" t="str">
            <v>106°50'09.1</v>
          </cell>
          <cell r="I230" t="str">
            <v>Site-00860</v>
          </cell>
          <cell r="J230" t="str">
            <v>S06°10'48.2</v>
          </cell>
          <cell r="K230" t="str">
            <v>106°49'55.4</v>
          </cell>
          <cell r="L230" t="str">
            <v>0.5 km]</v>
          </cell>
          <cell r="M230" t="str">
            <v>Untitled</v>
          </cell>
          <cell r="N230" t="str">
            <v>&lt;None&gt;</v>
          </cell>
          <cell r="P230" t="str">
            <v>Link261_1st</v>
          </cell>
        </row>
        <row r="231">
          <cell r="A231">
            <v>229</v>
          </cell>
          <cell r="B231" t="str">
            <v>2;42-DU_3</v>
          </cell>
          <cell r="C231">
            <v>229</v>
          </cell>
          <cell r="D231" t="str">
            <v>DU 3</v>
          </cell>
          <cell r="E231" t="str">
            <v>A: 23EHP-2x2-0.6HP NP TN; Upgradable to 4x2</v>
          </cell>
          <cell r="F231" t="str">
            <v>Site-00585</v>
          </cell>
          <cell r="G231" t="str">
            <v>S06°11'30.7</v>
          </cell>
          <cell r="H231" t="str">
            <v>106°50'09.9</v>
          </cell>
          <cell r="I231" t="str">
            <v>Site-00107</v>
          </cell>
          <cell r="J231" t="str">
            <v>S06°11'07.3</v>
          </cell>
          <cell r="K231" t="str">
            <v>106°50'22.4</v>
          </cell>
          <cell r="L231" t="str">
            <v>0.8 km]</v>
          </cell>
          <cell r="M231" t="str">
            <v>Untitled</v>
          </cell>
          <cell r="N231" t="str">
            <v>&lt;None&gt;</v>
          </cell>
          <cell r="P231" t="str">
            <v>Link261_1st</v>
          </cell>
        </row>
        <row r="232">
          <cell r="A232">
            <v>230</v>
          </cell>
          <cell r="B232" t="str">
            <v>2;196-DU_3</v>
          </cell>
          <cell r="C232">
            <v>230</v>
          </cell>
          <cell r="D232" t="str">
            <v>DU 3</v>
          </cell>
          <cell r="E232" t="str">
            <v>A: 23EHP-2x2-0.6HP NP TN; Upgradable to 4x2</v>
          </cell>
          <cell r="F232" t="str">
            <v>Site-00588 (non-261)</v>
          </cell>
          <cell r="G232" t="str">
            <v>S06°12'22.3</v>
          </cell>
          <cell r="H232" t="str">
            <v>106°50'59.0</v>
          </cell>
          <cell r="I232" t="str">
            <v>Site-00125</v>
          </cell>
          <cell r="J232" t="str">
            <v>S06°12'06.4</v>
          </cell>
          <cell r="K232" t="str">
            <v>106°50'13.6</v>
          </cell>
          <cell r="L232" t="str">
            <v>1.5 km]</v>
          </cell>
          <cell r="M232" t="str">
            <v>Untitled</v>
          </cell>
          <cell r="N232" t="str">
            <v>&lt;None&gt;</v>
          </cell>
          <cell r="P232" t="str">
            <v>Link261_1st</v>
          </cell>
        </row>
        <row r="233">
          <cell r="A233">
            <v>231</v>
          </cell>
          <cell r="B233" t="str">
            <v>4;19-DU_3</v>
          </cell>
          <cell r="C233">
            <v>231</v>
          </cell>
          <cell r="D233" t="str">
            <v>DU 3</v>
          </cell>
          <cell r="E233" t="str">
            <v>G: 23EHP-4x2-0.6HP NP TN; Upgradable to 8x2</v>
          </cell>
          <cell r="F233" t="str">
            <v>Site-00094</v>
          </cell>
          <cell r="G233" t="str">
            <v>S06°10'23.3</v>
          </cell>
          <cell r="H233" t="str">
            <v>106°50'24.3</v>
          </cell>
          <cell r="I233" t="str">
            <v>Site-00189</v>
          </cell>
          <cell r="J233" t="str">
            <v>S06°10'46.7</v>
          </cell>
          <cell r="K233" t="str">
            <v>106°50'30.6</v>
          </cell>
          <cell r="L233" t="str">
            <v>0.7 km]</v>
          </cell>
          <cell r="M233" t="str">
            <v>Untitled</v>
          </cell>
          <cell r="N233" t="str">
            <v>&lt;None&gt;</v>
          </cell>
          <cell r="P233" t="str">
            <v>Link261_1st</v>
          </cell>
        </row>
        <row r="234">
          <cell r="A234">
            <v>232</v>
          </cell>
          <cell r="B234" t="str">
            <v>4;18-DU_3</v>
          </cell>
          <cell r="C234">
            <v>232</v>
          </cell>
          <cell r="D234" t="str">
            <v>DU 3</v>
          </cell>
          <cell r="E234" t="str">
            <v>G: 23EHP-4x2-0.6HP NP TN; Upgradable to 8x2</v>
          </cell>
          <cell r="F234" t="str">
            <v>Site-00587</v>
          </cell>
          <cell r="G234" t="str">
            <v>S06°11'15.3</v>
          </cell>
          <cell r="H234" t="str">
            <v>106°50'10.1</v>
          </cell>
          <cell r="I234" t="str">
            <v>Site-00108</v>
          </cell>
          <cell r="J234" t="str">
            <v>S06°11'12.8</v>
          </cell>
          <cell r="K234" t="str">
            <v>106°49'48.2</v>
          </cell>
          <cell r="L234" t="str">
            <v>0.7 km]</v>
          </cell>
          <cell r="M234" t="str">
            <v>Untitled</v>
          </cell>
          <cell r="N234" t="str">
            <v>&lt;None&gt;</v>
          </cell>
          <cell r="P234" t="str">
            <v>Link261_1st</v>
          </cell>
        </row>
        <row r="235">
          <cell r="A235">
            <v>233</v>
          </cell>
          <cell r="B235" t="str">
            <v>6;9-DU_3</v>
          </cell>
          <cell r="C235">
            <v>233</v>
          </cell>
          <cell r="D235" t="str">
            <v>DU 3</v>
          </cell>
          <cell r="E235" t="str">
            <v>L: 15EHP-8x2-0.6HP HS TN; Upgradable to 16x2</v>
          </cell>
          <cell r="F235" t="str">
            <v>Site-00107</v>
          </cell>
          <cell r="G235" t="str">
            <v>S06°11'07.3</v>
          </cell>
          <cell r="H235" t="str">
            <v>106°50'22.4</v>
          </cell>
          <cell r="I235" t="str">
            <v>Site-00100</v>
          </cell>
          <cell r="J235" t="str">
            <v>S06°11'01.2</v>
          </cell>
          <cell r="K235" t="str">
            <v>106°50'03.0</v>
          </cell>
          <cell r="L235" t="str">
            <v>0.6 km]</v>
          </cell>
          <cell r="M235" t="str">
            <v>Untitled</v>
          </cell>
          <cell r="N235" t="str">
            <v>&lt;None&gt;</v>
          </cell>
          <cell r="P235" t="str">
            <v>Link261_1st</v>
          </cell>
        </row>
        <row r="236">
          <cell r="A236">
            <v>234</v>
          </cell>
          <cell r="B236" t="str">
            <v>6;19-DU_3</v>
          </cell>
          <cell r="C236">
            <v>234</v>
          </cell>
          <cell r="D236" t="str">
            <v>DU 3</v>
          </cell>
          <cell r="E236" t="str">
            <v>L: 15EHP-8x2-0.6HP HS TN; Upgradable to 16x2</v>
          </cell>
          <cell r="F236" t="str">
            <v>Site-00543</v>
          </cell>
          <cell r="G236" t="str">
            <v>S06°12'08.2</v>
          </cell>
          <cell r="H236" t="str">
            <v>106°49'12.5</v>
          </cell>
          <cell r="I236" t="str">
            <v>Site-00115</v>
          </cell>
          <cell r="J236" t="str">
            <v>S06°11'41.6</v>
          </cell>
          <cell r="K236" t="str">
            <v>106°49'44.1</v>
          </cell>
          <cell r="L236" t="str">
            <v>1.3 km]</v>
          </cell>
          <cell r="M236" t="str">
            <v>Untitled</v>
          </cell>
          <cell r="N236" t="str">
            <v>&lt;None&gt;</v>
          </cell>
          <cell r="P236" t="str">
            <v>Link261_1st</v>
          </cell>
        </row>
        <row r="237">
          <cell r="A237">
            <v>235</v>
          </cell>
          <cell r="B237" t="str">
            <v>10;10-DU_3</v>
          </cell>
          <cell r="C237">
            <v>235</v>
          </cell>
          <cell r="D237" t="str">
            <v>DU 3</v>
          </cell>
          <cell r="E237" t="str">
            <v>O: 23EHP-16x2-0.6HP HS TN</v>
          </cell>
          <cell r="F237" t="str">
            <v>Site-00094</v>
          </cell>
          <cell r="G237" t="str">
            <v>S06°10'23.3</v>
          </cell>
          <cell r="H237" t="str">
            <v>106°50'24.3</v>
          </cell>
          <cell r="I237" t="str">
            <v>Site-01110</v>
          </cell>
          <cell r="J237" t="str">
            <v>S06°10'27.0</v>
          </cell>
          <cell r="K237" t="str">
            <v>106°49'48.3</v>
          </cell>
          <cell r="L237" t="str">
            <v>1.1 km]</v>
          </cell>
          <cell r="M237" t="str">
            <v>Untitled</v>
          </cell>
          <cell r="N237" t="str">
            <v>&lt;None&gt;</v>
          </cell>
          <cell r="P237" t="str">
            <v>Link261_1st</v>
          </cell>
        </row>
        <row r="238">
          <cell r="A238">
            <v>236</v>
          </cell>
          <cell r="B238" t="str">
            <v>10;17-DU_3</v>
          </cell>
          <cell r="C238">
            <v>236</v>
          </cell>
          <cell r="D238" t="str">
            <v>DU 3</v>
          </cell>
          <cell r="E238" t="str">
            <v>O: 23EHP-16x2-0.6HP HS TN</v>
          </cell>
          <cell r="F238" t="str">
            <v>Site-00546</v>
          </cell>
          <cell r="G238" t="str">
            <v>S06°11'58.3</v>
          </cell>
          <cell r="H238" t="str">
            <v>106°49'40.7</v>
          </cell>
          <cell r="I238" t="str">
            <v>Site-00543</v>
          </cell>
          <cell r="J238" t="str">
            <v>S06°12'08.2</v>
          </cell>
          <cell r="K238" t="str">
            <v>106°49'12.5</v>
          </cell>
          <cell r="L238" t="str">
            <v>0.9 km]</v>
          </cell>
          <cell r="M238" t="str">
            <v>Untitled</v>
          </cell>
          <cell r="N238" t="str">
            <v>&lt;None&gt;</v>
          </cell>
          <cell r="P238" t="str">
            <v>Link261_1st</v>
          </cell>
        </row>
        <row r="239">
          <cell r="A239">
            <v>237</v>
          </cell>
          <cell r="C239">
            <v>237</v>
          </cell>
          <cell r="D239" t="str">
            <v>DU 3</v>
          </cell>
          <cell r="E239" t="str">
            <v>J: 7EHP-4x2-0.6HP NP TN; Upgradable to 8x2</v>
          </cell>
          <cell r="F239" t="str">
            <v>Spare</v>
          </cell>
          <cell r="O239" t="str">
            <v>Spare</v>
          </cell>
          <cell r="P239" t="str">
            <v>Link261_1st</v>
          </cell>
        </row>
        <row r="240">
          <cell r="A240">
            <v>238</v>
          </cell>
          <cell r="C240">
            <v>238</v>
          </cell>
          <cell r="D240" t="str">
            <v>DU 3</v>
          </cell>
          <cell r="E240" t="str">
            <v>J: 7EHP-4x2-0.6HP NP TN; Upgradable to 8x2</v>
          </cell>
          <cell r="F240" t="str">
            <v>Spare</v>
          </cell>
          <cell r="O240" t="str">
            <v>Spare</v>
          </cell>
          <cell r="P240" t="str">
            <v>Link261_1st</v>
          </cell>
        </row>
        <row r="241">
          <cell r="A241">
            <v>239</v>
          </cell>
          <cell r="C241">
            <v>239</v>
          </cell>
          <cell r="D241" t="str">
            <v>DU 3</v>
          </cell>
          <cell r="E241" t="str">
            <v>K: 7EHP-4x2-1.2HP NP TN; Upgradable to 8x2</v>
          </cell>
          <cell r="F241" t="str">
            <v>Spare</v>
          </cell>
          <cell r="O241" t="str">
            <v>Spare</v>
          </cell>
          <cell r="P241" t="str">
            <v>Link261_1st</v>
          </cell>
        </row>
        <row r="242">
          <cell r="A242">
            <v>240</v>
          </cell>
          <cell r="C242">
            <v>240</v>
          </cell>
          <cell r="D242" t="str">
            <v>DU 3</v>
          </cell>
          <cell r="E242" t="str">
            <v>K: 7EHP-4x2-1.2HP NP TN; Upgradable to 8x2</v>
          </cell>
          <cell r="F242" t="str">
            <v>Spare</v>
          </cell>
          <cell r="O242" t="str">
            <v>Spare</v>
          </cell>
          <cell r="P242" t="str">
            <v>Link261_1st</v>
          </cell>
        </row>
        <row r="243">
          <cell r="A243">
            <v>241</v>
          </cell>
          <cell r="C243">
            <v>241</v>
          </cell>
          <cell r="D243" t="str">
            <v>DU 3</v>
          </cell>
          <cell r="E243" t="str">
            <v>K: 7EHP-4x2-1.2HP NP TN; Upgradable to 8x2</v>
          </cell>
          <cell r="F243" t="str">
            <v>Spare</v>
          </cell>
          <cell r="O243" t="str">
            <v>Spare</v>
          </cell>
          <cell r="P243" t="str">
            <v>Link261_1st</v>
          </cell>
        </row>
        <row r="244">
          <cell r="A244">
            <v>242</v>
          </cell>
          <cell r="C244">
            <v>242</v>
          </cell>
          <cell r="D244" t="str">
            <v>DU 3</v>
          </cell>
          <cell r="E244" t="str">
            <v>K: 7EHP-4x2-1.2HP NP TN; Upgradable to 8x2</v>
          </cell>
          <cell r="F244" t="str">
            <v>Spare</v>
          </cell>
          <cell r="O244" t="str">
            <v>Spare</v>
          </cell>
          <cell r="P244" t="str">
            <v>Link261_1st</v>
          </cell>
        </row>
        <row r="245">
          <cell r="A245">
            <v>243</v>
          </cell>
          <cell r="C245">
            <v>243</v>
          </cell>
          <cell r="D245" t="str">
            <v>DU 3</v>
          </cell>
          <cell r="E245" t="str">
            <v>N: 7EHP-8x2-0.6HP HS TN; Upgradable to 16x2</v>
          </cell>
          <cell r="F245" t="str">
            <v>Spare</v>
          </cell>
          <cell r="O245" t="str">
            <v>Spare</v>
          </cell>
          <cell r="P245" t="str">
            <v>Link261_1st</v>
          </cell>
        </row>
        <row r="246">
          <cell r="A246">
            <v>244</v>
          </cell>
          <cell r="C246">
            <v>244</v>
          </cell>
          <cell r="D246" t="str">
            <v>DU 3</v>
          </cell>
          <cell r="E246" t="str">
            <v>N: 7EHP-8x2-0.6HP HS TN; Upgradable to 16x2</v>
          </cell>
          <cell r="F246" t="str">
            <v>Spare</v>
          </cell>
          <cell r="O246" t="str">
            <v>Spare</v>
          </cell>
          <cell r="P246" t="str">
            <v>Link261_1st</v>
          </cell>
        </row>
        <row r="247">
          <cell r="A247">
            <v>245</v>
          </cell>
          <cell r="C247">
            <v>245</v>
          </cell>
          <cell r="D247" t="str">
            <v>DU 3</v>
          </cell>
          <cell r="E247" t="str">
            <v>N: 7EHP-8x2-0.6HP HS TN; Upgradable to 16x2</v>
          </cell>
          <cell r="F247" t="str">
            <v>Spare</v>
          </cell>
          <cell r="O247" t="str">
            <v>Spare</v>
          </cell>
          <cell r="P247" t="str">
            <v>Link261_1st</v>
          </cell>
        </row>
        <row r="248">
          <cell r="A248">
            <v>246</v>
          </cell>
          <cell r="C248">
            <v>246</v>
          </cell>
          <cell r="D248" t="str">
            <v>DU 3</v>
          </cell>
          <cell r="E248" t="str">
            <v>N: 7EHP-8x2-0.6HP HS TN; Upgradable to 16x2</v>
          </cell>
          <cell r="F248" t="str">
            <v>Spare</v>
          </cell>
          <cell r="O248" t="str">
            <v>Spare</v>
          </cell>
          <cell r="P248" t="str">
            <v>Link261_1st</v>
          </cell>
        </row>
        <row r="249">
          <cell r="A249">
            <v>247</v>
          </cell>
          <cell r="B249" t="str">
            <v>2;63-DU_4</v>
          </cell>
          <cell r="C249">
            <v>247</v>
          </cell>
          <cell r="D249" t="str">
            <v>DU 4</v>
          </cell>
          <cell r="E249" t="str">
            <v>A: 23EHP-2x2-0.6HP NP TN; Upgradable to 4x2</v>
          </cell>
          <cell r="F249" t="str">
            <v>Casablanca (non-261)</v>
          </cell>
          <cell r="G249" t="str">
            <v>S06°13'24.3</v>
          </cell>
          <cell r="H249" t="str">
            <v>106°50'42.5</v>
          </cell>
          <cell r="I249" t="str">
            <v>Site-00186</v>
          </cell>
          <cell r="J249" t="str">
            <v>S06°13'29.4</v>
          </cell>
          <cell r="K249" t="str">
            <v>106°50'24.9</v>
          </cell>
          <cell r="L249" t="str">
            <v>0.6 km]</v>
          </cell>
          <cell r="M249" t="str">
            <v>Untitled</v>
          </cell>
          <cell r="N249" t="str">
            <v>&lt;None&gt;</v>
          </cell>
          <cell r="P249" t="str">
            <v>Link261_1st</v>
          </cell>
        </row>
        <row r="250">
          <cell r="A250">
            <v>248</v>
          </cell>
          <cell r="B250" t="str">
            <v>2;190-DU_4</v>
          </cell>
          <cell r="C250">
            <v>248</v>
          </cell>
          <cell r="D250" t="str">
            <v>DU 4</v>
          </cell>
          <cell r="E250" t="str">
            <v>A: 23EHP-2x2-0.6HP NP TN; Upgradable to 4x2</v>
          </cell>
          <cell r="F250" t="str">
            <v>Site-00129</v>
          </cell>
          <cell r="G250" t="str">
            <v>S06°13'06.1</v>
          </cell>
          <cell r="H250" t="str">
            <v>106°49'23.1</v>
          </cell>
          <cell r="I250" t="str">
            <v>Site-00128</v>
          </cell>
          <cell r="J250" t="str">
            <v>S06°12'49.9</v>
          </cell>
          <cell r="K250" t="str">
            <v>106°49'30.7</v>
          </cell>
          <cell r="L250" t="str">
            <v>0.6 km]</v>
          </cell>
          <cell r="M250" t="str">
            <v>Untitled</v>
          </cell>
          <cell r="N250" t="str">
            <v>&lt;None&gt;</v>
          </cell>
          <cell r="P250" t="str">
            <v>Link261_1st</v>
          </cell>
        </row>
        <row r="251">
          <cell r="A251">
            <v>249</v>
          </cell>
          <cell r="B251" t="str">
            <v>2;69-DU_4</v>
          </cell>
          <cell r="C251">
            <v>249</v>
          </cell>
          <cell r="D251" t="str">
            <v>DU 4</v>
          </cell>
          <cell r="E251" t="str">
            <v>A: 23EHP-2x2-0.6HP NP TN; Upgradable to 4x2</v>
          </cell>
          <cell r="F251" t="str">
            <v>Site-00146</v>
          </cell>
          <cell r="G251" t="str">
            <v>S06°12'54.6</v>
          </cell>
          <cell r="H251" t="str">
            <v>106°50'34.5</v>
          </cell>
          <cell r="I251" t="str">
            <v>Site-00126</v>
          </cell>
          <cell r="J251" t="str">
            <v>S06°12'33.2</v>
          </cell>
          <cell r="K251" t="str">
            <v>106°50'14.4</v>
          </cell>
          <cell r="L251" t="str">
            <v>0.9 km]</v>
          </cell>
          <cell r="M251" t="str">
            <v>Untitled</v>
          </cell>
          <cell r="N251" t="str">
            <v>&lt;None&gt;</v>
          </cell>
          <cell r="P251" t="str">
            <v>Link261_1st</v>
          </cell>
        </row>
        <row r="252">
          <cell r="A252">
            <v>250</v>
          </cell>
          <cell r="B252" t="str">
            <v>2;20-DU_4</v>
          </cell>
          <cell r="C252">
            <v>250</v>
          </cell>
          <cell r="D252" t="str">
            <v>DU 4</v>
          </cell>
          <cell r="E252" t="str">
            <v>A: 23EHP-2x2-0.6HP NP TN; Upgradable to 4x2</v>
          </cell>
          <cell r="F252" t="str">
            <v>Trans Tv (non-261)</v>
          </cell>
          <cell r="G252" t="str">
            <v>S06°14'27.3</v>
          </cell>
          <cell r="H252" t="str">
            <v>106°49'52.7</v>
          </cell>
          <cell r="I252" t="str">
            <v>Site-00167</v>
          </cell>
          <cell r="J252" t="str">
            <v>S06°14'13.5</v>
          </cell>
          <cell r="K252" t="str">
            <v>106°50'14.9</v>
          </cell>
          <cell r="L252" t="str">
            <v>0.8 km]</v>
          </cell>
          <cell r="M252" t="str">
            <v>Untitled</v>
          </cell>
          <cell r="N252" t="str">
            <v>&lt;None&gt;</v>
          </cell>
          <cell r="P252" t="str">
            <v>Link261_1st</v>
          </cell>
        </row>
        <row r="253">
          <cell r="A253">
            <v>251</v>
          </cell>
          <cell r="B253" t="str">
            <v>2;191-DU_4</v>
          </cell>
          <cell r="C253">
            <v>251</v>
          </cell>
          <cell r="D253" t="str">
            <v>DU 4</v>
          </cell>
          <cell r="E253" t="str">
            <v>A: 23EHP-2x2-0.6HP NP TN; Upgradable to 4x2</v>
          </cell>
          <cell r="F253" t="str">
            <v>Universitas Atma Jaya (non-261)</v>
          </cell>
          <cell r="G253" t="str">
            <v>S06°13'06.6</v>
          </cell>
          <cell r="H253" t="str">
            <v>106°48'55.2</v>
          </cell>
          <cell r="I253" t="str">
            <v>Site-00136</v>
          </cell>
          <cell r="J253" t="str">
            <v>S06°13'19.8</v>
          </cell>
          <cell r="K253" t="str">
            <v>106°49'16.0</v>
          </cell>
          <cell r="L253" t="str">
            <v>0.8 km]</v>
          </cell>
          <cell r="M253" t="str">
            <v>Untitled</v>
          </cell>
          <cell r="N253" t="str">
            <v>&lt;None&gt;</v>
          </cell>
          <cell r="P253" t="str">
            <v>Link261_1st</v>
          </cell>
        </row>
        <row r="254">
          <cell r="A254">
            <v>252</v>
          </cell>
          <cell r="B254" t="str">
            <v>4;10-DU_4</v>
          </cell>
          <cell r="C254">
            <v>252</v>
          </cell>
          <cell r="D254" t="str">
            <v>DU 4</v>
          </cell>
          <cell r="E254" t="str">
            <v>G: 23EHP-4x2-0.6HP NP TN; Upgradable to 8x2</v>
          </cell>
          <cell r="F254" t="str">
            <v>Graha Irama* (non-261)</v>
          </cell>
          <cell r="G254" t="str">
            <v>S06°14'00.7</v>
          </cell>
          <cell r="H254" t="str">
            <v>106°49'56.0</v>
          </cell>
          <cell r="I254" t="str">
            <v>Site-00157</v>
          </cell>
          <cell r="J254" t="str">
            <v>S06°13'55.0</v>
          </cell>
          <cell r="K254" t="str">
            <v>106°50'20.5</v>
          </cell>
          <cell r="L254" t="str">
            <v>0.8 km]</v>
          </cell>
          <cell r="M254" t="str">
            <v>Untitled</v>
          </cell>
          <cell r="N254" t="str">
            <v>&lt;None&gt;</v>
          </cell>
          <cell r="P254" t="str">
            <v>Link261_1st</v>
          </cell>
        </row>
        <row r="255">
          <cell r="A255">
            <v>253</v>
          </cell>
          <cell r="B255" t="str">
            <v>4;29-DU_4</v>
          </cell>
          <cell r="C255">
            <v>253</v>
          </cell>
          <cell r="D255" t="str">
            <v>DU 4</v>
          </cell>
          <cell r="E255" t="str">
            <v>G: 23EHP-4x2-0.6HP NP TN; Upgradable to 8x2</v>
          </cell>
          <cell r="F255" t="str">
            <v>Site-00533</v>
          </cell>
          <cell r="G255" t="str">
            <v>S06°13'07.0</v>
          </cell>
          <cell r="H255" t="str">
            <v>106°49'39.2</v>
          </cell>
          <cell r="I255" t="str">
            <v>Wisma Tugu (1 &amp; 2) (non-261)</v>
          </cell>
          <cell r="J255" t="str">
            <v>S06°12'54.8</v>
          </cell>
          <cell r="K255" t="str">
            <v>106°49'52.7</v>
          </cell>
          <cell r="L255" t="str">
            <v>0.6 km]</v>
          </cell>
          <cell r="M255" t="str">
            <v>Untitled</v>
          </cell>
          <cell r="N255" t="str">
            <v>&lt;None&gt;</v>
          </cell>
          <cell r="P255" t="str">
            <v>Link261_1st</v>
          </cell>
        </row>
        <row r="256">
          <cell r="A256">
            <v>254</v>
          </cell>
          <cell r="B256" t="str">
            <v>4;16-DU_4</v>
          </cell>
          <cell r="C256">
            <v>254</v>
          </cell>
          <cell r="D256" t="str">
            <v>DU 4</v>
          </cell>
          <cell r="E256" t="str">
            <v>G: 23EHP-4x2-0.6HP NP TN; Upgradable to 8x2</v>
          </cell>
          <cell r="F256" t="str">
            <v>Site-00694</v>
          </cell>
          <cell r="G256" t="str">
            <v>S06°14'05.7</v>
          </cell>
          <cell r="H256" t="str">
            <v>106°48'57.2</v>
          </cell>
          <cell r="I256" t="str">
            <v>Site-00589</v>
          </cell>
          <cell r="J256" t="str">
            <v>S06°14'00.5</v>
          </cell>
          <cell r="K256" t="str">
            <v>106°49'17.3</v>
          </cell>
          <cell r="L256" t="str">
            <v>0.6 km]</v>
          </cell>
          <cell r="M256" t="str">
            <v>Untitled</v>
          </cell>
          <cell r="N256" t="str">
            <v>&lt;None&gt;</v>
          </cell>
          <cell r="P256" t="str">
            <v>Link261_1st</v>
          </cell>
        </row>
        <row r="257">
          <cell r="A257">
            <v>255</v>
          </cell>
          <cell r="B257" t="str">
            <v>6;40-DU_4</v>
          </cell>
          <cell r="C257">
            <v>255</v>
          </cell>
          <cell r="D257" t="str">
            <v>DU 4</v>
          </cell>
          <cell r="E257" t="str">
            <v>L: 15EHP-8x2-0.6HP HS TN; Upgradable to 16x2</v>
          </cell>
          <cell r="F257" t="str">
            <v>Site-00128</v>
          </cell>
          <cell r="G257" t="str">
            <v>S06°12'49.9</v>
          </cell>
          <cell r="H257" t="str">
            <v>106°49'30.7</v>
          </cell>
          <cell r="I257" t="str">
            <v>Site-00548</v>
          </cell>
          <cell r="J257" t="str">
            <v>S06°12'28.8</v>
          </cell>
          <cell r="K257" t="str">
            <v>106°49'19.5</v>
          </cell>
          <cell r="L257" t="str">
            <v>0.7 km]</v>
          </cell>
          <cell r="M257" t="str">
            <v>Untitled</v>
          </cell>
          <cell r="N257" t="str">
            <v>&lt;None&gt;</v>
          </cell>
          <cell r="P257" t="str">
            <v>Link261_1st</v>
          </cell>
        </row>
        <row r="258">
          <cell r="A258">
            <v>256</v>
          </cell>
          <cell r="B258" t="str">
            <v>6;10-DU_4</v>
          </cell>
          <cell r="C258">
            <v>256</v>
          </cell>
          <cell r="D258" t="str">
            <v>DU 4</v>
          </cell>
          <cell r="E258" t="str">
            <v>L: 15EHP-8x2-0.6HP HS TN; Upgradable to 16x2</v>
          </cell>
          <cell r="F258" t="str">
            <v>Site-00130</v>
          </cell>
          <cell r="G258" t="str">
            <v>S06°13'22.0</v>
          </cell>
          <cell r="H258" t="str">
            <v>106°48'54.7</v>
          </cell>
          <cell r="I258" t="str">
            <v>Hotal Crown Plaza (non-261)</v>
          </cell>
          <cell r="J258" t="str">
            <v>S06°13'21.3</v>
          </cell>
          <cell r="K258" t="str">
            <v>106°48'54.6</v>
          </cell>
          <cell r="L258" t="str">
            <v>0.0 km]</v>
          </cell>
          <cell r="M258" t="str">
            <v>Untitled</v>
          </cell>
          <cell r="N258" t="str">
            <v>&lt;None&gt;</v>
          </cell>
          <cell r="P258" t="str">
            <v>Link261_1st</v>
          </cell>
        </row>
        <row r="259">
          <cell r="A259">
            <v>257</v>
          </cell>
          <cell r="B259" t="str">
            <v>6;21-DU_4</v>
          </cell>
          <cell r="C259">
            <v>257</v>
          </cell>
          <cell r="D259" t="str">
            <v>DU 4</v>
          </cell>
          <cell r="E259" t="str">
            <v>L: 15EHP-8x2-0.6HP HS TN; Upgradable to 16x2</v>
          </cell>
          <cell r="F259" t="str">
            <v>Site-01189</v>
          </cell>
          <cell r="G259" t="str">
            <v>S06°12'37.5</v>
          </cell>
          <cell r="H259" t="str">
            <v>106°50'38.4</v>
          </cell>
          <cell r="I259" t="str">
            <v>Site-00126</v>
          </cell>
          <cell r="J259" t="str">
            <v>S06°12'33.2</v>
          </cell>
          <cell r="K259" t="str">
            <v>106°50'14.4</v>
          </cell>
          <cell r="L259" t="str">
            <v>0.7 km]</v>
          </cell>
          <cell r="M259" t="str">
            <v>Untitled</v>
          </cell>
          <cell r="N259" t="str">
            <v>&lt;None&gt;</v>
          </cell>
          <cell r="P259" t="str">
            <v>Link261_1st</v>
          </cell>
        </row>
        <row r="260">
          <cell r="A260">
            <v>258</v>
          </cell>
          <cell r="B260" t="str">
            <v>10;10-DU_4</v>
          </cell>
          <cell r="C260">
            <v>258</v>
          </cell>
          <cell r="D260" t="str">
            <v>DU 4</v>
          </cell>
          <cell r="E260" t="str">
            <v>O: 23EHP-16x2-0.6HP HS TN</v>
          </cell>
          <cell r="F260" t="str">
            <v>Site-00130</v>
          </cell>
          <cell r="G260" t="str">
            <v>S06°13'22.0</v>
          </cell>
          <cell r="H260" t="str">
            <v>106°48'54.7</v>
          </cell>
          <cell r="I260" t="str">
            <v>Site-00139</v>
          </cell>
          <cell r="J260" t="str">
            <v>S06°13'36.5</v>
          </cell>
          <cell r="K260" t="str">
            <v>106°49'01.6</v>
          </cell>
          <cell r="L260" t="str">
            <v>0.5 km]</v>
          </cell>
          <cell r="M260" t="str">
            <v>Untitled</v>
          </cell>
          <cell r="N260" t="str">
            <v>&lt;None&gt;</v>
          </cell>
          <cell r="P260" t="str">
            <v>Link261_1st</v>
          </cell>
        </row>
        <row r="261">
          <cell r="A261">
            <v>259</v>
          </cell>
          <cell r="C261">
            <v>259</v>
          </cell>
          <cell r="D261" t="str">
            <v>DU 4</v>
          </cell>
          <cell r="E261" t="str">
            <v>N: 7EHP-8x2-0.6HP HS TN; Upgradable to 16x2</v>
          </cell>
          <cell r="F261" t="str">
            <v>Spare</v>
          </cell>
          <cell r="O261" t="str">
            <v>Spare</v>
          </cell>
          <cell r="P261" t="str">
            <v>Link261_1st</v>
          </cell>
        </row>
        <row r="262">
          <cell r="A262">
            <v>260</v>
          </cell>
          <cell r="C262">
            <v>260</v>
          </cell>
          <cell r="D262" t="str">
            <v>DU 4</v>
          </cell>
          <cell r="E262" t="str">
            <v>N: 7EHP-8x2-0.6HP HS TN; Upgradable to 16x2</v>
          </cell>
          <cell r="F262" t="str">
            <v>Spare</v>
          </cell>
          <cell r="O262" t="str">
            <v>Spare</v>
          </cell>
          <cell r="P262" t="str">
            <v>Link261_1st</v>
          </cell>
        </row>
        <row r="263">
          <cell r="A263">
            <v>261</v>
          </cell>
          <cell r="B263" t="str">
            <v>10;6-DU_5a</v>
          </cell>
          <cell r="C263">
            <v>261</v>
          </cell>
          <cell r="D263" t="str">
            <v>DU 5a</v>
          </cell>
          <cell r="E263" t="str">
            <v>O: 23EHP-16x2-0.6HP HS TN</v>
          </cell>
          <cell r="F263" t="str">
            <v>Site-00550</v>
          </cell>
          <cell r="G263" t="str">
            <v>S06°14'30.7</v>
          </cell>
          <cell r="H263" t="str">
            <v>106°48'05.1</v>
          </cell>
          <cell r="I263" t="str">
            <v>RS Pertamina (non-261)</v>
          </cell>
          <cell r="J263" t="str">
            <v>S06°14'22.9</v>
          </cell>
          <cell r="K263" t="str">
            <v>106°47'36.2</v>
          </cell>
          <cell r="L263" t="str">
            <v>0.9 km]</v>
          </cell>
          <cell r="M263" t="str">
            <v>Untitled</v>
          </cell>
          <cell r="N263" t="str">
            <v>&lt;None&gt;</v>
          </cell>
          <cell r="P263" t="str">
            <v>Link261_1st</v>
          </cell>
        </row>
        <row r="264">
          <cell r="A264">
            <v>262</v>
          </cell>
          <cell r="B264" t="str">
            <v>2;34-DU-5a</v>
          </cell>
          <cell r="C264">
            <v>262</v>
          </cell>
          <cell r="D264" t="str">
            <v>DU 5a</v>
          </cell>
          <cell r="E264" t="str">
            <v>A: 23EHP-2x2-0.6HP NP TN; Upgradable to 4x2</v>
          </cell>
          <cell r="F264" t="str">
            <v>Senayan City (non-261)</v>
          </cell>
          <cell r="G264" t="str">
            <v>S06°13'36.0</v>
          </cell>
          <cell r="H264" t="str">
            <v>106°47'50.8</v>
          </cell>
          <cell r="I264" t="str">
            <v>Site-00888</v>
          </cell>
          <cell r="J264" t="str">
            <v>S06°13'51.5</v>
          </cell>
          <cell r="K264" t="str">
            <v>106°47'54.5</v>
          </cell>
          <cell r="L264" t="str">
            <v>0.5 km]</v>
          </cell>
          <cell r="M264" t="str">
            <v>Untitled</v>
          </cell>
          <cell r="N264" t="str">
            <v>&lt;None&gt;</v>
          </cell>
          <cell r="P264" t="str">
            <v>Link261_1st</v>
          </cell>
        </row>
        <row r="265">
          <cell r="A265">
            <v>263</v>
          </cell>
          <cell r="B265" t="str">
            <v>2;33-DU_5a</v>
          </cell>
          <cell r="C265">
            <v>263</v>
          </cell>
          <cell r="D265" t="str">
            <v>DU 5a</v>
          </cell>
          <cell r="E265" t="str">
            <v>A: 23EHP-2x2-0.6HP NP TN; Upgradable to 4x2</v>
          </cell>
          <cell r="F265" t="str">
            <v>Site-00134 (non-261)</v>
          </cell>
          <cell r="G265" t="str">
            <v>S06°14'01.8</v>
          </cell>
          <cell r="H265" t="str">
            <v>106°47'13.8</v>
          </cell>
          <cell r="I265" t="str">
            <v>Site-00133</v>
          </cell>
          <cell r="J265" t="str">
            <v>S06°13'59.5</v>
          </cell>
          <cell r="K265" t="str">
            <v>106°47'36.4</v>
          </cell>
          <cell r="L265" t="str">
            <v>0.7 km]</v>
          </cell>
          <cell r="M265" t="str">
            <v>Untitled</v>
          </cell>
          <cell r="N265" t="str">
            <v>&lt;None&gt;</v>
          </cell>
          <cell r="P265" t="str">
            <v>Link261_1st</v>
          </cell>
        </row>
        <row r="266">
          <cell r="A266">
            <v>264</v>
          </cell>
          <cell r="B266" t="str">
            <v>2;29-DU_5a</v>
          </cell>
          <cell r="C266">
            <v>264</v>
          </cell>
          <cell r="D266" t="str">
            <v>DU 5a</v>
          </cell>
          <cell r="E266" t="str">
            <v>A: 23EHP-2x2-0.6HP NP TN; Upgradable to 4x2</v>
          </cell>
          <cell r="F266" t="str">
            <v>RS Pertamina (non-261)</v>
          </cell>
          <cell r="G266" t="str">
            <v>S06°14'22.9</v>
          </cell>
          <cell r="H266" t="str">
            <v>106°47'36.2</v>
          </cell>
          <cell r="I266" t="str">
            <v>Site-00144</v>
          </cell>
          <cell r="J266" t="str">
            <v>S06°14'25.0</v>
          </cell>
          <cell r="K266" t="str">
            <v>106°47'33.4</v>
          </cell>
          <cell r="L266" t="str">
            <v>0.1 km]</v>
          </cell>
          <cell r="M266" t="str">
            <v>Untitled</v>
          </cell>
          <cell r="N266" t="str">
            <v>&lt;None&gt;</v>
          </cell>
          <cell r="P266" t="str">
            <v>Link261_1st</v>
          </cell>
        </row>
        <row r="267">
          <cell r="A267">
            <v>265</v>
          </cell>
          <cell r="B267" t="str">
            <v>4;12-DU_5a</v>
          </cell>
          <cell r="C267">
            <v>265</v>
          </cell>
          <cell r="D267" t="str">
            <v>DU 5a</v>
          </cell>
          <cell r="E267" t="str">
            <v>G: 23EHP-4x2-0.6HP NP TN; Upgradable to 8x2</v>
          </cell>
          <cell r="F267" t="str">
            <v>RS Pertamina (non-261)</v>
          </cell>
          <cell r="G267" t="str">
            <v>S06°14'22.9</v>
          </cell>
          <cell r="H267" t="str">
            <v>106°47'36.2</v>
          </cell>
          <cell r="I267" t="str">
            <v>Site-00786</v>
          </cell>
          <cell r="J267" t="str">
            <v>S06°14'20.5</v>
          </cell>
          <cell r="K267" t="str">
            <v>106°47'12.1</v>
          </cell>
          <cell r="L267" t="str">
            <v>0.7 km]</v>
          </cell>
          <cell r="M267" t="str">
            <v>Untitled</v>
          </cell>
          <cell r="N267" t="str">
            <v>&lt;None&gt;</v>
          </cell>
          <cell r="P267" t="str">
            <v>Link261_1st</v>
          </cell>
        </row>
        <row r="268">
          <cell r="A268">
            <v>266</v>
          </cell>
          <cell r="B268" t="str">
            <v>10-DU_5a</v>
          </cell>
          <cell r="C268">
            <v>266</v>
          </cell>
          <cell r="D268" t="str">
            <v>DU 5a</v>
          </cell>
          <cell r="E268" t="str">
            <v>O: 23EHP-16x2-0.6HP HS TN</v>
          </cell>
          <cell r="F268" t="str">
            <v>Site-00164</v>
          </cell>
          <cell r="G268" t="str">
            <v>S06°14'58.8</v>
          </cell>
          <cell r="H268" t="str">
            <v>106°47'51.1</v>
          </cell>
          <cell r="I268" t="str">
            <v>Site-00155</v>
          </cell>
          <cell r="J268" t="str">
            <v>S06°14'59.7</v>
          </cell>
          <cell r="K268" t="str">
            <v>106°47'31.8</v>
          </cell>
          <cell r="L268" t="str">
            <v>0.6 km]</v>
          </cell>
          <cell r="M268" t="str">
            <v>Untitled</v>
          </cell>
          <cell r="N268" t="str">
            <v>&lt;None&gt;</v>
          </cell>
          <cell r="P268" t="str">
            <v>Link261_1st</v>
          </cell>
        </row>
        <row r="269">
          <cell r="A269">
            <v>267</v>
          </cell>
          <cell r="B269" t="str">
            <v>2;2-DU_5a</v>
          </cell>
          <cell r="C269">
            <v>267</v>
          </cell>
          <cell r="D269" t="str">
            <v>DU 5a</v>
          </cell>
          <cell r="E269" t="str">
            <v>A: 23EHP-2x2-0.6HP NP TN; Upgradable to 4x2</v>
          </cell>
          <cell r="F269" t="str">
            <v>Site-00155</v>
          </cell>
          <cell r="G269" t="str">
            <v>S06°14'59.7</v>
          </cell>
          <cell r="H269" t="str">
            <v>106°47'31.8</v>
          </cell>
          <cell r="I269" t="str">
            <v>Site-00510</v>
          </cell>
          <cell r="J269" t="str">
            <v>S06°14'43.6</v>
          </cell>
          <cell r="K269" t="str">
            <v>106°46'53.2</v>
          </cell>
          <cell r="L269" t="str">
            <v>1.3 km]</v>
          </cell>
          <cell r="M269" t="str">
            <v>Untitled</v>
          </cell>
          <cell r="N269" t="str">
            <v>&lt;None&gt;</v>
          </cell>
          <cell r="P269" t="str">
            <v>Link261_1st</v>
          </cell>
        </row>
        <row r="270">
          <cell r="A270">
            <v>268</v>
          </cell>
          <cell r="B270" t="str">
            <v>2;5-DU_5a</v>
          </cell>
          <cell r="C270">
            <v>268</v>
          </cell>
          <cell r="D270" t="str">
            <v>DU 5a</v>
          </cell>
          <cell r="E270" t="str">
            <v>A: 23EHP-2x2-0.6HP NP TN; Upgradable to 4x2</v>
          </cell>
          <cell r="F270" t="str">
            <v>Site-00545</v>
          </cell>
          <cell r="G270" t="str">
            <v>S06°14'47.3</v>
          </cell>
          <cell r="H270" t="str">
            <v>106°47'24.7</v>
          </cell>
          <cell r="I270" t="str">
            <v>Site-00145</v>
          </cell>
          <cell r="J270" t="str">
            <v>S06°14'39.8</v>
          </cell>
          <cell r="K270" t="str">
            <v>106°47'13.1</v>
          </cell>
          <cell r="L270" t="str">
            <v>0.4 km]</v>
          </cell>
          <cell r="M270" t="str">
            <v>Untitled</v>
          </cell>
          <cell r="N270" t="str">
            <v>&lt;None&gt;</v>
          </cell>
          <cell r="P270" t="str">
            <v>Link261_1st</v>
          </cell>
        </row>
        <row r="271">
          <cell r="A271">
            <v>269</v>
          </cell>
          <cell r="B271" t="str">
            <v>2-DU_5a</v>
          </cell>
          <cell r="C271">
            <v>269</v>
          </cell>
          <cell r="D271" t="str">
            <v>DU 5a</v>
          </cell>
          <cell r="E271" t="str">
            <v>A: 23EHP-2x2-0.6HP NP TN; Upgradable to 4x2</v>
          </cell>
          <cell r="F271" t="str">
            <v>Site-00165</v>
          </cell>
          <cell r="G271" t="str">
            <v>S06°15'05.7</v>
          </cell>
          <cell r="H271" t="str">
            <v>106°47'15.5</v>
          </cell>
          <cell r="I271" t="str">
            <v>Site-00156</v>
          </cell>
          <cell r="J271" t="str">
            <v>S06°15'03.0</v>
          </cell>
          <cell r="K271" t="str">
            <v>106°46'56.8</v>
          </cell>
          <cell r="L271" t="str">
            <v>0.6 km]</v>
          </cell>
          <cell r="M271" t="str">
            <v>Untitled</v>
          </cell>
          <cell r="N271" t="str">
            <v>&lt;None&gt;</v>
          </cell>
          <cell r="P271" t="str">
            <v>Link261_1st</v>
          </cell>
        </row>
        <row r="272">
          <cell r="A272">
            <v>270</v>
          </cell>
          <cell r="B272" t="str">
            <v>4;4-DU_5a</v>
          </cell>
          <cell r="C272">
            <v>270</v>
          </cell>
          <cell r="D272" t="str">
            <v>DU 5a</v>
          </cell>
          <cell r="E272" t="str">
            <v>G: 23EHP-4x2-0.6HP NP TN; Upgradable to 8x2</v>
          </cell>
          <cell r="F272" t="str">
            <v>Site-00155</v>
          </cell>
          <cell r="G272" t="str">
            <v>S06°14'59.7</v>
          </cell>
          <cell r="H272" t="str">
            <v>106°47'31.8</v>
          </cell>
          <cell r="I272" t="str">
            <v>Site-00545</v>
          </cell>
          <cell r="J272" t="str">
            <v>S06°14'47.3</v>
          </cell>
          <cell r="K272" t="str">
            <v>106°47'24.7</v>
          </cell>
          <cell r="L272" t="str">
            <v>0.4 km]</v>
          </cell>
          <cell r="M272" t="str">
            <v>Untitled</v>
          </cell>
          <cell r="N272" t="str">
            <v>&lt;None&gt;</v>
          </cell>
          <cell r="P272" t="str">
            <v>Link261_1st</v>
          </cell>
        </row>
        <row r="273">
          <cell r="A273">
            <v>271</v>
          </cell>
          <cell r="B273" t="str">
            <v>4-DU_5a</v>
          </cell>
          <cell r="C273">
            <v>271</v>
          </cell>
          <cell r="D273" t="str">
            <v>DU 5a</v>
          </cell>
          <cell r="E273" t="str">
            <v>G: 23EHP-4x2-0.6HP NP TN; Upgradable to 8x2</v>
          </cell>
          <cell r="F273" t="str">
            <v>Site-00155</v>
          </cell>
          <cell r="G273" t="str">
            <v>S06°14'59.7</v>
          </cell>
          <cell r="H273" t="str">
            <v>106°47'31.8</v>
          </cell>
          <cell r="I273" t="str">
            <v>Site-00165</v>
          </cell>
          <cell r="J273" t="str">
            <v>S06°15'05.7</v>
          </cell>
          <cell r="K273" t="str">
            <v>106°47'15.5</v>
          </cell>
          <cell r="L273" t="str">
            <v>0.5 km]</v>
          </cell>
          <cell r="M273" t="str">
            <v>Untitled</v>
          </cell>
          <cell r="N273" t="str">
            <v>&lt;None&gt;</v>
          </cell>
          <cell r="P273" t="str">
            <v>Link261_1st</v>
          </cell>
        </row>
        <row r="274">
          <cell r="A274">
            <v>272</v>
          </cell>
          <cell r="B274" t="str">
            <v>2;55-DU_5a</v>
          </cell>
          <cell r="C274">
            <v>272</v>
          </cell>
          <cell r="D274" t="str">
            <v>DU 5a</v>
          </cell>
          <cell r="E274" t="str">
            <v>A: 23EHP-2x2-0.6HP NP TN; Upgradable to 4x2</v>
          </cell>
          <cell r="F274" t="str">
            <v>Site-00511</v>
          </cell>
          <cell r="G274" t="str">
            <v>S06°15'38.0</v>
          </cell>
          <cell r="H274" t="str">
            <v>106°47'39.7</v>
          </cell>
          <cell r="I274" t="str">
            <v>Site-00784</v>
          </cell>
          <cell r="J274" t="str">
            <v>S06°15'16.3</v>
          </cell>
          <cell r="K274" t="str">
            <v>106°47'31.7</v>
          </cell>
          <cell r="L274" t="str">
            <v>0.7 km]</v>
          </cell>
          <cell r="M274" t="str">
            <v>Untitled</v>
          </cell>
          <cell r="N274" t="str">
            <v>&lt;None&gt;</v>
          </cell>
          <cell r="P274" t="str">
            <v>Link261_1st</v>
          </cell>
        </row>
        <row r="275">
          <cell r="A275">
            <v>273</v>
          </cell>
          <cell r="B275" t="str">
            <v>6;12;2-DU_5a</v>
          </cell>
          <cell r="C275">
            <v>273</v>
          </cell>
          <cell r="D275" t="str">
            <v>DU 5a</v>
          </cell>
          <cell r="E275" t="str">
            <v>L: 15EHP-8x2-0.6HP HS TN; Upgradable to 16x2</v>
          </cell>
          <cell r="F275" t="str">
            <v>Site-00511</v>
          </cell>
          <cell r="G275" t="str">
            <v>S06°15'38.0</v>
          </cell>
          <cell r="H275" t="str">
            <v>106°47'39.7</v>
          </cell>
          <cell r="I275" t="str">
            <v>Site-00172 (non-261)</v>
          </cell>
          <cell r="J275" t="str">
            <v>S06°15'17.8</v>
          </cell>
          <cell r="K275" t="str">
            <v>106°47'48.8</v>
          </cell>
          <cell r="L275" t="str">
            <v>0.7 km]</v>
          </cell>
          <cell r="M275" t="str">
            <v>Untitled</v>
          </cell>
          <cell r="N275" t="str">
            <v>&lt;None&gt;</v>
          </cell>
          <cell r="P275" t="str">
            <v>Link261_1st</v>
          </cell>
        </row>
        <row r="276">
          <cell r="A276">
            <v>274</v>
          </cell>
          <cell r="B276" t="str">
            <v>2;57-DU_5a</v>
          </cell>
          <cell r="C276">
            <v>274</v>
          </cell>
          <cell r="D276" t="str">
            <v>DU 5a</v>
          </cell>
          <cell r="E276" t="str">
            <v>A: 23EHP-2x2-0.6HP NP TN; Upgradable to 4x2</v>
          </cell>
          <cell r="F276" t="str">
            <v>Site-00712</v>
          </cell>
          <cell r="G276" t="str">
            <v>S06°15'29.3</v>
          </cell>
          <cell r="H276" t="str">
            <v>106°47'21.3</v>
          </cell>
          <cell r="I276" t="str">
            <v>Site-00832</v>
          </cell>
          <cell r="J276" t="str">
            <v>S06°15'21.1</v>
          </cell>
          <cell r="K276" t="str">
            <v>106°47'07.2</v>
          </cell>
          <cell r="L276" t="str">
            <v>0.5 km]</v>
          </cell>
          <cell r="M276" t="str">
            <v>Untitled</v>
          </cell>
          <cell r="N276" t="str">
            <v>&lt;None&gt;</v>
          </cell>
          <cell r="P276" t="str">
            <v>Link261_1st</v>
          </cell>
        </row>
        <row r="277">
          <cell r="A277">
            <v>275</v>
          </cell>
          <cell r="B277" t="str">
            <v>2;60du5a u9b</v>
          </cell>
          <cell r="C277">
            <v>275</v>
          </cell>
          <cell r="D277" t="str">
            <v>DU 5a</v>
          </cell>
          <cell r="E277" t="str">
            <v>A: 23EHP-2x2-0.6HP NP TN; Upgradable to 4x2</v>
          </cell>
          <cell r="F277" t="str">
            <v>Site-01230 (non-261)</v>
          </cell>
          <cell r="G277" t="str">
            <v>S06°16'05.3</v>
          </cell>
          <cell r="H277" t="str">
            <v>106°47'26.7</v>
          </cell>
          <cell r="I277" t="str">
            <v>Site-00173</v>
          </cell>
          <cell r="J277" t="str">
            <v>S06°15'44.6</v>
          </cell>
          <cell r="K277" t="str">
            <v>106°47'19.0</v>
          </cell>
          <cell r="L277" t="str">
            <v>0.7 km]</v>
          </cell>
          <cell r="M277" t="str">
            <v>Untitled</v>
          </cell>
          <cell r="N277" t="str">
            <v>&lt;None&gt;</v>
          </cell>
          <cell r="P277" t="str">
            <v>Link261_1st</v>
          </cell>
        </row>
        <row r="278">
          <cell r="A278">
            <v>276</v>
          </cell>
          <cell r="B278" t="str">
            <v>4;23 DU5a</v>
          </cell>
          <cell r="C278">
            <v>276</v>
          </cell>
          <cell r="D278" t="str">
            <v>DU 5a</v>
          </cell>
          <cell r="E278" t="str">
            <v>G: 23EHP-4x2-0.6HP NP TN; Upgradable to 8x2</v>
          </cell>
          <cell r="F278" t="str">
            <v>Site-00832</v>
          </cell>
          <cell r="G278" t="str">
            <v>S06°15'21.1</v>
          </cell>
          <cell r="H278" t="str">
            <v>106°47'07.2</v>
          </cell>
          <cell r="I278" t="str">
            <v>Site-01197 (non-261)</v>
          </cell>
          <cell r="J278" t="str">
            <v>S06°15'22.5</v>
          </cell>
          <cell r="K278" t="str">
            <v>106°46'30.5</v>
          </cell>
          <cell r="L278" t="str">
            <v>1.1 km]</v>
          </cell>
          <cell r="M278" t="str">
            <v>Untitled</v>
          </cell>
          <cell r="N278" t="str">
            <v>&lt;None&gt;</v>
          </cell>
          <cell r="P278" t="str">
            <v>Link261_1st</v>
          </cell>
        </row>
        <row r="279">
          <cell r="A279">
            <v>277</v>
          </cell>
          <cell r="B279" t="str">
            <v>2;197-DU_5b</v>
          </cell>
          <cell r="C279">
            <v>277</v>
          </cell>
          <cell r="D279" t="str">
            <v>DU 5b</v>
          </cell>
          <cell r="E279" t="str">
            <v>A: 23EHP-2x2-0.6HP NP TN; Upgradable to 4x2</v>
          </cell>
          <cell r="F279" t="str">
            <v>Bapindo Plaza (non-261)</v>
          </cell>
          <cell r="G279" t="str">
            <v>S06°13'23.4</v>
          </cell>
          <cell r="H279" t="str">
            <v>106°48'30.6</v>
          </cell>
          <cell r="I279" t="str">
            <v>Site-00140</v>
          </cell>
          <cell r="J279" t="str">
            <v>S06°13'33.9</v>
          </cell>
          <cell r="K279" t="str">
            <v>106°48'38.4</v>
          </cell>
          <cell r="L279" t="str">
            <v>0.4 km]</v>
          </cell>
          <cell r="M279" t="str">
            <v>Untitled</v>
          </cell>
          <cell r="N279" t="str">
            <v>&lt;None&gt;</v>
          </cell>
          <cell r="P279" t="str">
            <v>Link261_1st</v>
          </cell>
        </row>
        <row r="280">
          <cell r="A280">
            <v>278</v>
          </cell>
          <cell r="B280" t="str">
            <v>2;9-DU_5b</v>
          </cell>
          <cell r="C280">
            <v>278</v>
          </cell>
          <cell r="D280" t="str">
            <v>DU 5b</v>
          </cell>
          <cell r="E280" t="str">
            <v>A: 23EHP-2x2-0.6HP NP TN; Upgradable to 4x2</v>
          </cell>
          <cell r="F280" t="str">
            <v>Seibu (non-261)</v>
          </cell>
          <cell r="G280" t="str">
            <v>S06°14'42.5</v>
          </cell>
          <cell r="H280" t="str">
            <v>106°48'13.0</v>
          </cell>
          <cell r="I280" t="str">
            <v>Site-00163</v>
          </cell>
          <cell r="J280" t="str">
            <v>S06°14'36.3</v>
          </cell>
          <cell r="K280" t="str">
            <v>106°48'19.0</v>
          </cell>
          <cell r="L280" t="str">
            <v>0.3 km]</v>
          </cell>
          <cell r="M280" t="str">
            <v>Untitled</v>
          </cell>
          <cell r="N280" t="str">
            <v>&lt;None&gt;</v>
          </cell>
          <cell r="P280" t="str">
            <v>Link261_1st</v>
          </cell>
        </row>
        <row r="281">
          <cell r="A281">
            <v>279</v>
          </cell>
          <cell r="B281" t="str">
            <v>2;48-DU_5b</v>
          </cell>
          <cell r="C281">
            <v>279</v>
          </cell>
          <cell r="D281" t="str">
            <v>DU 5b</v>
          </cell>
          <cell r="E281" t="str">
            <v>A: 23EHP-2x2-0.6HP NP TN; Upgradable to 4x2</v>
          </cell>
          <cell r="F281" t="str">
            <v>Site-00139</v>
          </cell>
          <cell r="G281" t="str">
            <v>S06°13'36.5</v>
          </cell>
          <cell r="H281" t="str">
            <v>106°49'01.6</v>
          </cell>
          <cell r="I281" t="str">
            <v>Site-00150</v>
          </cell>
          <cell r="J281" t="str">
            <v>S06°13'50.0</v>
          </cell>
          <cell r="K281" t="str">
            <v>106°49'05.8</v>
          </cell>
          <cell r="L281" t="str">
            <v>0.4 km]</v>
          </cell>
          <cell r="M281" t="str">
            <v>Untitled</v>
          </cell>
          <cell r="N281" t="str">
            <v>&lt;None&gt;</v>
          </cell>
          <cell r="P281" t="str">
            <v>Link261_1st</v>
          </cell>
        </row>
        <row r="282">
          <cell r="A282">
            <v>280</v>
          </cell>
          <cell r="B282" t="str">
            <v>2;36-DU_5b</v>
          </cell>
          <cell r="C282">
            <v>280</v>
          </cell>
          <cell r="D282" t="str">
            <v>DU 5b</v>
          </cell>
          <cell r="E282" t="str">
            <v>A: 23EHP-2x2-0.6HP NP TN; Upgradable to 4x2</v>
          </cell>
          <cell r="F282" t="str">
            <v>Site-00151</v>
          </cell>
          <cell r="G282" t="str">
            <v>S06°13'57.8</v>
          </cell>
          <cell r="H282" t="str">
            <v>106°48'44.0</v>
          </cell>
          <cell r="I282" t="str">
            <v>Site-00141</v>
          </cell>
          <cell r="J282" t="str">
            <v>S06°13'51.1</v>
          </cell>
          <cell r="K282" t="str">
            <v>106°48'22.7</v>
          </cell>
          <cell r="L282" t="str">
            <v>0.7 km]</v>
          </cell>
          <cell r="M282" t="str">
            <v>Untitled</v>
          </cell>
          <cell r="N282" t="str">
            <v>&lt;None&gt;</v>
          </cell>
          <cell r="P282" t="str">
            <v>Link261_1st</v>
          </cell>
        </row>
        <row r="283">
          <cell r="A283">
            <v>281</v>
          </cell>
          <cell r="B283" t="str">
            <v>2;39-DU_5b</v>
          </cell>
          <cell r="C283">
            <v>281</v>
          </cell>
          <cell r="D283" t="str">
            <v>DU 5b</v>
          </cell>
          <cell r="E283" t="str">
            <v>A: 23EHP-2x2-0.6HP NP TN; Upgradable to 4x2</v>
          </cell>
          <cell r="F283" t="str">
            <v>Site-00161</v>
          </cell>
          <cell r="G283" t="str">
            <v>S06°14'20.0</v>
          </cell>
          <cell r="H283" t="str">
            <v>106°48'49.9</v>
          </cell>
          <cell r="I283" t="str">
            <v>Site-00162</v>
          </cell>
          <cell r="J283" t="str">
            <v>S06°14'26.2</v>
          </cell>
          <cell r="K283" t="str">
            <v>106°48'27.9</v>
          </cell>
          <cell r="L283" t="str">
            <v>0.7 km]</v>
          </cell>
          <cell r="M283" t="str">
            <v>Untitled</v>
          </cell>
          <cell r="N283" t="str">
            <v>&lt;None&gt;</v>
          </cell>
          <cell r="P283" t="str">
            <v>Link261_1st</v>
          </cell>
        </row>
        <row r="284">
          <cell r="A284">
            <v>282</v>
          </cell>
          <cell r="B284" t="str">
            <v>2;8-DU_5b</v>
          </cell>
          <cell r="C284">
            <v>282</v>
          </cell>
          <cell r="D284" t="str">
            <v>DU 5b</v>
          </cell>
          <cell r="E284" t="str">
            <v>A: 23EHP-2x2-0.6HP NP TN; Upgradable to 4x2</v>
          </cell>
          <cell r="F284" t="str">
            <v>Site-00170</v>
          </cell>
          <cell r="G284" t="str">
            <v>S06°14'51.7</v>
          </cell>
          <cell r="H284" t="str">
            <v>106°48'21.9</v>
          </cell>
          <cell r="I284" t="str">
            <v>Site-00085</v>
          </cell>
          <cell r="J284" t="str">
            <v>S06°14'38.4</v>
          </cell>
          <cell r="K284" t="str">
            <v>106°48'43.2</v>
          </cell>
          <cell r="L284" t="str">
            <v>0.8 km]</v>
          </cell>
          <cell r="M284" t="str">
            <v>Untitled</v>
          </cell>
          <cell r="N284" t="str">
            <v>&lt;None&gt;</v>
          </cell>
          <cell r="P284" t="str">
            <v>Link261_1st</v>
          </cell>
        </row>
        <row r="285">
          <cell r="A285">
            <v>283</v>
          </cell>
          <cell r="B285" t="str">
            <v>2;38-DU_5b</v>
          </cell>
          <cell r="C285">
            <v>283</v>
          </cell>
          <cell r="D285" t="str">
            <v>DU 5b</v>
          </cell>
          <cell r="E285" t="str">
            <v>A: 23EHP-2x2-0.6HP NP TN; Upgradable to 4x2</v>
          </cell>
          <cell r="F285" t="str">
            <v>Site-00694</v>
          </cell>
          <cell r="G285" t="str">
            <v>S06°14'05.7</v>
          </cell>
          <cell r="H285" t="str">
            <v>106°48'57.2</v>
          </cell>
          <cell r="I285" t="str">
            <v>Site-00152</v>
          </cell>
          <cell r="J285" t="str">
            <v>S06°14'09.0</v>
          </cell>
          <cell r="K285" t="str">
            <v>106°48'27.8</v>
          </cell>
          <cell r="L285" t="str">
            <v>0.9 km]</v>
          </cell>
          <cell r="M285" t="str">
            <v>Untitled</v>
          </cell>
          <cell r="N285" t="str">
            <v>&lt;None&gt;</v>
          </cell>
          <cell r="P285" t="str">
            <v>Link261_1st</v>
          </cell>
        </row>
        <row r="286">
          <cell r="A286">
            <v>284</v>
          </cell>
          <cell r="B286" t="str">
            <v>2;54-DU_5b</v>
          </cell>
          <cell r="C286">
            <v>284</v>
          </cell>
          <cell r="D286" t="str">
            <v>DU 5b</v>
          </cell>
          <cell r="E286" t="str">
            <v>A: 23EHP-2x2-0.6HP NP TN; Upgradable to 4x2</v>
          </cell>
          <cell r="F286" t="str">
            <v>Summitmas 1 &amp; 2 (non-261)</v>
          </cell>
          <cell r="G286" t="str">
            <v>S06°13'37.0</v>
          </cell>
          <cell r="H286" t="str">
            <v>106°48'10.6</v>
          </cell>
          <cell r="I286" t="str">
            <v>Site-00670</v>
          </cell>
          <cell r="J286" t="str">
            <v>S06°13'38.6</v>
          </cell>
          <cell r="K286" t="str">
            <v>106°48'24.6</v>
          </cell>
          <cell r="L286" t="str">
            <v>0.4 km]</v>
          </cell>
          <cell r="M286" t="str">
            <v>Untitled</v>
          </cell>
          <cell r="N286" t="str">
            <v>&lt;None&gt;</v>
          </cell>
          <cell r="P286" t="str">
            <v>Link261_1st</v>
          </cell>
        </row>
        <row r="287">
          <cell r="A287">
            <v>285</v>
          </cell>
          <cell r="B287" t="str">
            <v>2;13-DU_5b</v>
          </cell>
          <cell r="C287">
            <v>285</v>
          </cell>
          <cell r="D287" t="str">
            <v>DU 5b</v>
          </cell>
          <cell r="E287" t="str">
            <v>A: 23EHP-2x2-0.6HP NP TN; Upgradable to 4x2</v>
          </cell>
          <cell r="F287" t="str">
            <v>Tendean Plaza* (non-261)</v>
          </cell>
          <cell r="G287" t="str">
            <v>S06°14'23.1</v>
          </cell>
          <cell r="H287" t="str">
            <v>106°49'23.7</v>
          </cell>
          <cell r="I287" t="str">
            <v>Site-00160</v>
          </cell>
          <cell r="J287" t="str">
            <v>S06°14'25.9</v>
          </cell>
          <cell r="K287" t="str">
            <v>106°49'09.2</v>
          </cell>
          <cell r="L287" t="str">
            <v>0.5 km]</v>
          </cell>
          <cell r="M287" t="str">
            <v>Untitled</v>
          </cell>
          <cell r="N287" t="str">
            <v>&lt;None&gt;</v>
          </cell>
          <cell r="P287" t="str">
            <v>Link261_1st</v>
          </cell>
        </row>
        <row r="288">
          <cell r="A288">
            <v>286</v>
          </cell>
          <cell r="B288" t="str">
            <v>4;2-DU_5b</v>
          </cell>
          <cell r="C288">
            <v>286</v>
          </cell>
          <cell r="D288" t="str">
            <v>DU 5b</v>
          </cell>
          <cell r="E288" t="str">
            <v>G: 23EHP-4x2-0.6HP NP TN; Upgradable to 8x2</v>
          </cell>
          <cell r="F288" t="str">
            <v>Site-00170</v>
          </cell>
          <cell r="G288" t="str">
            <v>S06°14'51.7</v>
          </cell>
          <cell r="H288" t="str">
            <v>106°48'21.9</v>
          </cell>
          <cell r="I288" t="str">
            <v>Site-00171</v>
          </cell>
          <cell r="J288" t="str">
            <v>S06°15'05.8</v>
          </cell>
          <cell r="K288" t="str">
            <v>106°48'08.1</v>
          </cell>
          <cell r="L288" t="str">
            <v>0.6 km]</v>
          </cell>
          <cell r="M288" t="str">
            <v>Untitled</v>
          </cell>
          <cell r="N288" t="str">
            <v>&lt;None&gt;</v>
          </cell>
          <cell r="P288" t="str">
            <v>Link261_1st</v>
          </cell>
        </row>
        <row r="289">
          <cell r="A289">
            <v>287</v>
          </cell>
          <cell r="B289" t="str">
            <v>4;15-DU_5b</v>
          </cell>
          <cell r="C289">
            <v>287</v>
          </cell>
          <cell r="D289" t="str">
            <v>DU 5b</v>
          </cell>
          <cell r="E289" t="str">
            <v>G: 23EHP-4x2-0.6HP NP TN; Upgradable to 8x2</v>
          </cell>
          <cell r="F289" t="str">
            <v>Site-00694</v>
          </cell>
          <cell r="G289" t="str">
            <v>S06°14'05.7</v>
          </cell>
          <cell r="H289" t="str">
            <v>106°48'57.2</v>
          </cell>
          <cell r="I289" t="str">
            <v>Site-00161</v>
          </cell>
          <cell r="J289" t="str">
            <v>S06°14'20.0</v>
          </cell>
          <cell r="K289" t="str">
            <v>106°48'49.9</v>
          </cell>
          <cell r="L289" t="str">
            <v>0.5 km]</v>
          </cell>
          <cell r="M289" t="str">
            <v>Untitled</v>
          </cell>
          <cell r="N289" t="str">
            <v>&lt;None&gt;</v>
          </cell>
          <cell r="P289" t="str">
            <v>Link261_1st</v>
          </cell>
        </row>
        <row r="290">
          <cell r="A290">
            <v>288</v>
          </cell>
          <cell r="B290" t="str">
            <v>4;5-DU_5b</v>
          </cell>
          <cell r="C290">
            <v>288</v>
          </cell>
          <cell r="D290" t="str">
            <v>DU 5b</v>
          </cell>
          <cell r="E290" t="str">
            <v>G: 23EHP-4x2-0.6HP NP TN; Upgradable to 8x2</v>
          </cell>
          <cell r="F290" t="str">
            <v>Tendean Plaza* (non-261)</v>
          </cell>
          <cell r="G290" t="str">
            <v>S06°14'23.1</v>
          </cell>
          <cell r="H290" t="str">
            <v>106°49'23.7</v>
          </cell>
          <cell r="I290" t="str">
            <v>Site-00831</v>
          </cell>
          <cell r="J290" t="str">
            <v>S06°14'14.3</v>
          </cell>
          <cell r="K290" t="str">
            <v>106°49'10.3</v>
          </cell>
          <cell r="L290" t="str">
            <v>0.5 km]</v>
          </cell>
          <cell r="M290" t="str">
            <v>Untitled</v>
          </cell>
          <cell r="N290" t="str">
            <v>&lt;None&gt;</v>
          </cell>
          <cell r="P290" t="str">
            <v>Link261_1st</v>
          </cell>
        </row>
        <row r="291">
          <cell r="A291">
            <v>289</v>
          </cell>
          <cell r="B291" t="str">
            <v>6;8-DU_5b</v>
          </cell>
          <cell r="C291">
            <v>289</v>
          </cell>
          <cell r="D291" t="str">
            <v>DU 5b</v>
          </cell>
          <cell r="E291" t="str">
            <v>L: 15EHP-8x2-0.6HP HS TN; Upgradable to 16x2</v>
          </cell>
          <cell r="F291" t="str">
            <v>Site-00141</v>
          </cell>
          <cell r="G291" t="str">
            <v>S06°13'51.1</v>
          </cell>
          <cell r="H291" t="str">
            <v>106°48'22.7</v>
          </cell>
          <cell r="I291" t="str">
            <v>Site-00692</v>
          </cell>
          <cell r="J291" t="str">
            <v>S06°13'44.1</v>
          </cell>
          <cell r="K291" t="str">
            <v>106°48'48.1</v>
          </cell>
          <cell r="L291" t="str">
            <v>0.8 km]</v>
          </cell>
          <cell r="M291" t="str">
            <v>Untitled</v>
          </cell>
          <cell r="N291" t="str">
            <v>&lt;None&gt;</v>
          </cell>
          <cell r="P291" t="str">
            <v>Link261_1st</v>
          </cell>
        </row>
        <row r="292">
          <cell r="A292">
            <v>290</v>
          </cell>
          <cell r="B292" t="str">
            <v>6;4-DU_5b</v>
          </cell>
          <cell r="C292">
            <v>290</v>
          </cell>
          <cell r="D292" t="str">
            <v>DU 5b</v>
          </cell>
          <cell r="E292" t="str">
            <v>L: 15EHP-8x2-0.6HP HS TN; Upgradable to 16x2</v>
          </cell>
          <cell r="F292" t="str">
            <v>Trans Tv (non-261)</v>
          </cell>
          <cell r="G292" t="str">
            <v>S06°14'27.3</v>
          </cell>
          <cell r="H292" t="str">
            <v>106°49'52.7</v>
          </cell>
          <cell r="I292" t="str">
            <v>Site-00168</v>
          </cell>
          <cell r="J292" t="str">
            <v>S06°14'17.6</v>
          </cell>
          <cell r="K292" t="str">
            <v>106°49'51.2</v>
          </cell>
          <cell r="L292" t="str">
            <v>0.3 km]</v>
          </cell>
          <cell r="M292" t="str">
            <v>Untitled</v>
          </cell>
          <cell r="N292" t="str">
            <v>&lt;None&gt;</v>
          </cell>
          <cell r="P292" t="str">
            <v>Link261_1st</v>
          </cell>
        </row>
        <row r="293">
          <cell r="A293">
            <v>291</v>
          </cell>
          <cell r="B293" t="str">
            <v>10;3</v>
          </cell>
          <cell r="C293">
            <v>291</v>
          </cell>
          <cell r="D293" t="str">
            <v>DU 5b</v>
          </cell>
          <cell r="E293" t="str">
            <v>O: 23EHP-16x2-0.6HP HS TN</v>
          </cell>
          <cell r="F293" t="str">
            <v>Site-00159</v>
          </cell>
          <cell r="G293" t="str">
            <v>S06°14'05.4</v>
          </cell>
          <cell r="H293" t="str">
            <v>106°49'30.1</v>
          </cell>
          <cell r="I293" t="str">
            <v>Tendean Plaza* (non-261)</v>
          </cell>
          <cell r="J293" t="str">
            <v>S06°14'23.1</v>
          </cell>
          <cell r="K293" t="str">
            <v>106°49'23.7</v>
          </cell>
          <cell r="L293" t="str">
            <v>0.6 km]</v>
          </cell>
          <cell r="M293" t="str">
            <v>Untitled</v>
          </cell>
          <cell r="N293" t="str">
            <v>&lt;None&gt;</v>
          </cell>
          <cell r="P293" t="str">
            <v>Link261_1st</v>
          </cell>
        </row>
        <row r="294">
          <cell r="A294">
            <v>292</v>
          </cell>
          <cell r="B294" t="str">
            <v>10;8-DU_5b</v>
          </cell>
          <cell r="C294">
            <v>292</v>
          </cell>
          <cell r="D294" t="str">
            <v>DU 5b</v>
          </cell>
          <cell r="E294" t="str">
            <v>O: 23EHP-16x2-0.6HP HS TN</v>
          </cell>
          <cell r="F294" t="str">
            <v>Site-00692</v>
          </cell>
          <cell r="G294" t="str">
            <v>S06°13'44.1</v>
          </cell>
          <cell r="H294" t="str">
            <v>106°48'48.1</v>
          </cell>
          <cell r="I294" t="str">
            <v>Site-00694</v>
          </cell>
          <cell r="J294" t="str">
            <v>S06°14'05.7</v>
          </cell>
          <cell r="K294" t="str">
            <v>106°48'57.2</v>
          </cell>
          <cell r="L294" t="str">
            <v>0.7 km]</v>
          </cell>
          <cell r="M294" t="str">
            <v>Untitled</v>
          </cell>
          <cell r="N294" t="str">
            <v>&lt;None&gt;</v>
          </cell>
          <cell r="P294" t="str">
            <v>Link261_1st</v>
          </cell>
        </row>
        <row r="295">
          <cell r="A295">
            <v>293</v>
          </cell>
          <cell r="B295" t="str">
            <v>10;2-DU_5b</v>
          </cell>
          <cell r="C295">
            <v>293</v>
          </cell>
          <cell r="D295" t="str">
            <v>DU 5b</v>
          </cell>
          <cell r="E295" t="str">
            <v>O: 23EHP-16x2-0.6HP HS TN</v>
          </cell>
          <cell r="F295" t="str">
            <v>Site-01532 (non-261)</v>
          </cell>
          <cell r="G295" t="str">
            <v>S06°14'51.6</v>
          </cell>
          <cell r="H295" t="str">
            <v>106°48'54.9</v>
          </cell>
          <cell r="I295" t="str">
            <v>Site-00170</v>
          </cell>
          <cell r="J295" t="str">
            <v>S06°14'51.7</v>
          </cell>
          <cell r="K295" t="str">
            <v>106°48'21.9</v>
          </cell>
          <cell r="L295" t="str">
            <v>1.0 km]</v>
          </cell>
          <cell r="M295" t="str">
            <v>Untitled</v>
          </cell>
          <cell r="N295" t="str">
            <v>&lt;None&gt;</v>
          </cell>
          <cell r="P295" t="str">
            <v>Link261_1st</v>
          </cell>
        </row>
        <row r="296">
          <cell r="A296">
            <v>294</v>
          </cell>
          <cell r="C296">
            <v>294</v>
          </cell>
          <cell r="D296" t="str">
            <v>DU 5b</v>
          </cell>
          <cell r="E296" t="str">
            <v>J: 7EHP-4x2-0.6HP NP TN; Upgradable to 8x2</v>
          </cell>
          <cell r="F296" t="str">
            <v>Spare</v>
          </cell>
          <cell r="O296" t="str">
            <v>Spare</v>
          </cell>
          <cell r="P296" t="str">
            <v>Link261_1st</v>
          </cell>
        </row>
        <row r="297">
          <cell r="A297">
            <v>295</v>
          </cell>
          <cell r="C297">
            <v>295</v>
          </cell>
          <cell r="D297" t="str">
            <v>DU 5b</v>
          </cell>
          <cell r="E297" t="str">
            <v>J: 7EHP-4x2-0.6HP NP TN; Upgradable to 8x2</v>
          </cell>
          <cell r="F297" t="str">
            <v>Spare</v>
          </cell>
          <cell r="O297" t="str">
            <v>Spare</v>
          </cell>
          <cell r="P297" t="str">
            <v>Link261_1st</v>
          </cell>
        </row>
        <row r="298">
          <cell r="A298">
            <v>296</v>
          </cell>
          <cell r="C298">
            <v>296</v>
          </cell>
          <cell r="D298" t="str">
            <v>DU 5b</v>
          </cell>
          <cell r="E298" t="str">
            <v>K: 7EHP-4x2-1.2HP NP TN; Upgradable to 8x2</v>
          </cell>
          <cell r="F298" t="str">
            <v>Spare</v>
          </cell>
          <cell r="O298" t="str">
            <v>Spare</v>
          </cell>
          <cell r="P298" t="str">
            <v>Link261_1st</v>
          </cell>
        </row>
        <row r="299">
          <cell r="A299">
            <v>297</v>
          </cell>
          <cell r="C299">
            <v>297</v>
          </cell>
          <cell r="D299" t="str">
            <v>DU 5b</v>
          </cell>
          <cell r="E299" t="str">
            <v>K: 7EHP-4x2-1.2HP NP TN; Upgradable to 8x2</v>
          </cell>
          <cell r="F299" t="str">
            <v>Spare</v>
          </cell>
          <cell r="O299" t="str">
            <v>Spare</v>
          </cell>
          <cell r="P299" t="str">
            <v>Link261_1st</v>
          </cell>
        </row>
        <row r="300">
          <cell r="A300">
            <v>298</v>
          </cell>
          <cell r="C300">
            <v>298</v>
          </cell>
          <cell r="D300" t="str">
            <v>DU 5b</v>
          </cell>
          <cell r="E300" t="str">
            <v>N: 7EHP-8x2-0.6HP HS TN; Upgradable to 16x2</v>
          </cell>
          <cell r="F300" t="str">
            <v>Spare</v>
          </cell>
          <cell r="O300" t="str">
            <v>Spare</v>
          </cell>
          <cell r="P300" t="str">
            <v>Link261_1st</v>
          </cell>
        </row>
        <row r="301">
          <cell r="A301">
            <v>299</v>
          </cell>
          <cell r="C301">
            <v>299</v>
          </cell>
          <cell r="D301" t="str">
            <v>DU 5b</v>
          </cell>
          <cell r="E301" t="str">
            <v>N: 7EHP-8x2-0.6HP HS TN; Upgradable to 16x2</v>
          </cell>
          <cell r="F301" t="str">
            <v>Spare</v>
          </cell>
          <cell r="O301" t="str">
            <v>Spare</v>
          </cell>
          <cell r="P301" t="str">
            <v>Link261_1st</v>
          </cell>
        </row>
        <row r="302">
          <cell r="A302">
            <v>300</v>
          </cell>
          <cell r="C302">
            <v>300</v>
          </cell>
          <cell r="D302" t="str">
            <v>DU 5b</v>
          </cell>
          <cell r="E302" t="str">
            <v>N: 7EHP-8x2-0.6HP HS TN; Upgradable to 16x2</v>
          </cell>
          <cell r="F302" t="str">
            <v>Spare</v>
          </cell>
          <cell r="O302" t="str">
            <v>Spare</v>
          </cell>
          <cell r="P302" t="str">
            <v>Link261_1st</v>
          </cell>
        </row>
        <row r="303">
          <cell r="A303">
            <v>301</v>
          </cell>
          <cell r="C303">
            <v>301</v>
          </cell>
          <cell r="D303" t="str">
            <v>DU 5b</v>
          </cell>
          <cell r="E303" t="str">
            <v>N: 7EHP-8x2-0.6HP HS TN; Upgradable to 16x2</v>
          </cell>
          <cell r="F303" t="str">
            <v>Spare</v>
          </cell>
          <cell r="O303" t="str">
            <v>Spare</v>
          </cell>
          <cell r="P303" t="str">
            <v>Link261_1st</v>
          </cell>
        </row>
        <row r="304">
          <cell r="A304">
            <v>302</v>
          </cell>
          <cell r="B304" t="str">
            <v>2;83-DU_6</v>
          </cell>
          <cell r="C304">
            <v>302</v>
          </cell>
          <cell r="D304" t="str">
            <v>DU 6</v>
          </cell>
          <cell r="E304" t="str">
            <v>A: 23EHP-2x2-0.6HP NP TN; Upgradable to 4x2</v>
          </cell>
          <cell r="F304" t="str">
            <v>Ascott Apt (non-261)</v>
          </cell>
          <cell r="G304" t="str">
            <v>S06°11'40.6</v>
          </cell>
          <cell r="H304" t="str">
            <v>106°49'09.7</v>
          </cell>
          <cell r="I304" t="str">
            <v>Site-00104</v>
          </cell>
          <cell r="J304" t="str">
            <v>S06°11'37.4</v>
          </cell>
          <cell r="K304" t="str">
            <v>106°48'49.6</v>
          </cell>
          <cell r="L304" t="str">
            <v>0.6 km]</v>
          </cell>
          <cell r="M304" t="str">
            <v>Untitled</v>
          </cell>
          <cell r="N304" t="str">
            <v>&lt;None&gt;</v>
          </cell>
          <cell r="P304" t="str">
            <v>Link261_1st</v>
          </cell>
        </row>
        <row r="305">
          <cell r="A305">
            <v>303</v>
          </cell>
          <cell r="B305" t="str">
            <v>2;58-DU_6</v>
          </cell>
          <cell r="C305">
            <v>303</v>
          </cell>
          <cell r="D305" t="str">
            <v>DU 6</v>
          </cell>
          <cell r="E305" t="str">
            <v>A: 23EHP-2x2-0.6HP NP TN; Upgradable to 4x2</v>
          </cell>
          <cell r="F305" t="str">
            <v>Hotel Mulia (non-261)</v>
          </cell>
          <cell r="G305" t="str">
            <v>S06°12'55.3</v>
          </cell>
          <cell r="H305" t="str">
            <v>106°47'51.3</v>
          </cell>
          <cell r="I305" t="str">
            <v>Jakarta Hilton CC / JHCC</v>
          </cell>
          <cell r="J305" t="str">
            <v>S06°12'52.5</v>
          </cell>
          <cell r="K305" t="str">
            <v>106°48'27.0</v>
          </cell>
          <cell r="L305" t="str">
            <v>1.1 km]</v>
          </cell>
          <cell r="M305" t="str">
            <v>Untitled</v>
          </cell>
          <cell r="N305" t="str">
            <v>&lt;None&gt;</v>
          </cell>
          <cell r="P305" t="str">
            <v>Link261_1st</v>
          </cell>
        </row>
        <row r="306">
          <cell r="A306">
            <v>304</v>
          </cell>
          <cell r="B306" t="str">
            <v>2;103-DU_6</v>
          </cell>
          <cell r="C306">
            <v>304</v>
          </cell>
          <cell r="D306" t="str">
            <v>DU 6</v>
          </cell>
          <cell r="E306" t="str">
            <v>A: 23EHP-2x2-0.6HP NP TN; Upgradable to 4x2</v>
          </cell>
          <cell r="F306" t="str">
            <v>Plaza EX (non-261)</v>
          </cell>
          <cell r="G306" t="str">
            <v>S06°11'35.5</v>
          </cell>
          <cell r="H306" t="str">
            <v>106°49'18.9</v>
          </cell>
          <cell r="I306" t="str">
            <v>Site-00103</v>
          </cell>
          <cell r="J306" t="str">
            <v>S06°11'27.9</v>
          </cell>
          <cell r="K306" t="str">
            <v>106°49'09.3</v>
          </cell>
          <cell r="L306" t="str">
            <v>0.4 km]</v>
          </cell>
          <cell r="M306" t="str">
            <v>Untitled</v>
          </cell>
          <cell r="N306" t="str">
            <v>&lt;None&gt;</v>
          </cell>
          <cell r="P306" t="str">
            <v>Link261_1st</v>
          </cell>
        </row>
        <row r="307">
          <cell r="A307">
            <v>305</v>
          </cell>
          <cell r="B307" t="str">
            <v>2;149-DU_6</v>
          </cell>
          <cell r="C307">
            <v>305</v>
          </cell>
          <cell r="D307" t="str">
            <v>DU 6</v>
          </cell>
          <cell r="E307" t="str">
            <v>A: 23EHP-2x2-0.6HP NP TN; Upgradable to 4x2</v>
          </cell>
          <cell r="F307" t="str">
            <v>Site-00098</v>
          </cell>
          <cell r="G307" t="str">
            <v>S06°11'26.5</v>
          </cell>
          <cell r="H307" t="str">
            <v>106°48'27.1</v>
          </cell>
          <cell r="I307" t="str">
            <v>Site-00583</v>
          </cell>
          <cell r="J307" t="str">
            <v>S06°11'11.2</v>
          </cell>
          <cell r="K307" t="str">
            <v>106°48'16.7</v>
          </cell>
          <cell r="L307" t="str">
            <v>0.6 km]</v>
          </cell>
          <cell r="M307" t="str">
            <v>Untitled</v>
          </cell>
          <cell r="N307" t="str">
            <v>&lt;None&gt;</v>
          </cell>
          <cell r="P307" t="str">
            <v>Link261_1st</v>
          </cell>
        </row>
        <row r="308">
          <cell r="A308">
            <v>306</v>
          </cell>
          <cell r="B308" t="str">
            <v>2;97-DU_6</v>
          </cell>
          <cell r="C308">
            <v>306</v>
          </cell>
          <cell r="D308" t="str">
            <v>DU 6</v>
          </cell>
          <cell r="E308" t="str">
            <v>A: 23EHP-2x2-0.6HP NP TN; Upgradable to 4x2</v>
          </cell>
          <cell r="F308" t="str">
            <v>Site-00112</v>
          </cell>
          <cell r="G308" t="str">
            <v>S06°12'04.9</v>
          </cell>
          <cell r="H308" t="str">
            <v>106°48'23.5</v>
          </cell>
          <cell r="I308" t="str">
            <v>Site-01541</v>
          </cell>
          <cell r="J308" t="str">
            <v>S06°12'24.1</v>
          </cell>
          <cell r="K308" t="str">
            <v>106°48'19.2</v>
          </cell>
          <cell r="L308" t="str">
            <v>0.6 km]</v>
          </cell>
          <cell r="M308" t="str">
            <v>Untitled</v>
          </cell>
          <cell r="N308" t="str">
            <v>&lt;None&gt;</v>
          </cell>
          <cell r="P308" t="str">
            <v>Link261_1st</v>
          </cell>
        </row>
        <row r="309">
          <cell r="A309">
            <v>307</v>
          </cell>
          <cell r="B309" t="str">
            <v>2;57-DU_6</v>
          </cell>
          <cell r="C309">
            <v>307</v>
          </cell>
          <cell r="D309" t="str">
            <v>DU 6</v>
          </cell>
          <cell r="E309" t="str">
            <v>A: 23EHP-2x2-0.6HP NP TN; Upgradable to 4x2</v>
          </cell>
          <cell r="F309" t="str">
            <v>Site-00553 (non-261)</v>
          </cell>
          <cell r="G309" t="str">
            <v>S06°12'49.9</v>
          </cell>
          <cell r="H309" t="str">
            <v>106°47'59.0</v>
          </cell>
          <cell r="I309" t="str">
            <v>Site-00119</v>
          </cell>
          <cell r="J309" t="str">
            <v>S06°12'43.2</v>
          </cell>
          <cell r="K309" t="str">
            <v>106°48'21.9</v>
          </cell>
          <cell r="L309" t="str">
            <v>0.7 km]</v>
          </cell>
          <cell r="M309" t="str">
            <v>Untitled</v>
          </cell>
          <cell r="N309" t="str">
            <v>&lt;None&gt;</v>
          </cell>
          <cell r="P309" t="str">
            <v>Link261_1st</v>
          </cell>
        </row>
        <row r="310">
          <cell r="A310">
            <v>308</v>
          </cell>
          <cell r="B310" t="str">
            <v>4;38-DU_6-DU_6</v>
          </cell>
          <cell r="C310">
            <v>309</v>
          </cell>
          <cell r="D310" t="str">
            <v>DU 6</v>
          </cell>
          <cell r="E310" t="str">
            <v>G: 23EHP-4x2-0.6HP NP TN; Upgradable to 8x2</v>
          </cell>
          <cell r="F310" t="str">
            <v>Site-00099</v>
          </cell>
          <cell r="G310" t="str">
            <v>S06°11'39.5</v>
          </cell>
          <cell r="H310" t="str">
            <v>106°48'14.1</v>
          </cell>
          <cell r="I310" t="str">
            <v>Site-01175</v>
          </cell>
          <cell r="J310" t="str">
            <v>S06°11'42.1</v>
          </cell>
          <cell r="K310" t="str">
            <v>106°47'52.8</v>
          </cell>
          <cell r="L310" t="str">
            <v>0.7 km]</v>
          </cell>
          <cell r="M310" t="str">
            <v>Untitled</v>
          </cell>
          <cell r="N310" t="str">
            <v>&lt;None&gt;</v>
          </cell>
          <cell r="P310" t="str">
            <v>Link261_1st</v>
          </cell>
        </row>
        <row r="311">
          <cell r="A311">
            <v>309</v>
          </cell>
          <cell r="B311" t="str">
            <v>4;33-DU_6</v>
          </cell>
          <cell r="C311">
            <v>310</v>
          </cell>
          <cell r="D311" t="str">
            <v>DU 6</v>
          </cell>
          <cell r="E311" t="str">
            <v>G: 23EHP-4x2-0.6HP NP TN; Upgradable to 8x2</v>
          </cell>
          <cell r="F311" t="str">
            <v>Site-00111</v>
          </cell>
          <cell r="G311" t="str">
            <v>S06°12'00.0</v>
          </cell>
          <cell r="H311" t="str">
            <v>106°48'52.6</v>
          </cell>
          <cell r="I311" t="str">
            <v>Site-00110</v>
          </cell>
          <cell r="J311" t="str">
            <v>S06°11'47.3</v>
          </cell>
          <cell r="K311" t="str">
            <v>106°49'07.4</v>
          </cell>
          <cell r="L311" t="str">
            <v>0.6 km]</v>
          </cell>
          <cell r="M311" t="str">
            <v>Untitled</v>
          </cell>
          <cell r="N311" t="str">
            <v>&lt;None&gt;</v>
          </cell>
          <cell r="P311" t="str">
            <v>Link261_1st</v>
          </cell>
        </row>
        <row r="312">
          <cell r="A312">
            <v>310</v>
          </cell>
          <cell r="B312" t="str">
            <v>4;39-DU_6</v>
          </cell>
          <cell r="C312">
            <v>311</v>
          </cell>
          <cell r="D312" t="str">
            <v>DU 6</v>
          </cell>
          <cell r="E312" t="str">
            <v>G: 23EHP-4x2-0.6HP NP TN; Upgradable to 8x2</v>
          </cell>
          <cell r="F312" t="str">
            <v>Site-00112</v>
          </cell>
          <cell r="G312" t="str">
            <v>S06°12'04.9</v>
          </cell>
          <cell r="H312" t="str">
            <v>106°48'23.5</v>
          </cell>
          <cell r="I312" t="str">
            <v>Site-00099</v>
          </cell>
          <cell r="J312" t="str">
            <v>S06°11'39.5</v>
          </cell>
          <cell r="K312" t="str">
            <v>106°48'14.1</v>
          </cell>
          <cell r="L312" t="str">
            <v>0.8 km]</v>
          </cell>
          <cell r="M312" t="str">
            <v>Untitled</v>
          </cell>
          <cell r="N312" t="str">
            <v>&lt;None&gt;</v>
          </cell>
          <cell r="P312" t="str">
            <v>Link261_1st</v>
          </cell>
        </row>
        <row r="313">
          <cell r="A313">
            <v>311</v>
          </cell>
          <cell r="B313" t="str">
            <v>4;31-DU_6</v>
          </cell>
          <cell r="C313">
            <v>312</v>
          </cell>
          <cell r="D313" t="str">
            <v>DU 6</v>
          </cell>
          <cell r="E313" t="str">
            <v>G: 23EHP-4x2-0.6HP NP TN; Upgradable to 8x2</v>
          </cell>
          <cell r="F313" t="str">
            <v>Site-00544</v>
          </cell>
          <cell r="G313" t="str">
            <v>S06°12'40.5</v>
          </cell>
          <cell r="H313" t="str">
            <v>106°48'58.5</v>
          </cell>
          <cell r="I313" t="str">
            <v>Site-00118</v>
          </cell>
          <cell r="J313" t="str">
            <v>S06°12'31.1</v>
          </cell>
          <cell r="K313" t="str">
            <v>106°48'40.3</v>
          </cell>
          <cell r="L313" t="str">
            <v>0.6 km]</v>
          </cell>
          <cell r="M313" t="str">
            <v>Untitled</v>
          </cell>
          <cell r="N313" t="str">
            <v>&lt;None&gt;</v>
          </cell>
          <cell r="P313" t="str">
            <v>Link261_1st</v>
          </cell>
        </row>
        <row r="314">
          <cell r="A314">
            <v>312</v>
          </cell>
          <cell r="B314" t="str">
            <v>4;30-DU_6</v>
          </cell>
          <cell r="C314">
            <v>313</v>
          </cell>
          <cell r="D314" t="str">
            <v>DU 6</v>
          </cell>
          <cell r="E314" t="str">
            <v>G: 23EHP-4x2-0.6HP NP TN; Upgradable to 8x2</v>
          </cell>
          <cell r="F314" t="str">
            <v>Site-00582</v>
          </cell>
          <cell r="G314" t="str">
            <v>S06°12'47.1</v>
          </cell>
          <cell r="H314" t="str">
            <v>106°48'40.3</v>
          </cell>
          <cell r="I314" t="str">
            <v>Site-00118</v>
          </cell>
          <cell r="J314" t="str">
            <v>S06°12'31.1</v>
          </cell>
          <cell r="K314" t="str">
            <v>106°48'40.3</v>
          </cell>
          <cell r="L314" t="str">
            <v>0.5 km]</v>
          </cell>
          <cell r="M314" t="str">
            <v>Untitled</v>
          </cell>
          <cell r="N314" t="str">
            <v>&lt;None&gt;</v>
          </cell>
          <cell r="P314" t="str">
            <v>Link261_1st</v>
          </cell>
        </row>
        <row r="315">
          <cell r="A315">
            <v>313</v>
          </cell>
          <cell r="B315" t="str">
            <v>6;20-DU_6</v>
          </cell>
          <cell r="C315">
            <v>314</v>
          </cell>
          <cell r="D315" t="str">
            <v>DU 6</v>
          </cell>
          <cell r="E315" t="str">
            <v>L: 15EHP-8x2-0.6HP HS TN; Upgradable to 16x2</v>
          </cell>
          <cell r="F315" t="str">
            <v>JDC (non-200)</v>
          </cell>
          <cell r="G315" t="str">
            <v>S06°12'07.2</v>
          </cell>
          <cell r="H315" t="str">
            <v>106°48'01.4</v>
          </cell>
          <cell r="I315" t="str">
            <v>Site-00580</v>
          </cell>
          <cell r="J315" t="str">
            <v>S06°11'56.4</v>
          </cell>
          <cell r="K315" t="str">
            <v>106°48'07.3</v>
          </cell>
          <cell r="L315" t="str">
            <v>0.4 km]</v>
          </cell>
          <cell r="M315" t="str">
            <v>Untitled</v>
          </cell>
          <cell r="N315" t="str">
            <v>&lt;None&gt;</v>
          </cell>
          <cell r="P315" t="str">
            <v>Link261_1st</v>
          </cell>
        </row>
        <row r="316">
          <cell r="A316">
            <v>314</v>
          </cell>
          <cell r="B316" t="str">
            <v>6;16-DU_6</v>
          </cell>
          <cell r="C316">
            <v>315</v>
          </cell>
          <cell r="D316" t="str">
            <v>DU 6</v>
          </cell>
          <cell r="E316" t="str">
            <v>L: 15EHP-8x2-0.6HP HS TN; Upgradable to 16x2</v>
          </cell>
          <cell r="F316" t="str">
            <v>Menara Batavia (non-261)</v>
          </cell>
          <cell r="G316" t="str">
            <v>S06°12'36.7</v>
          </cell>
          <cell r="H316" t="str">
            <v>106°49'00.1</v>
          </cell>
          <cell r="I316" t="str">
            <v>Site-00581</v>
          </cell>
          <cell r="J316" t="str">
            <v>S06°12'14.2</v>
          </cell>
          <cell r="K316" t="str">
            <v>106°48'40.6</v>
          </cell>
          <cell r="L316" t="str">
            <v>0.9 km]</v>
          </cell>
          <cell r="M316" t="str">
            <v>Untitled</v>
          </cell>
          <cell r="N316" t="str">
            <v>&lt;None&gt;</v>
          </cell>
          <cell r="P316" t="str">
            <v>Link261_1st</v>
          </cell>
        </row>
        <row r="317">
          <cell r="A317">
            <v>315</v>
          </cell>
          <cell r="B317" t="str">
            <v>6;17-DU_6</v>
          </cell>
          <cell r="C317">
            <v>316</v>
          </cell>
          <cell r="D317" t="str">
            <v>DU 6</v>
          </cell>
          <cell r="E317" t="str">
            <v>L: 15EHP-8x2-0.6HP HS TN; Upgradable to 16x2</v>
          </cell>
          <cell r="F317" t="str">
            <v>Site-00105</v>
          </cell>
          <cell r="G317" t="str">
            <v>S06°11'50.6</v>
          </cell>
          <cell r="H317" t="str">
            <v>106°48'31.2</v>
          </cell>
          <cell r="I317" t="str">
            <v>Ascott Apt (non-261)</v>
          </cell>
          <cell r="J317" t="str">
            <v>S06°11'40.6</v>
          </cell>
          <cell r="K317" t="str">
            <v>106°49'09.7</v>
          </cell>
          <cell r="L317" t="str">
            <v>1.2 km]</v>
          </cell>
          <cell r="M317" t="str">
            <v>Untitled</v>
          </cell>
          <cell r="N317" t="str">
            <v>&lt;None&gt;</v>
          </cell>
          <cell r="P317" t="str">
            <v>Link261_1st</v>
          </cell>
        </row>
        <row r="318">
          <cell r="A318">
            <v>316</v>
          </cell>
          <cell r="B318" t="str">
            <v>10;6 DU-6</v>
          </cell>
          <cell r="C318">
            <v>317</v>
          </cell>
          <cell r="D318" t="str">
            <v>DU 6</v>
          </cell>
          <cell r="E318" t="str">
            <v>O: 23EHP-16x2-0.6HP HS TN</v>
          </cell>
          <cell r="F318" t="str">
            <v>Site-00093</v>
          </cell>
          <cell r="G318" t="str">
            <v>S06°11'21.9</v>
          </cell>
          <cell r="H318" t="str">
            <v>106°47'57.9</v>
          </cell>
          <cell r="I318" t="str">
            <v>Site-01539 (non-261)</v>
          </cell>
          <cell r="J318" t="str">
            <v>S06°11'11.2</v>
          </cell>
          <cell r="K318" t="str">
            <v>106°47'44.7</v>
          </cell>
          <cell r="L318" t="str">
            <v>0.5 km]</v>
          </cell>
          <cell r="M318" t="str">
            <v>Untitled</v>
          </cell>
          <cell r="N318" t="str">
            <v>&lt;None&gt;</v>
          </cell>
          <cell r="P318" t="str">
            <v>Link261_1st</v>
          </cell>
        </row>
        <row r="319">
          <cell r="A319">
            <v>317</v>
          </cell>
          <cell r="B319" t="str">
            <v>10;15-DU_6</v>
          </cell>
          <cell r="C319">
            <v>318</v>
          </cell>
          <cell r="D319" t="str">
            <v>DU 6</v>
          </cell>
          <cell r="E319" t="str">
            <v>O: 23EHP-16x2-0.6HP HS TN</v>
          </cell>
          <cell r="F319" t="str">
            <v>Site-00111</v>
          </cell>
          <cell r="G319" t="str">
            <v>S06°12'00.0</v>
          </cell>
          <cell r="H319" t="str">
            <v>106°48'52.6</v>
          </cell>
          <cell r="I319" t="str">
            <v>Site-00105</v>
          </cell>
          <cell r="J319" t="str">
            <v>S06°11'50.6</v>
          </cell>
          <cell r="K319" t="str">
            <v>106°48'31.2</v>
          </cell>
          <cell r="L319" t="str">
            <v>0.7 km]</v>
          </cell>
          <cell r="M319" t="str">
            <v>Untitled</v>
          </cell>
          <cell r="N319" t="str">
            <v>&lt;None&gt;</v>
          </cell>
          <cell r="P319" t="str">
            <v>Link261_1st</v>
          </cell>
        </row>
        <row r="320">
          <cell r="A320">
            <v>318</v>
          </cell>
          <cell r="B320" t="str">
            <v>10;14-DU_6</v>
          </cell>
          <cell r="C320">
            <v>319</v>
          </cell>
          <cell r="D320" t="str">
            <v>DU 6</v>
          </cell>
          <cell r="E320" t="str">
            <v>O: 23EHP-16x2-0.6HP HS TN</v>
          </cell>
          <cell r="F320" t="str">
            <v>Site-00118</v>
          </cell>
          <cell r="G320" t="str">
            <v>S06°12'31.1</v>
          </cell>
          <cell r="H320" t="str">
            <v>106°48'40.3</v>
          </cell>
          <cell r="I320" t="str">
            <v>Site-00581</v>
          </cell>
          <cell r="J320" t="str">
            <v>S06°12'14.2</v>
          </cell>
          <cell r="K320" t="str">
            <v>106°48'40.6</v>
          </cell>
          <cell r="L320" t="str">
            <v>0.5 km]</v>
          </cell>
          <cell r="M320" t="str">
            <v>Untitled</v>
          </cell>
          <cell r="N320" t="str">
            <v>&lt;None&gt;</v>
          </cell>
          <cell r="P320" t="str">
            <v>Link261_1st</v>
          </cell>
        </row>
        <row r="321">
          <cell r="A321">
            <v>319</v>
          </cell>
          <cell r="B321" t="str">
            <v>10;18-DU_6</v>
          </cell>
          <cell r="C321">
            <v>320</v>
          </cell>
          <cell r="D321" t="str">
            <v>DU 6</v>
          </cell>
          <cell r="E321" t="str">
            <v>O: 23EHP-16x2-0.6HP HS TN</v>
          </cell>
          <cell r="F321" t="str">
            <v>Site-00580</v>
          </cell>
          <cell r="G321" t="str">
            <v>S06°11'56.4</v>
          </cell>
          <cell r="H321" t="str">
            <v>106°48'07.3</v>
          </cell>
          <cell r="I321" t="str">
            <v>Site-00099</v>
          </cell>
          <cell r="J321" t="str">
            <v>S06°11'39.5</v>
          </cell>
          <cell r="K321" t="str">
            <v>106°48'14.1</v>
          </cell>
          <cell r="L321" t="str">
            <v>0.6 km]</v>
          </cell>
          <cell r="M321" t="str">
            <v>Untitled</v>
          </cell>
          <cell r="N321" t="str">
            <v>&lt;None&gt;</v>
          </cell>
          <cell r="P321" t="str">
            <v>Link261_1st</v>
          </cell>
        </row>
        <row r="322">
          <cell r="A322">
            <v>320</v>
          </cell>
          <cell r="B322" t="str">
            <v>63;23-DU_6</v>
          </cell>
          <cell r="C322">
            <v>321</v>
          </cell>
          <cell r="D322" t="str">
            <v>DU 6</v>
          </cell>
          <cell r="E322" t="str">
            <v xml:space="preserve">R: 13EHC-63x2-0.6HP NP; Ant Dual Polarized </v>
          </cell>
          <cell r="F322" t="str">
            <v>Site-00581</v>
          </cell>
          <cell r="G322" t="str">
            <v>S06°12'14.2</v>
          </cell>
          <cell r="H322" t="str">
            <v>106°48'40.6</v>
          </cell>
          <cell r="I322" t="str">
            <v>Site-00105</v>
          </cell>
          <cell r="J322" t="str">
            <v>S06°11'50.6</v>
          </cell>
          <cell r="K322" t="str">
            <v>106°48'31.2</v>
          </cell>
          <cell r="L322" t="str">
            <v>0.8 km]</v>
          </cell>
          <cell r="M322" t="str">
            <v>Untitled</v>
          </cell>
          <cell r="N322" t="str">
            <v>&lt;None&gt;</v>
          </cell>
          <cell r="P322" t="str">
            <v>Link261_1st</v>
          </cell>
        </row>
        <row r="323">
          <cell r="A323">
            <v>321</v>
          </cell>
          <cell r="B323" t="str">
            <v>63;24_DU6</v>
          </cell>
          <cell r="C323">
            <v>322</v>
          </cell>
          <cell r="D323" t="str">
            <v>DU 6</v>
          </cell>
          <cell r="E323" t="str">
            <v xml:space="preserve">S: 13EHC-63x2-1.2HP NP ; Ant Dual Polarized  </v>
          </cell>
          <cell r="F323" t="str">
            <v>Menara Peninsula (non-261)</v>
          </cell>
          <cell r="G323" t="str">
            <v>S06°11'24.8</v>
          </cell>
          <cell r="H323" t="str">
            <v>106°47'51.7</v>
          </cell>
          <cell r="I323" t="str">
            <v>Site-00580</v>
          </cell>
          <cell r="J323" t="str">
            <v>S06°11'56.4</v>
          </cell>
          <cell r="K323" t="str">
            <v>106°48'07.3</v>
          </cell>
          <cell r="L323" t="str">
            <v>1.1 km]</v>
          </cell>
          <cell r="M323" t="str">
            <v>Untitled</v>
          </cell>
          <cell r="N323" t="str">
            <v>&lt;None&gt;</v>
          </cell>
          <cell r="P323" t="str">
            <v>Link261_1st</v>
          </cell>
        </row>
        <row r="324">
          <cell r="A324">
            <v>322</v>
          </cell>
          <cell r="B324" t="str">
            <v>63;53-DU_6</v>
          </cell>
          <cell r="C324">
            <v>323</v>
          </cell>
          <cell r="D324" t="str">
            <v>DU 6</v>
          </cell>
          <cell r="E324" t="str">
            <v xml:space="preserve">S: 13EHC-63x2-1.2HP NP ; Ant Dual Polarized  </v>
          </cell>
          <cell r="F324" t="str">
            <v>Site-00105</v>
          </cell>
          <cell r="G324" t="str">
            <v>S06°11'50.6</v>
          </cell>
          <cell r="H324" t="str">
            <v>106°48'31.2</v>
          </cell>
          <cell r="I324" t="str">
            <v>Menara Peninsula (non-261)</v>
          </cell>
          <cell r="J324" t="str">
            <v>S06°11'24.8</v>
          </cell>
          <cell r="K324" t="str">
            <v>106°47'51.7</v>
          </cell>
          <cell r="L324" t="str">
            <v>1.4 km]</v>
          </cell>
          <cell r="M324" t="str">
            <v>Untitled</v>
          </cell>
          <cell r="N324" t="str">
            <v>&lt;None&gt;</v>
          </cell>
          <cell r="P324" t="str">
            <v>Link261_1st</v>
          </cell>
        </row>
        <row r="325">
          <cell r="A325">
            <v>323</v>
          </cell>
          <cell r="B325" t="str">
            <v>63;22-DU_6</v>
          </cell>
          <cell r="C325">
            <v>324</v>
          </cell>
          <cell r="D325" t="str">
            <v>DU 6</v>
          </cell>
          <cell r="E325" t="str">
            <v xml:space="preserve">S: 13EHC-63x2-1.2HP NP ; Ant Dual Polarized  </v>
          </cell>
          <cell r="F325" t="str">
            <v>Site-00581</v>
          </cell>
          <cell r="G325" t="str">
            <v>S06°12'14.2</v>
          </cell>
          <cell r="H325" t="str">
            <v>106°48'40.6</v>
          </cell>
          <cell r="I325" t="str">
            <v>Site-00580</v>
          </cell>
          <cell r="J325" t="str">
            <v>S06°11'56.4</v>
          </cell>
          <cell r="K325" t="str">
            <v>106°48'07.3</v>
          </cell>
          <cell r="L325" t="str">
            <v>1.2 km]</v>
          </cell>
          <cell r="M325" t="str">
            <v>Untitled</v>
          </cell>
          <cell r="N325" t="str">
            <v>&lt;None&gt;</v>
          </cell>
          <cell r="P325" t="str">
            <v>Link261_1st</v>
          </cell>
        </row>
        <row r="326">
          <cell r="A326">
            <v>324</v>
          </cell>
          <cell r="C326">
            <v>325</v>
          </cell>
          <cell r="D326" t="str">
            <v>DU 6</v>
          </cell>
          <cell r="E326" t="str">
            <v>J: 7EHP-4x2-0.6HP NP TN; Upgradable to 8x2</v>
          </cell>
          <cell r="F326" t="str">
            <v>Spare</v>
          </cell>
          <cell r="O326" t="str">
            <v>Spare</v>
          </cell>
          <cell r="P326" t="str">
            <v>Link261_1st</v>
          </cell>
        </row>
        <row r="327">
          <cell r="A327">
            <v>325</v>
          </cell>
          <cell r="C327">
            <v>326</v>
          </cell>
          <cell r="D327" t="str">
            <v>DU 6</v>
          </cell>
          <cell r="E327" t="str">
            <v>J: 7EHP-4x2-0.6HP NP TN; Upgradable to 8x2</v>
          </cell>
          <cell r="F327" t="str">
            <v>Spare</v>
          </cell>
          <cell r="O327" t="str">
            <v>Spare</v>
          </cell>
          <cell r="P327" t="str">
            <v>Link261_1st</v>
          </cell>
        </row>
        <row r="328">
          <cell r="A328">
            <v>326</v>
          </cell>
          <cell r="C328">
            <v>327</v>
          </cell>
          <cell r="D328" t="str">
            <v>DU 6</v>
          </cell>
          <cell r="E328" t="str">
            <v>N: 7EHP-8x2-0.6HP HS TN; Upgradable to 16x2</v>
          </cell>
          <cell r="F328" t="str">
            <v>Spare</v>
          </cell>
          <cell r="O328" t="str">
            <v>Spare</v>
          </cell>
          <cell r="P328" t="str">
            <v>Link261_1st</v>
          </cell>
        </row>
        <row r="329">
          <cell r="A329">
            <v>327</v>
          </cell>
          <cell r="C329">
            <v>328</v>
          </cell>
          <cell r="D329" t="str">
            <v>DU 6</v>
          </cell>
          <cell r="E329" t="str">
            <v>N: 7EHP-8x2-0.6HP HS TN; Upgradable to 16x2</v>
          </cell>
          <cell r="F329" t="str">
            <v>Spare</v>
          </cell>
          <cell r="O329" t="str">
            <v>Spare</v>
          </cell>
          <cell r="P329" t="str">
            <v>Link261_1st</v>
          </cell>
        </row>
        <row r="330">
          <cell r="A330">
            <v>328</v>
          </cell>
          <cell r="B330" t="str">
            <v>2;48-DU7a</v>
          </cell>
          <cell r="C330">
            <v>329</v>
          </cell>
          <cell r="D330" t="str">
            <v>DU 7a</v>
          </cell>
          <cell r="E330" t="str">
            <v>A: 23EHP-2x2-0.6HP NP TN; Upgradable to 4x2</v>
          </cell>
          <cell r="F330" t="str">
            <v>Roxy Square</v>
          </cell>
          <cell r="G330" t="str">
            <v>S06°10'00.5</v>
          </cell>
          <cell r="H330" t="str">
            <v>106°47'55.4</v>
          </cell>
          <cell r="I330" t="str">
            <v>Site-00577</v>
          </cell>
          <cell r="J330" t="str">
            <v>S06°09'58.8</v>
          </cell>
          <cell r="K330" t="str">
            <v>106°47'44.2</v>
          </cell>
          <cell r="L330" t="str">
            <v>0.3 km]</v>
          </cell>
          <cell r="M330" t="str">
            <v>Untitled</v>
          </cell>
          <cell r="N330" t="str">
            <v>&lt;None&gt;</v>
          </cell>
          <cell r="P330" t="str">
            <v>Link261_1st</v>
          </cell>
        </row>
        <row r="331">
          <cell r="A331">
            <v>329</v>
          </cell>
          <cell r="B331" t="str">
            <v>2;21-DU7a</v>
          </cell>
          <cell r="C331">
            <v>330</v>
          </cell>
          <cell r="D331" t="str">
            <v>DU 7a</v>
          </cell>
          <cell r="E331" t="str">
            <v>A: 23EHP-2x2-0.6HP NP TN; Upgradable to 4x2</v>
          </cell>
          <cell r="F331" t="str">
            <v>Site-00064</v>
          </cell>
          <cell r="G331" t="str">
            <v>S06°10'22.8</v>
          </cell>
          <cell r="H331" t="str">
            <v>106°46'56.5</v>
          </cell>
          <cell r="I331" t="str">
            <v>Site-00988 (non-261)</v>
          </cell>
          <cell r="J331" t="str">
            <v>S06°10'20.0</v>
          </cell>
          <cell r="K331" t="str">
            <v>106°46'31.3</v>
          </cell>
          <cell r="L331" t="str">
            <v>0.8 km]</v>
          </cell>
          <cell r="M331" t="str">
            <v>Untitled</v>
          </cell>
          <cell r="N331" t="str">
            <v>&lt;None&gt;</v>
          </cell>
          <cell r="P331" t="str">
            <v>Link261_1st</v>
          </cell>
        </row>
        <row r="332">
          <cell r="A332">
            <v>330</v>
          </cell>
          <cell r="B332" t="str">
            <v>2;119-DU7a</v>
          </cell>
          <cell r="C332">
            <v>331</v>
          </cell>
          <cell r="D332" t="str">
            <v>DU 7a</v>
          </cell>
          <cell r="E332" t="str">
            <v>A: 23EHP-2x2-0.6HP NP TN; Upgradable to 4x2</v>
          </cell>
          <cell r="F332" t="str">
            <v>Site-00072</v>
          </cell>
          <cell r="G332" t="str">
            <v>S06°10'20.3</v>
          </cell>
          <cell r="H332" t="str">
            <v>106°47'27.9</v>
          </cell>
          <cell r="I332" t="str">
            <v>Site-00081</v>
          </cell>
          <cell r="J332" t="str">
            <v>S06°10'44.1</v>
          </cell>
          <cell r="K332" t="str">
            <v>106°47'16.5</v>
          </cell>
          <cell r="L332" t="str">
            <v>0.8 km]</v>
          </cell>
          <cell r="M332" t="str">
            <v>Untitled</v>
          </cell>
          <cell r="N332" t="str">
            <v>&lt;None&gt;</v>
          </cell>
          <cell r="P332" t="str">
            <v>Link261_1st</v>
          </cell>
        </row>
        <row r="333">
          <cell r="A333">
            <v>331</v>
          </cell>
          <cell r="B333" t="str">
            <v>2;112-DU7a</v>
          </cell>
          <cell r="C333">
            <v>332</v>
          </cell>
          <cell r="D333" t="str">
            <v>DU 7a</v>
          </cell>
          <cell r="E333" t="str">
            <v>A: 23EHP-2x2-0.6HP NP TN; Upgradable to 4x2</v>
          </cell>
          <cell r="F333" t="str">
            <v>Site-00078</v>
          </cell>
          <cell r="G333" t="str">
            <v>S06°10'15.2</v>
          </cell>
          <cell r="H333" t="str">
            <v>106°48'40.1</v>
          </cell>
          <cell r="I333" t="str">
            <v>Site-00570</v>
          </cell>
          <cell r="J333" t="str">
            <v>S06°10'02.7</v>
          </cell>
          <cell r="K333" t="str">
            <v>106°48'45.2</v>
          </cell>
          <cell r="L333" t="str">
            <v>0.4 km]</v>
          </cell>
          <cell r="M333" t="str">
            <v>Untitled</v>
          </cell>
          <cell r="N333" t="str">
            <v>&lt;None&gt;</v>
          </cell>
          <cell r="P333" t="str">
            <v>Link261_1st</v>
          </cell>
        </row>
        <row r="334">
          <cell r="A334">
            <v>332</v>
          </cell>
          <cell r="B334" t="str">
            <v>2;111-DU7a</v>
          </cell>
          <cell r="C334">
            <v>333</v>
          </cell>
          <cell r="D334" t="str">
            <v>DU 7a</v>
          </cell>
          <cell r="E334" t="str">
            <v>A: 23EHP-2x2-0.6HP NP TN; Upgradable to 4x2</v>
          </cell>
          <cell r="F334" t="str">
            <v>Site-00080</v>
          </cell>
          <cell r="G334" t="str">
            <v>S06°10'32.9</v>
          </cell>
          <cell r="H334" t="str">
            <v>106°48'09.7</v>
          </cell>
          <cell r="I334" t="str">
            <v>Site-00082</v>
          </cell>
          <cell r="J334" t="str">
            <v>S06°10'43.0</v>
          </cell>
          <cell r="K334" t="str">
            <v>106°47'53.1</v>
          </cell>
          <cell r="L334" t="str">
            <v>0.6 km]</v>
          </cell>
          <cell r="M334" t="str">
            <v>Untitled</v>
          </cell>
          <cell r="N334" t="str">
            <v>&lt;None&gt;</v>
          </cell>
          <cell r="P334" t="str">
            <v>Link261_1st</v>
          </cell>
        </row>
        <row r="335">
          <cell r="A335">
            <v>333</v>
          </cell>
          <cell r="B335" t="str">
            <v>2;22-DU7a</v>
          </cell>
          <cell r="C335">
            <v>334</v>
          </cell>
          <cell r="D335" t="str">
            <v>DU 7a</v>
          </cell>
          <cell r="E335" t="str">
            <v>A: 23EHP-2x2-0.6HP NP TN; Upgradable to 4x2</v>
          </cell>
          <cell r="F335" t="str">
            <v>Site-00083</v>
          </cell>
          <cell r="G335" t="str">
            <v>S06°10'54.1</v>
          </cell>
          <cell r="H335" t="str">
            <v>106°46'58.1</v>
          </cell>
          <cell r="I335" t="str">
            <v>Site-00488</v>
          </cell>
          <cell r="J335" t="str">
            <v>S06°10'37.4</v>
          </cell>
          <cell r="K335" t="str">
            <v>106°46'59.4</v>
          </cell>
          <cell r="L335" t="str">
            <v>0.5 km]</v>
          </cell>
          <cell r="M335" t="str">
            <v>Untitled</v>
          </cell>
          <cell r="N335" t="str">
            <v>&lt;None&gt;</v>
          </cell>
          <cell r="P335" t="str">
            <v>Link261_1st</v>
          </cell>
        </row>
        <row r="336">
          <cell r="A336">
            <v>334</v>
          </cell>
          <cell r="B336" t="str">
            <v>2;109-DU7a</v>
          </cell>
          <cell r="C336">
            <v>335</v>
          </cell>
          <cell r="D336" t="str">
            <v>DU 7a</v>
          </cell>
          <cell r="E336" t="str">
            <v>A: 23EHP-2x2-0.6HP NP TN; Upgradable to 4x2</v>
          </cell>
          <cell r="F336" t="str">
            <v>Site-00489</v>
          </cell>
          <cell r="G336" t="str">
            <v>S06°10'27.1</v>
          </cell>
          <cell r="H336" t="str">
            <v>106°48'56.0</v>
          </cell>
          <cell r="I336" t="str">
            <v>Site-00087</v>
          </cell>
          <cell r="J336" t="str">
            <v>S06°10'12.0</v>
          </cell>
          <cell r="K336" t="str">
            <v>106°49'01.3</v>
          </cell>
          <cell r="L336" t="str">
            <v>0.5 km]</v>
          </cell>
          <cell r="M336" t="str">
            <v>Untitled</v>
          </cell>
          <cell r="N336" t="str">
            <v>&lt;None&gt;</v>
          </cell>
          <cell r="P336" t="str">
            <v>Link261_1st</v>
          </cell>
        </row>
        <row r="337">
          <cell r="A337">
            <v>335</v>
          </cell>
          <cell r="B337" t="str">
            <v>2;114-DU7a</v>
          </cell>
          <cell r="C337">
            <v>336</v>
          </cell>
          <cell r="D337" t="str">
            <v>DU 7a</v>
          </cell>
          <cell r="E337" t="str">
            <v>A: 23EHP-2x2-0.6HP NP TN; Upgradable to 4x2</v>
          </cell>
          <cell r="F337" t="str">
            <v>Site-00569</v>
          </cell>
          <cell r="G337" t="str">
            <v>S06°10'08.9</v>
          </cell>
          <cell r="H337" t="str">
            <v>106°48'14.6</v>
          </cell>
          <cell r="I337" t="str">
            <v>ITC Roxy</v>
          </cell>
          <cell r="J337" t="str">
            <v>S06°09'59.1</v>
          </cell>
          <cell r="K337" t="str">
            <v>106°48'08.0</v>
          </cell>
          <cell r="L337" t="str">
            <v>0.4 km]</v>
          </cell>
          <cell r="M337" t="str">
            <v>Untitled</v>
          </cell>
          <cell r="N337" t="str">
            <v>&lt;None&gt;</v>
          </cell>
          <cell r="P337" t="str">
            <v>Link261_1st</v>
          </cell>
        </row>
        <row r="338">
          <cell r="A338">
            <v>336</v>
          </cell>
          <cell r="B338" t="str">
            <v>2;120-DU7a</v>
          </cell>
          <cell r="C338">
            <v>337</v>
          </cell>
          <cell r="D338" t="str">
            <v>DU 7a</v>
          </cell>
          <cell r="E338" t="str">
            <v>A: 23EHP-2x2-0.6HP NP TN; Upgradable to 4x2</v>
          </cell>
          <cell r="F338" t="str">
            <v>Site-00578</v>
          </cell>
          <cell r="G338" t="str">
            <v>S06°10'32.7</v>
          </cell>
          <cell r="H338" t="str">
            <v>106°47'28.3</v>
          </cell>
          <cell r="I338" t="str">
            <v>Site-00072</v>
          </cell>
          <cell r="J338" t="str">
            <v>S06°10'20.3</v>
          </cell>
          <cell r="K338" t="str">
            <v>106°47'27.9</v>
          </cell>
          <cell r="L338" t="str">
            <v>0.4 km]</v>
          </cell>
          <cell r="M338" t="str">
            <v>Untitled</v>
          </cell>
          <cell r="N338" t="str">
            <v>&lt;None&gt;</v>
          </cell>
          <cell r="P338" t="str">
            <v>Link261_1st</v>
          </cell>
        </row>
        <row r="339">
          <cell r="A339">
            <v>337</v>
          </cell>
          <cell r="B339" t="str">
            <v>2;118-DU7a</v>
          </cell>
          <cell r="C339">
            <v>338</v>
          </cell>
          <cell r="D339" t="str">
            <v>DU 7a</v>
          </cell>
          <cell r="E339" t="str">
            <v>A: 23EHP-2x2-0.6HP NP TN; Upgradable to 4x2</v>
          </cell>
          <cell r="F339" t="str">
            <v>Sucofindo (non-261)</v>
          </cell>
          <cell r="G339" t="str">
            <v>S06°10'38.6</v>
          </cell>
          <cell r="H339" t="str">
            <v>106°47'43.3</v>
          </cell>
          <cell r="I339" t="str">
            <v>Mall Taman Anggrek</v>
          </cell>
          <cell r="J339" t="str">
            <v>S06°10'38.2</v>
          </cell>
          <cell r="K339" t="str">
            <v>106°47'35.0</v>
          </cell>
          <cell r="L339" t="str">
            <v>0.3 km]</v>
          </cell>
          <cell r="M339" t="str">
            <v>Untitled</v>
          </cell>
          <cell r="N339" t="str">
            <v>&lt;None&gt;</v>
          </cell>
          <cell r="P339" t="str">
            <v>Link261_1st</v>
          </cell>
        </row>
        <row r="340">
          <cell r="A340">
            <v>338</v>
          </cell>
          <cell r="B340" t="str">
            <v>4;48-DU7a</v>
          </cell>
          <cell r="C340">
            <v>339</v>
          </cell>
          <cell r="D340" t="str">
            <v>DU 7a</v>
          </cell>
          <cell r="E340" t="str">
            <v>G: 23EHP-4x2-0.6HP NP TN; Upgradable to 8x2</v>
          </cell>
          <cell r="F340" t="str">
            <v>Site-00062</v>
          </cell>
          <cell r="G340" t="str">
            <v>S06°09'59.2</v>
          </cell>
          <cell r="H340" t="str">
            <v>106°47'58.6</v>
          </cell>
          <cell r="I340" t="str">
            <v>Site-00577</v>
          </cell>
          <cell r="J340" t="str">
            <v>S06°09'58.8</v>
          </cell>
          <cell r="K340" t="str">
            <v>106°47'44.2</v>
          </cell>
          <cell r="L340" t="str">
            <v>0.4 km]</v>
          </cell>
          <cell r="M340" t="str">
            <v>Untitled</v>
          </cell>
          <cell r="N340" t="str">
            <v>&lt;None&gt;</v>
          </cell>
          <cell r="P340" t="str">
            <v>Link261_1st</v>
          </cell>
        </row>
        <row r="341">
          <cell r="A341">
            <v>339</v>
          </cell>
          <cell r="B341" t="str">
            <v>4;10-DU7a</v>
          </cell>
          <cell r="C341">
            <v>340</v>
          </cell>
          <cell r="D341" t="str">
            <v>DU 7a</v>
          </cell>
          <cell r="E341" t="str">
            <v>G: 23EHP-4x2-0.6HP NP TN; Upgradable to 8x2</v>
          </cell>
          <cell r="F341" t="str">
            <v>Site-00083</v>
          </cell>
          <cell r="G341" t="str">
            <v>S06°10'54.1</v>
          </cell>
          <cell r="H341" t="str">
            <v>106°46'58.1</v>
          </cell>
          <cell r="I341" t="str">
            <v>Site-01097 (non-261)</v>
          </cell>
          <cell r="J341" t="str">
            <v>S06°11'24.0</v>
          </cell>
          <cell r="K341" t="str">
            <v>106°47'02.5</v>
          </cell>
          <cell r="L341" t="str">
            <v>0.9 km]</v>
          </cell>
          <cell r="M341" t="str">
            <v>Untitled</v>
          </cell>
          <cell r="N341" t="str">
            <v>&lt;None&gt;</v>
          </cell>
          <cell r="P341" t="str">
            <v>Link261_1st</v>
          </cell>
        </row>
        <row r="342">
          <cell r="A342">
            <v>340</v>
          </cell>
          <cell r="B342" t="str">
            <v>4;46-DU7a</v>
          </cell>
          <cell r="C342">
            <v>341</v>
          </cell>
          <cell r="D342" t="str">
            <v>DU 7a</v>
          </cell>
          <cell r="E342" t="str">
            <v>G: 23EHP-4x2-0.6HP NP TN; Upgradable to 8x2</v>
          </cell>
          <cell r="F342" t="str">
            <v>Site-00435</v>
          </cell>
          <cell r="G342" t="str">
            <v>S06°10'21.8</v>
          </cell>
          <cell r="H342" t="str">
            <v>106°48'25.5</v>
          </cell>
          <cell r="I342" t="str">
            <v>Site-00080</v>
          </cell>
          <cell r="J342" t="str">
            <v>S06°10'32.9</v>
          </cell>
          <cell r="K342" t="str">
            <v>106°48'09.7</v>
          </cell>
          <cell r="L342" t="str">
            <v>0.6 km]</v>
          </cell>
          <cell r="M342" t="str">
            <v>Untitled</v>
          </cell>
          <cell r="N342" t="str">
            <v>&lt;None&gt;</v>
          </cell>
          <cell r="P342" t="str">
            <v>Link261_1st</v>
          </cell>
        </row>
        <row r="343">
          <cell r="A343">
            <v>341</v>
          </cell>
          <cell r="B343" t="str">
            <v>4;56-DU7a</v>
          </cell>
          <cell r="C343">
            <v>342</v>
          </cell>
          <cell r="D343" t="str">
            <v>DU 7a</v>
          </cell>
          <cell r="E343" t="str">
            <v>G: 23EHP-4x2-0.6HP NP TN; Upgradable to 8x2</v>
          </cell>
          <cell r="F343" t="str">
            <v>Site-00569</v>
          </cell>
          <cell r="G343" t="str">
            <v>S06°10'08.9</v>
          </cell>
          <cell r="H343" t="str">
            <v>106°48'14.6</v>
          </cell>
          <cell r="I343" t="str">
            <v>Site-00062</v>
          </cell>
          <cell r="J343" t="str">
            <v>S06°09'59.2</v>
          </cell>
          <cell r="K343" t="str">
            <v>106°47'58.6</v>
          </cell>
          <cell r="L343" t="str">
            <v>0.6 km]</v>
          </cell>
          <cell r="M343" t="str">
            <v>Untitled</v>
          </cell>
          <cell r="N343" t="str">
            <v>&lt;None&gt;</v>
          </cell>
          <cell r="P343" t="str">
            <v>Link261_1st</v>
          </cell>
        </row>
        <row r="344">
          <cell r="A344">
            <v>342</v>
          </cell>
          <cell r="B344" t="str">
            <v>6;24 DU7a</v>
          </cell>
          <cell r="C344">
            <v>343</v>
          </cell>
          <cell r="D344" t="str">
            <v>DU 7a</v>
          </cell>
          <cell r="E344" t="str">
            <v>L: 15EHP-8x2-0.6HP HS TN; Upgradable to 16x2</v>
          </cell>
          <cell r="F344" t="str">
            <v>Site-00072</v>
          </cell>
          <cell r="G344" t="str">
            <v>S06°10'20.3</v>
          </cell>
          <cell r="H344" t="str">
            <v>106°47'27.9</v>
          </cell>
          <cell r="I344" t="str">
            <v>Site-01093 (non-261)</v>
          </cell>
          <cell r="J344" t="str">
            <v>S06°10'04.3</v>
          </cell>
          <cell r="K344" t="str">
            <v>106°47'15.0</v>
          </cell>
          <cell r="L344" t="str">
            <v>0.6 km]</v>
          </cell>
          <cell r="M344" t="str">
            <v>Untitled</v>
          </cell>
          <cell r="N344" t="str">
            <v>&lt;None&gt;</v>
          </cell>
          <cell r="P344" t="str">
            <v>Link261_1st</v>
          </cell>
        </row>
        <row r="345">
          <cell r="A345">
            <v>343</v>
          </cell>
          <cell r="B345" t="str">
            <v>6;23-DU7a</v>
          </cell>
          <cell r="C345">
            <v>344</v>
          </cell>
          <cell r="D345" t="str">
            <v>DU 7a</v>
          </cell>
          <cell r="E345" t="str">
            <v>L: 15EHP-8x2-0.6HP HS TN; Upgradable to 16x2</v>
          </cell>
          <cell r="F345" t="str">
            <v>Site-00073</v>
          </cell>
          <cell r="G345" t="str">
            <v>S06°10'16.6</v>
          </cell>
          <cell r="H345" t="str">
            <v>106°47'50.1</v>
          </cell>
          <cell r="I345" t="str">
            <v>Sucofindo (non-261)</v>
          </cell>
          <cell r="J345" t="str">
            <v>S06°10'38.6</v>
          </cell>
          <cell r="K345" t="str">
            <v>106°47'43.3</v>
          </cell>
          <cell r="L345" t="str">
            <v>0.7 km]</v>
          </cell>
          <cell r="M345" t="str">
            <v>Untitled</v>
          </cell>
          <cell r="N345" t="str">
            <v>&lt;None&gt;</v>
          </cell>
          <cell r="P345" t="str">
            <v>Link261_1st</v>
          </cell>
        </row>
        <row r="346">
          <cell r="A346">
            <v>344</v>
          </cell>
          <cell r="B346" t="str">
            <v>6;22-DU7a</v>
          </cell>
          <cell r="C346">
            <v>345</v>
          </cell>
          <cell r="D346" t="str">
            <v>DU 7a</v>
          </cell>
          <cell r="E346" t="str">
            <v>L: 15EHP-8x2-0.6HP HS TN; Upgradable to 16x2</v>
          </cell>
          <cell r="F346" t="str">
            <v>Site-00570</v>
          </cell>
          <cell r="G346" t="str">
            <v>S06°10'02.7</v>
          </cell>
          <cell r="H346" t="str">
            <v>106°48'45.2</v>
          </cell>
          <cell r="I346" t="str">
            <v>Site-00070</v>
          </cell>
          <cell r="J346" t="str">
            <v>S06°09'54.7</v>
          </cell>
          <cell r="K346" t="str">
            <v>106°48'29.9</v>
          </cell>
          <cell r="L346" t="str">
            <v>0.5 km]</v>
          </cell>
          <cell r="M346" t="str">
            <v>Untitled</v>
          </cell>
          <cell r="N346" t="str">
            <v>&lt;None&gt;</v>
          </cell>
          <cell r="P346" t="str">
            <v>Link261_1st</v>
          </cell>
        </row>
        <row r="347">
          <cell r="A347">
            <v>345</v>
          </cell>
          <cell r="B347" t="str">
            <v>10;24-DU7a</v>
          </cell>
          <cell r="C347">
            <v>346</v>
          </cell>
          <cell r="D347" t="str">
            <v>DU 7a</v>
          </cell>
          <cell r="E347" t="str">
            <v>O: 23EHP-16x2-0.6HP HS TN</v>
          </cell>
          <cell r="F347" t="str">
            <v>Site-00062</v>
          </cell>
          <cell r="G347" t="str">
            <v>S06°09'59.2</v>
          </cell>
          <cell r="H347" t="str">
            <v>106°47'58.6</v>
          </cell>
          <cell r="I347" t="str">
            <v>Site-00073</v>
          </cell>
          <cell r="J347" t="str">
            <v>S06°10'16.6</v>
          </cell>
          <cell r="K347" t="str">
            <v>106°47'50.1</v>
          </cell>
          <cell r="L347" t="str">
            <v>0.6 km]</v>
          </cell>
          <cell r="M347" t="str">
            <v>Untitled</v>
          </cell>
          <cell r="N347" t="str">
            <v>&lt;None&gt;</v>
          </cell>
          <cell r="P347" t="str">
            <v>Link261_1st</v>
          </cell>
        </row>
        <row r="348">
          <cell r="A348">
            <v>346</v>
          </cell>
          <cell r="B348" t="str">
            <v>10;23-DU7a</v>
          </cell>
          <cell r="C348">
            <v>347</v>
          </cell>
          <cell r="D348" t="str">
            <v>DU 7a</v>
          </cell>
          <cell r="E348" t="str">
            <v>O: 23EHP-16x2-0.6HP HS TN</v>
          </cell>
          <cell r="F348" t="str">
            <v>Site-00435</v>
          </cell>
          <cell r="G348" t="str">
            <v>S06°10'21.8</v>
          </cell>
          <cell r="H348" t="str">
            <v>106°48'25.5</v>
          </cell>
          <cell r="I348" t="str">
            <v>Site-00070</v>
          </cell>
          <cell r="J348" t="str">
            <v>S06°09'54.7</v>
          </cell>
          <cell r="K348" t="str">
            <v>106°48'29.9</v>
          </cell>
          <cell r="L348" t="str">
            <v>0.8 km]</v>
          </cell>
          <cell r="M348" t="str">
            <v>Untitled</v>
          </cell>
          <cell r="N348" t="str">
            <v>&lt;None&gt;</v>
          </cell>
          <cell r="P348" t="str">
            <v>Link261_1st</v>
          </cell>
        </row>
        <row r="349">
          <cell r="A349">
            <v>347</v>
          </cell>
          <cell r="B349" t="str">
            <v>10;25-DU7a</v>
          </cell>
          <cell r="C349">
            <v>348</v>
          </cell>
          <cell r="D349" t="str">
            <v>DU 7a</v>
          </cell>
          <cell r="E349" t="str">
            <v>O: 23EHP-16x2-0.6HP HS TN</v>
          </cell>
          <cell r="F349" t="str">
            <v>Site-01093 (non-261)</v>
          </cell>
          <cell r="G349" t="str">
            <v>S06°10'04.3</v>
          </cell>
          <cell r="H349" t="str">
            <v>106°47'15.0</v>
          </cell>
          <cell r="I349" t="str">
            <v>Site-00576</v>
          </cell>
          <cell r="J349" t="str">
            <v>S06°10'02.0</v>
          </cell>
          <cell r="K349" t="str">
            <v>106°47'27.2</v>
          </cell>
          <cell r="L349" t="str">
            <v>0.4 km]</v>
          </cell>
          <cell r="M349" t="str">
            <v>Untitled</v>
          </cell>
          <cell r="N349" t="str">
            <v>&lt;None&gt;</v>
          </cell>
          <cell r="P349" t="str">
            <v>Link261_1st</v>
          </cell>
        </row>
        <row r="350">
          <cell r="A350">
            <v>348</v>
          </cell>
          <cell r="B350" t="str">
            <v>63;32 DU7a</v>
          </cell>
          <cell r="C350">
            <v>349</v>
          </cell>
          <cell r="D350" t="str">
            <v>DU 7a</v>
          </cell>
          <cell r="E350" t="str">
            <v xml:space="preserve">S: 13EHC-63x2-1.2HP NP ; Ant Dual Polarized  </v>
          </cell>
          <cell r="F350" t="str">
            <v>Site-00073</v>
          </cell>
          <cell r="G350" t="str">
            <v>S06°10'16.6</v>
          </cell>
          <cell r="H350" t="str">
            <v>106°47'50.1</v>
          </cell>
          <cell r="I350" t="str">
            <v>Site-00565</v>
          </cell>
          <cell r="J350" t="str">
            <v>S06°09'02.4</v>
          </cell>
          <cell r="K350" t="str">
            <v>106°47'54.8</v>
          </cell>
          <cell r="L350" t="str">
            <v>2.3 km]</v>
          </cell>
          <cell r="M350" t="str">
            <v>Untitled</v>
          </cell>
          <cell r="N350" t="str">
            <v>&lt;None&gt;</v>
          </cell>
          <cell r="P350" t="str">
            <v>Link261_1st</v>
          </cell>
        </row>
        <row r="351">
          <cell r="A351">
            <v>349</v>
          </cell>
          <cell r="B351" t="str">
            <v>63;33-DU-7a</v>
          </cell>
          <cell r="C351">
            <v>350</v>
          </cell>
          <cell r="D351" t="str">
            <v>DU 7a</v>
          </cell>
          <cell r="E351" t="str">
            <v xml:space="preserve">S: 13EHC-63x2-1.2HP NP ; Ant Dual Polarized  </v>
          </cell>
          <cell r="F351" t="str">
            <v>Site-00073</v>
          </cell>
          <cell r="G351" t="str">
            <v>S06°10'16.6</v>
          </cell>
          <cell r="H351" t="str">
            <v>106°47'50.1</v>
          </cell>
          <cell r="I351" t="str">
            <v>Site-01093 (non-261)</v>
          </cell>
          <cell r="J351" t="str">
            <v>S06°10'04.3</v>
          </cell>
          <cell r="K351" t="str">
            <v>106°47'15.0</v>
          </cell>
          <cell r="L351" t="str">
            <v>1.1 km]</v>
          </cell>
          <cell r="M351" t="str">
            <v>Untitled</v>
          </cell>
          <cell r="N351" t="str">
            <v>&lt;None&gt;</v>
          </cell>
          <cell r="P351" t="str">
            <v>Link261_1st</v>
          </cell>
        </row>
        <row r="352">
          <cell r="A352">
            <v>350</v>
          </cell>
          <cell r="B352" t="str">
            <v>63;35-DU7a</v>
          </cell>
          <cell r="C352">
            <v>351</v>
          </cell>
          <cell r="D352" t="str">
            <v>DU 7a</v>
          </cell>
          <cell r="E352" t="str">
            <v xml:space="preserve">T: 7EHC-63x2-0.6HP NP; Ant Dual Polarized </v>
          </cell>
          <cell r="F352" t="str">
            <v>Site-00565</v>
          </cell>
          <cell r="G352" t="str">
            <v>S06°09'02.4</v>
          </cell>
          <cell r="H352" t="str">
            <v>106°47'54.8</v>
          </cell>
          <cell r="I352" t="str">
            <v>Pluit Mega Mall B11</v>
          </cell>
          <cell r="J352" t="str">
            <v>S06°06'58.7</v>
          </cell>
          <cell r="K352" t="str">
            <v>106°47'19.7</v>
          </cell>
          <cell r="L352" t="str">
            <v>4.0 km]</v>
          </cell>
          <cell r="M352" t="str">
            <v>Untitled</v>
          </cell>
          <cell r="N352" t="str">
            <v>&lt;None&gt;</v>
          </cell>
          <cell r="P352" t="str">
            <v>Link261_1st</v>
          </cell>
        </row>
        <row r="353">
          <cell r="A353">
            <v>351</v>
          </cell>
          <cell r="B353" t="str">
            <v>63;34-DU7a</v>
          </cell>
          <cell r="C353">
            <v>352</v>
          </cell>
          <cell r="D353" t="str">
            <v>DU 7a</v>
          </cell>
          <cell r="E353" t="str">
            <v xml:space="preserve">U: 7EHC-63x2-1.2HP NP; Ant Dual Polarized </v>
          </cell>
          <cell r="F353" t="str">
            <v>Site-01093 (non-261)</v>
          </cell>
          <cell r="G353" t="str">
            <v>S06°10'04.3</v>
          </cell>
          <cell r="H353" t="str">
            <v>106°47'15.0</v>
          </cell>
          <cell r="I353" t="str">
            <v>Pluit Mega Mall B11</v>
          </cell>
          <cell r="J353" t="str">
            <v>S06°06'58.7</v>
          </cell>
          <cell r="K353" t="str">
            <v>106°47'19.7</v>
          </cell>
          <cell r="L353" t="str">
            <v>5.7 km]</v>
          </cell>
          <cell r="M353" t="str">
            <v>Untitled</v>
          </cell>
          <cell r="N353" t="str">
            <v>&lt;None&gt;</v>
          </cell>
          <cell r="P353" t="str">
            <v>Link261_1st</v>
          </cell>
        </row>
        <row r="354">
          <cell r="A354">
            <v>352</v>
          </cell>
          <cell r="C354">
            <v>353</v>
          </cell>
          <cell r="D354" t="str">
            <v>DU 7a</v>
          </cell>
          <cell r="E354" t="str">
            <v>J: 7EHP-4x2-0.6HP NP TN; Upgradable to 8x2</v>
          </cell>
          <cell r="F354" t="str">
            <v>Spare</v>
          </cell>
          <cell r="O354" t="str">
            <v>Spare</v>
          </cell>
          <cell r="P354" t="str">
            <v>Link261_1st</v>
          </cell>
        </row>
        <row r="355">
          <cell r="A355">
            <v>353</v>
          </cell>
          <cell r="C355">
            <v>354</v>
          </cell>
          <cell r="D355" t="str">
            <v>DU 7a</v>
          </cell>
          <cell r="E355" t="str">
            <v>J: 7EHP-4x2-0.6HP NP TN; Upgradable to 8x2</v>
          </cell>
          <cell r="F355" t="str">
            <v>Spare</v>
          </cell>
          <cell r="O355" t="str">
            <v>Spare</v>
          </cell>
          <cell r="P355" t="str">
            <v>Link261_1st</v>
          </cell>
        </row>
        <row r="356">
          <cell r="A356">
            <v>354</v>
          </cell>
          <cell r="C356">
            <v>355</v>
          </cell>
          <cell r="D356" t="str">
            <v>DU 7a</v>
          </cell>
          <cell r="E356" t="str">
            <v>K: 7EHP-4x2-1.2HP NP TN; Upgradable to 8x2</v>
          </cell>
          <cell r="F356" t="str">
            <v>Spare</v>
          </cell>
          <cell r="O356" t="str">
            <v>Spare</v>
          </cell>
          <cell r="P356" t="str">
            <v>Link261_1st</v>
          </cell>
        </row>
        <row r="357">
          <cell r="A357">
            <v>355</v>
          </cell>
          <cell r="C357">
            <v>356</v>
          </cell>
          <cell r="D357" t="str">
            <v>DU 7a</v>
          </cell>
          <cell r="E357" t="str">
            <v>N: 7EHP-8x2-0.6HP HS TN; Upgradable to 16x2</v>
          </cell>
          <cell r="F357" t="str">
            <v>Spare</v>
          </cell>
          <cell r="O357" t="str">
            <v>Spare</v>
          </cell>
          <cell r="P357" t="str">
            <v>Link261_1st</v>
          </cell>
        </row>
        <row r="358">
          <cell r="A358">
            <v>356</v>
          </cell>
          <cell r="C358">
            <v>357</v>
          </cell>
          <cell r="D358" t="str">
            <v>DU 7a</v>
          </cell>
          <cell r="E358" t="str">
            <v>N: 7EHP-8x2-0.6HP HS TN; Upgradable to 16x2</v>
          </cell>
          <cell r="F358" t="str">
            <v>Spare</v>
          </cell>
          <cell r="O358" t="str">
            <v>Spare</v>
          </cell>
          <cell r="P358" t="str">
            <v>Link261_1st</v>
          </cell>
        </row>
        <row r="359">
          <cell r="A359">
            <v>357</v>
          </cell>
          <cell r="C359">
            <v>358</v>
          </cell>
          <cell r="D359" t="str">
            <v>DU 7a</v>
          </cell>
          <cell r="E359" t="str">
            <v>N: 7EHP-8x2-0.6HP HS TN; Upgradable to 16x2</v>
          </cell>
          <cell r="F359" t="str">
            <v>Spare</v>
          </cell>
          <cell r="O359" t="str">
            <v>Spare</v>
          </cell>
          <cell r="P359" t="str">
            <v>Link261_1st</v>
          </cell>
        </row>
        <row r="360">
          <cell r="A360">
            <v>358</v>
          </cell>
          <cell r="C360">
            <v>359</v>
          </cell>
          <cell r="D360" t="str">
            <v>DU 7a</v>
          </cell>
          <cell r="E360" t="str">
            <v>N: 7EHP-8x2-0.6HP HS TN; Upgradable to 16x2</v>
          </cell>
          <cell r="F360" t="str">
            <v>Spare</v>
          </cell>
          <cell r="O360" t="str">
            <v>Spare</v>
          </cell>
          <cell r="P360" t="str">
            <v>Link261_1st</v>
          </cell>
        </row>
        <row r="361">
          <cell r="A361">
            <v>359</v>
          </cell>
          <cell r="B361" t="str">
            <v>2;122-DU7a</v>
          </cell>
          <cell r="C361">
            <v>352</v>
          </cell>
          <cell r="D361" t="str">
            <v>DU 7a</v>
          </cell>
          <cell r="E361" t="str">
            <v>A: 23EHP-2x2-0.6HP NP TN; Upgradable to 4x2</v>
          </cell>
          <cell r="F361" t="str">
            <v>Mall Ciputra</v>
          </cell>
          <cell r="G361" t="str">
            <v>S06°10'02.8</v>
          </cell>
          <cell r="H361" t="str">
            <v>106°47'14.7</v>
          </cell>
          <cell r="I361" t="str">
            <v>Hotel Ciputra</v>
          </cell>
          <cell r="J361" t="str">
            <v>S06°10'07.0</v>
          </cell>
          <cell r="K361" t="str">
            <v>106°47'14.7</v>
          </cell>
          <cell r="L361" t="str">
            <v>0.1 km]</v>
          </cell>
          <cell r="M361" t="str">
            <v>Untitled</v>
          </cell>
          <cell r="N361" t="str">
            <v>&lt;None&gt;</v>
          </cell>
          <cell r="P361" t="str">
            <v>Link300</v>
          </cell>
        </row>
        <row r="362">
          <cell r="A362">
            <v>360</v>
          </cell>
          <cell r="B362" t="str">
            <v>4;50-DU7a</v>
          </cell>
          <cell r="C362">
            <v>355</v>
          </cell>
          <cell r="D362" t="str">
            <v>DU 7a</v>
          </cell>
          <cell r="E362" t="str">
            <v>G: 23EHP-4x2-0.6HP NP TN; Upgradable to 8x2</v>
          </cell>
          <cell r="F362" t="str">
            <v>Site-00576</v>
          </cell>
          <cell r="G362" t="str">
            <v>S06°10'02.0</v>
          </cell>
          <cell r="H362" t="str">
            <v>106°47'27.2</v>
          </cell>
          <cell r="I362" t="str">
            <v>Mall Ciputra</v>
          </cell>
          <cell r="J362" t="str">
            <v>S06°10'02.8</v>
          </cell>
          <cell r="K362" t="str">
            <v>106°47'14.7</v>
          </cell>
          <cell r="L362" t="str">
            <v>0.4 km]</v>
          </cell>
          <cell r="M362" t="str">
            <v>Untitled</v>
          </cell>
          <cell r="N362" t="str">
            <v>&lt;None&gt;</v>
          </cell>
          <cell r="P362" t="str">
            <v>Link300</v>
          </cell>
        </row>
        <row r="363">
          <cell r="A363">
            <v>361</v>
          </cell>
          <cell r="B363" t="str">
            <v>2;116-DU7a</v>
          </cell>
          <cell r="C363">
            <v>348</v>
          </cell>
          <cell r="D363" t="str">
            <v>DU 7a</v>
          </cell>
          <cell r="E363" t="str">
            <v>A: 23EHP-2x2-0.6HP NP TN; Upgradable to 4x2</v>
          </cell>
          <cell r="F363" t="str">
            <v>Site-00576</v>
          </cell>
          <cell r="G363" t="str">
            <v>S06°10'02.0</v>
          </cell>
          <cell r="H363" t="str">
            <v>106°47'27.2</v>
          </cell>
          <cell r="I363" t="str">
            <v>Universitas Trisakti</v>
          </cell>
          <cell r="J363" t="str">
            <v>S06°10'04.4</v>
          </cell>
          <cell r="K363" t="str">
            <v>106°47'23.0</v>
          </cell>
          <cell r="L363" t="str">
            <v>0.2 km]</v>
          </cell>
          <cell r="M363" t="str">
            <v>Untitled</v>
          </cell>
          <cell r="N363" t="str">
            <v>&lt;None&gt;</v>
          </cell>
          <cell r="P363" t="str">
            <v>Link300</v>
          </cell>
        </row>
        <row r="364">
          <cell r="A364">
            <v>362</v>
          </cell>
          <cell r="B364" t="str">
            <v>2;121-DU7a</v>
          </cell>
          <cell r="C364">
            <v>351</v>
          </cell>
          <cell r="D364" t="str">
            <v>DU 7a</v>
          </cell>
          <cell r="E364" t="str">
            <v>A: 23EHP-2x2-0.6HP NP TN; Upgradable to 4x2</v>
          </cell>
          <cell r="F364" t="str">
            <v>Univ Krisna Dwipayana (non-261)</v>
          </cell>
          <cell r="G364" t="str">
            <v>S06°10'21.1</v>
          </cell>
          <cell r="H364" t="str">
            <v>106°47'18.3</v>
          </cell>
          <cell r="I364" t="str">
            <v>Universitas Taruma Negara</v>
          </cell>
          <cell r="J364" t="str">
            <v>S06°10'14.8</v>
          </cell>
          <cell r="K364" t="str">
            <v>106°47'12.8</v>
          </cell>
          <cell r="L364" t="str">
            <v>0.3 km]</v>
          </cell>
          <cell r="M364" t="str">
            <v>Untitled</v>
          </cell>
          <cell r="N364" t="str">
            <v>&lt;None&gt;</v>
          </cell>
          <cell r="P364" t="str">
            <v>Link300</v>
          </cell>
        </row>
        <row r="365">
          <cell r="A365">
            <v>363</v>
          </cell>
          <cell r="B365" t="str">
            <v>4;49-DU7a</v>
          </cell>
          <cell r="C365">
            <v>354</v>
          </cell>
          <cell r="D365" t="str">
            <v>DU 7a</v>
          </cell>
          <cell r="E365" t="str">
            <v>G: 23EHP-4x2-0.6HP NP TN; Upgradable to 8x2</v>
          </cell>
          <cell r="F365" t="str">
            <v>Univ Krisna Dwipayana (non-261)</v>
          </cell>
          <cell r="G365" t="str">
            <v>S06°10'21.1</v>
          </cell>
          <cell r="H365" t="str">
            <v>106°47'18.3</v>
          </cell>
          <cell r="I365" t="str">
            <v>Site-00576</v>
          </cell>
          <cell r="J365" t="str">
            <v>S06°10'02.0</v>
          </cell>
          <cell r="K365" t="str">
            <v>106°47'27.2</v>
          </cell>
          <cell r="L365" t="str">
            <v>0.6 km]</v>
          </cell>
          <cell r="M365" t="str">
            <v>Untitled</v>
          </cell>
          <cell r="N365" t="str">
            <v>&lt;None&gt;</v>
          </cell>
          <cell r="P365" t="str">
            <v>Link300</v>
          </cell>
        </row>
        <row r="366">
          <cell r="A366">
            <v>364</v>
          </cell>
          <cell r="B366" t="str">
            <v>2;117-DU7a</v>
          </cell>
          <cell r="C366">
            <v>349</v>
          </cell>
          <cell r="D366" t="str">
            <v>DU 7a</v>
          </cell>
          <cell r="E366" t="str">
            <v>A: 23EHP-2x2-0.6HP NP TN; Upgradable to 4x2</v>
          </cell>
          <cell r="F366" t="str">
            <v>Sucofindo (non-261)</v>
          </cell>
          <cell r="G366" t="str">
            <v>S06°10'38.6</v>
          </cell>
          <cell r="H366" t="str">
            <v>106°47'43.3</v>
          </cell>
          <cell r="I366" t="str">
            <v>Taman Anggrek Apartment</v>
          </cell>
          <cell r="J366" t="str">
            <v>S06°10'42.9</v>
          </cell>
          <cell r="K366" t="str">
            <v>106°47'31.2</v>
          </cell>
          <cell r="L366" t="str">
            <v>0.4 km]</v>
          </cell>
          <cell r="M366" t="str">
            <v>Untitled</v>
          </cell>
          <cell r="N366" t="str">
            <v>&lt;None&gt;</v>
          </cell>
          <cell r="P366" t="str">
            <v>Link300</v>
          </cell>
        </row>
        <row r="367">
          <cell r="A367">
            <v>365</v>
          </cell>
          <cell r="B367" t="str">
            <v>2;107 DU7b</v>
          </cell>
          <cell r="C367">
            <v>360</v>
          </cell>
          <cell r="D367" t="str">
            <v>DU 7b</v>
          </cell>
          <cell r="E367" t="str">
            <v>A: 23EHP-2x2-0.6HP NP TN; Upgradable to 4x2</v>
          </cell>
          <cell r="F367" t="str">
            <v>Dep. Penerangan (Kominfo)</v>
          </cell>
          <cell r="G367" t="str">
            <v>S06°10'31.4</v>
          </cell>
          <cell r="H367" t="str">
            <v>106°49'20.5</v>
          </cell>
          <cell r="I367" t="str">
            <v>Site-00090</v>
          </cell>
          <cell r="J367" t="str">
            <v>S06°10'29.0</v>
          </cell>
          <cell r="K367" t="str">
            <v>106°49'14.3</v>
          </cell>
          <cell r="L367" t="str">
            <v>0.2 km]</v>
          </cell>
          <cell r="M367" t="str">
            <v>Untitled</v>
          </cell>
          <cell r="N367" t="str">
            <v>&lt;None&gt;</v>
          </cell>
          <cell r="P367" t="str">
            <v>Link261_1st</v>
          </cell>
        </row>
        <row r="368">
          <cell r="A368">
            <v>366</v>
          </cell>
          <cell r="B368" t="str">
            <v>4;45-DU7b</v>
          </cell>
          <cell r="C368">
            <v>361</v>
          </cell>
          <cell r="D368" t="str">
            <v>DU 7b</v>
          </cell>
          <cell r="E368" t="str">
            <v>G: 23EHP-4x2-0.6HP NP TN; Upgradable to 8x2</v>
          </cell>
          <cell r="F368" t="str">
            <v>Site-00489</v>
          </cell>
          <cell r="G368" t="str">
            <v>S06°10'27.1</v>
          </cell>
          <cell r="H368" t="str">
            <v>106°48'56.0</v>
          </cell>
          <cell r="I368" t="str">
            <v>Site-00435</v>
          </cell>
          <cell r="J368" t="str">
            <v>S06°10'21.8</v>
          </cell>
          <cell r="K368" t="str">
            <v>106°48'25.5</v>
          </cell>
          <cell r="L368" t="str">
            <v>1.0 km]</v>
          </cell>
          <cell r="M368" t="str">
            <v>Untitled</v>
          </cell>
          <cell r="N368" t="str">
            <v>&lt;None&gt;</v>
          </cell>
          <cell r="P368" t="str">
            <v>Link261_1st</v>
          </cell>
        </row>
        <row r="369">
          <cell r="A369">
            <v>367</v>
          </cell>
          <cell r="B369" t="str">
            <v>6;21 DU7b</v>
          </cell>
          <cell r="C369">
            <v>362</v>
          </cell>
          <cell r="D369" t="str">
            <v>DU 7b</v>
          </cell>
          <cell r="E369" t="str">
            <v>L: 15EHP-8x2-0.6HP HS TN; Upgradable to 16x2</v>
          </cell>
          <cell r="F369" t="str">
            <v>Site-00090</v>
          </cell>
          <cell r="G369" t="str">
            <v>S06°10'29.0</v>
          </cell>
          <cell r="H369" t="str">
            <v>106°49'14.3</v>
          </cell>
          <cell r="I369" t="str">
            <v>Site-00422</v>
          </cell>
          <cell r="J369" t="str">
            <v>S06°10'42.8</v>
          </cell>
          <cell r="K369" t="str">
            <v>106°49'07.6</v>
          </cell>
          <cell r="L369" t="str">
            <v>0.5 km]</v>
          </cell>
          <cell r="M369" t="str">
            <v>Untitled</v>
          </cell>
          <cell r="N369" t="str">
            <v>&lt;None&gt;</v>
          </cell>
          <cell r="P369" t="str">
            <v>Link261_1st</v>
          </cell>
        </row>
        <row r="370">
          <cell r="A370">
            <v>368</v>
          </cell>
          <cell r="B370" t="str">
            <v>6;30 DU7b</v>
          </cell>
          <cell r="C370">
            <v>363</v>
          </cell>
          <cell r="D370" t="str">
            <v>DU 7b</v>
          </cell>
          <cell r="E370" t="str">
            <v>L: 15EHP-8x2-0.6HP HS TN; Upgradable to 16x2</v>
          </cell>
          <cell r="F370" t="str">
            <v>Site-00583</v>
          </cell>
          <cell r="G370" t="str">
            <v>S06°11'11.2</v>
          </cell>
          <cell r="H370" t="str">
            <v>106°48'16.7</v>
          </cell>
          <cell r="I370" t="str">
            <v>Site-00089</v>
          </cell>
          <cell r="J370" t="str">
            <v>S06°10'54.3</v>
          </cell>
          <cell r="K370" t="str">
            <v>106°48'07.1</v>
          </cell>
          <cell r="L370" t="str">
            <v>0.6 km]</v>
          </cell>
          <cell r="M370" t="str">
            <v>Untitled</v>
          </cell>
          <cell r="N370" t="str">
            <v>&lt;None&gt;</v>
          </cell>
          <cell r="P370" t="str">
            <v>Link261_1st</v>
          </cell>
        </row>
        <row r="371">
          <cell r="A371">
            <v>369</v>
          </cell>
          <cell r="B371" t="str">
            <v>63;60</v>
          </cell>
          <cell r="C371">
            <v>364</v>
          </cell>
          <cell r="D371" t="str">
            <v>DU 7b</v>
          </cell>
          <cell r="E371" t="str">
            <v xml:space="preserve">R: 13EHC-63x2-0.6HP NP; Ant Dual Polarized </v>
          </cell>
          <cell r="F371" t="str">
            <v>Site-00530</v>
          </cell>
          <cell r="G371" t="str">
            <v>S06°11'10.9</v>
          </cell>
          <cell r="H371" t="str">
            <v>106°49'10.2</v>
          </cell>
          <cell r="I371" t="str">
            <v>Site-00422</v>
          </cell>
          <cell r="J371" t="str">
            <v>S06°10'42.8</v>
          </cell>
          <cell r="K371" t="str">
            <v>106°49'07.6</v>
          </cell>
          <cell r="L371" t="str">
            <v>0.9 km]</v>
          </cell>
          <cell r="M371" t="str">
            <v>Untitled</v>
          </cell>
          <cell r="N371" t="str">
            <v>&lt;None&gt;</v>
          </cell>
          <cell r="P371" t="str">
            <v>Link261_1st</v>
          </cell>
        </row>
        <row r="372">
          <cell r="A372">
            <v>370</v>
          </cell>
          <cell r="B372" t="str">
            <v>63;23 DU7b</v>
          </cell>
          <cell r="C372">
            <v>365</v>
          </cell>
          <cell r="D372" t="str">
            <v>DU 7b</v>
          </cell>
          <cell r="E372" t="str">
            <v xml:space="preserve">S: 13EHC-63x2-1.2HP NP ; Ant Dual Polarized  </v>
          </cell>
          <cell r="F372" t="str">
            <v>Site-00422</v>
          </cell>
          <cell r="G372" t="str">
            <v>S06°10'42.8</v>
          </cell>
          <cell r="H372" t="str">
            <v>106°49'07.6</v>
          </cell>
          <cell r="I372" t="str">
            <v>Telkom Jakbar</v>
          </cell>
          <cell r="J372" t="str">
            <v>S06°10'30.8</v>
          </cell>
          <cell r="K372" t="str">
            <v>106°47'35.2</v>
          </cell>
          <cell r="L372" t="str">
            <v>2.9 km]</v>
          </cell>
          <cell r="M372" t="str">
            <v>Untitled</v>
          </cell>
          <cell r="N372" t="str">
            <v>&lt;None&gt;</v>
          </cell>
          <cell r="P372" t="str">
            <v>Link261_1st</v>
          </cell>
        </row>
        <row r="373">
          <cell r="A373">
            <v>371</v>
          </cell>
          <cell r="B373" t="str">
            <v>63;62</v>
          </cell>
          <cell r="C373">
            <v>366</v>
          </cell>
          <cell r="D373" t="str">
            <v>DU 7b</v>
          </cell>
          <cell r="E373" t="str">
            <v xml:space="preserve">S: 13EHC-63x2-1.2HP NP ; Ant Dual Polarized  </v>
          </cell>
          <cell r="F373" t="str">
            <v>Site-00530</v>
          </cell>
          <cell r="G373" t="str">
            <v>S06°11'10.9</v>
          </cell>
          <cell r="H373" t="str">
            <v>106°49'10.2</v>
          </cell>
          <cell r="I373" t="str">
            <v>Site-00089</v>
          </cell>
          <cell r="J373" t="str">
            <v>S06°10'54.3</v>
          </cell>
          <cell r="K373" t="str">
            <v>106°48'07.1</v>
          </cell>
          <cell r="L373" t="str">
            <v>2.0 km]</v>
          </cell>
          <cell r="M373" t="str">
            <v>Untitled</v>
          </cell>
          <cell r="N373" t="str">
            <v>&lt;None&gt;</v>
          </cell>
          <cell r="P373" t="str">
            <v>Link261_1st</v>
          </cell>
        </row>
        <row r="374">
          <cell r="A374">
            <v>372</v>
          </cell>
          <cell r="B374" t="str">
            <v>63;22 DU7b</v>
          </cell>
          <cell r="C374">
            <v>367</v>
          </cell>
          <cell r="D374" t="str">
            <v>DU 7b</v>
          </cell>
          <cell r="E374" t="str">
            <v xml:space="preserve">S: 13EHC-63x2-1.2HP NP ; Ant Dual Polarized  </v>
          </cell>
          <cell r="F374" t="str">
            <v>Telkom Jakbar</v>
          </cell>
          <cell r="G374" t="str">
            <v>S06°10'30.8</v>
          </cell>
          <cell r="H374" t="str">
            <v>106°47'35.2</v>
          </cell>
          <cell r="I374" t="str">
            <v>Site-00089</v>
          </cell>
          <cell r="J374" t="str">
            <v>S06°10'54.3</v>
          </cell>
          <cell r="K374" t="str">
            <v>106°48'07.1</v>
          </cell>
          <cell r="L374" t="str">
            <v>1.2 km]</v>
          </cell>
          <cell r="M374" t="str">
            <v>Untitled</v>
          </cell>
          <cell r="N374" t="str">
            <v>&lt;None&gt;</v>
          </cell>
          <cell r="P374" t="str">
            <v>Link261_1st</v>
          </cell>
        </row>
        <row r="375">
          <cell r="A375">
            <v>373</v>
          </cell>
          <cell r="B375" t="str">
            <v>2;110-DU7b</v>
          </cell>
          <cell r="C375">
            <v>368</v>
          </cell>
          <cell r="D375" t="str">
            <v>DU 7b</v>
          </cell>
          <cell r="E375" t="str">
            <v>A: 23EHP-2x2-0.6HP NP TN; Upgradable to 4x2</v>
          </cell>
          <cell r="F375" t="str">
            <v>Site-00088</v>
          </cell>
          <cell r="G375" t="str">
            <v>S06°10'35.3</v>
          </cell>
          <cell r="H375" t="str">
            <v>106°48'35.5</v>
          </cell>
          <cell r="I375" t="str">
            <v>Site-00435</v>
          </cell>
          <cell r="J375" t="str">
            <v>S06°10'21.8</v>
          </cell>
          <cell r="K375" t="str">
            <v>106°48'25.5</v>
          </cell>
          <cell r="L375" t="str">
            <v>0.5 km]</v>
          </cell>
          <cell r="M375" t="str">
            <v>Untitled</v>
          </cell>
          <cell r="N375" t="str">
            <v>&lt;None&gt;</v>
          </cell>
          <cell r="P375" t="str">
            <v>Link261_1st</v>
          </cell>
        </row>
        <row r="376">
          <cell r="A376">
            <v>374</v>
          </cell>
          <cell r="B376" t="str">
            <v>10;31 DU7b</v>
          </cell>
          <cell r="C376">
            <v>369</v>
          </cell>
          <cell r="D376" t="str">
            <v>DU 7b</v>
          </cell>
          <cell r="E376" t="str">
            <v>O: 23EHP-16x2-0.6HP HS TN</v>
          </cell>
          <cell r="F376" t="str">
            <v>Site-00584</v>
          </cell>
          <cell r="G376" t="str">
            <v>S06°10'46.6</v>
          </cell>
          <cell r="H376" t="str">
            <v>106°48'23.3</v>
          </cell>
          <cell r="I376" t="str">
            <v>Site-00089</v>
          </cell>
          <cell r="J376" t="str">
            <v>S06°10'54.3</v>
          </cell>
          <cell r="K376" t="str">
            <v>106°48'07.1</v>
          </cell>
          <cell r="L376" t="str">
            <v>0.6 km]</v>
          </cell>
          <cell r="M376" t="str">
            <v>Untitled</v>
          </cell>
          <cell r="N376" t="str">
            <v>&lt;None&gt;</v>
          </cell>
          <cell r="P376" t="str">
            <v>Link261_1st</v>
          </cell>
        </row>
        <row r="377">
          <cell r="A377">
            <v>375</v>
          </cell>
          <cell r="B377" t="str">
            <v>2;152 DU7b</v>
          </cell>
          <cell r="C377">
            <v>370</v>
          </cell>
          <cell r="D377" t="str">
            <v>DU 7b</v>
          </cell>
          <cell r="E377" t="str">
            <v>A: 23EHP-2x2-0.6HP NP TN; Upgradable to 4x2</v>
          </cell>
          <cell r="F377" t="str">
            <v>Site-00563</v>
          </cell>
          <cell r="G377" t="str">
            <v>S06°10'58.9</v>
          </cell>
          <cell r="H377" t="str">
            <v>106°49'09.7</v>
          </cell>
          <cell r="I377" t="str">
            <v>Site-00091</v>
          </cell>
          <cell r="J377" t="str">
            <v>S06°10'42.5</v>
          </cell>
          <cell r="K377" t="str">
            <v>106°48'50.8</v>
          </cell>
          <cell r="L377" t="str">
            <v>0.8 km]</v>
          </cell>
          <cell r="M377" t="str">
            <v>Untitled</v>
          </cell>
          <cell r="N377" t="str">
            <v>&lt;None&gt;</v>
          </cell>
          <cell r="P377" t="str">
            <v>Link261_1st</v>
          </cell>
        </row>
        <row r="378">
          <cell r="A378">
            <v>376</v>
          </cell>
          <cell r="B378" t="str">
            <v>2;153 DU7b</v>
          </cell>
          <cell r="C378">
            <v>371</v>
          </cell>
          <cell r="D378" t="str">
            <v>DU 7b</v>
          </cell>
          <cell r="E378" t="str">
            <v>A: 23EHP-2x2-0.6HP NP TN; Upgradable to 4x2</v>
          </cell>
          <cell r="F378" t="str">
            <v>Site-00092</v>
          </cell>
          <cell r="G378" t="str">
            <v>S06°11'02.4</v>
          </cell>
          <cell r="H378" t="str">
            <v>106°48'34.2</v>
          </cell>
          <cell r="I378" t="str">
            <v>Site-00584</v>
          </cell>
          <cell r="J378" t="str">
            <v>S06°10'46.6</v>
          </cell>
          <cell r="K378" t="str">
            <v>106°48'23.3</v>
          </cell>
          <cell r="L378" t="str">
            <v>0.6 km]</v>
          </cell>
          <cell r="M378" t="str">
            <v>Untitled</v>
          </cell>
          <cell r="N378" t="str">
            <v>&lt;None&gt;</v>
          </cell>
          <cell r="P378" t="str">
            <v>Link261_1st</v>
          </cell>
        </row>
        <row r="379">
          <cell r="A379">
            <v>377</v>
          </cell>
          <cell r="B379" t="str">
            <v>4;61 DU7b</v>
          </cell>
          <cell r="C379">
            <v>372</v>
          </cell>
          <cell r="D379" t="str">
            <v>DU 7b</v>
          </cell>
          <cell r="E379" t="str">
            <v>G: 23EHP-4x2-0.6HP NP TN; Upgradable to 8x2</v>
          </cell>
          <cell r="F379" t="str">
            <v>Site-00091</v>
          </cell>
          <cell r="G379" t="str">
            <v>S06°10'42.5</v>
          </cell>
          <cell r="H379" t="str">
            <v>106°48'50.8</v>
          </cell>
          <cell r="I379" t="str">
            <v>Site-00584</v>
          </cell>
          <cell r="J379" t="str">
            <v>S06°10'46.6</v>
          </cell>
          <cell r="K379" t="str">
            <v>106°48'23.3</v>
          </cell>
          <cell r="L379" t="str">
            <v>0.9 km]</v>
          </cell>
          <cell r="M379" t="str">
            <v>Untitled</v>
          </cell>
          <cell r="N379" t="str">
            <v>&lt;None&gt;</v>
          </cell>
          <cell r="P379" t="str">
            <v>Link261_1st</v>
          </cell>
        </row>
        <row r="380">
          <cell r="A380">
            <v>378</v>
          </cell>
          <cell r="B380" t="str">
            <v>4;62 DU7b</v>
          </cell>
          <cell r="C380">
            <v>373</v>
          </cell>
          <cell r="D380" t="str">
            <v>DU 7b</v>
          </cell>
          <cell r="E380" t="str">
            <v>G: 23EHP-4x2-0.6HP NP TN; Upgradable to 8x2</v>
          </cell>
          <cell r="F380" t="str">
            <v>Site-00557</v>
          </cell>
          <cell r="G380" t="str">
            <v>S06°11'00.6</v>
          </cell>
          <cell r="H380" t="str">
            <v>106°48'56.2</v>
          </cell>
          <cell r="I380" t="str">
            <v>Site-00584</v>
          </cell>
          <cell r="J380" t="str">
            <v>S06°10'46.6</v>
          </cell>
          <cell r="K380" t="str">
            <v>106°48'23.3</v>
          </cell>
          <cell r="L380" t="str">
            <v>1.1 km]</v>
          </cell>
          <cell r="M380" t="str">
            <v>Untitled</v>
          </cell>
          <cell r="N380" t="str">
            <v>&lt;None&gt;</v>
          </cell>
          <cell r="P380" t="str">
            <v>Link261_1st</v>
          </cell>
        </row>
        <row r="381">
          <cell r="A381">
            <v>379</v>
          </cell>
          <cell r="B381" t="str">
            <v>2;150 DU7b</v>
          </cell>
          <cell r="C381">
            <v>374</v>
          </cell>
          <cell r="D381" t="str">
            <v>DU 7b</v>
          </cell>
          <cell r="E381" t="str">
            <v>A: 23EHP-2x2-0.6HP NP TN; Upgradable to 4x2</v>
          </cell>
          <cell r="F381" t="str">
            <v>Site-00869</v>
          </cell>
          <cell r="G381" t="str">
            <v>S06°11'19.8</v>
          </cell>
          <cell r="H381" t="str">
            <v>106°48'42.8</v>
          </cell>
          <cell r="I381" t="str">
            <v>Site-00583</v>
          </cell>
          <cell r="J381" t="str">
            <v>S06°11'11.2</v>
          </cell>
          <cell r="K381" t="str">
            <v>106°48'16.7</v>
          </cell>
          <cell r="L381" t="str">
            <v>0.8 km]</v>
          </cell>
          <cell r="M381" t="str">
            <v>Untitled</v>
          </cell>
          <cell r="N381" t="str">
            <v>&lt;None&gt;</v>
          </cell>
          <cell r="P381" t="str">
            <v>Link261_1st</v>
          </cell>
        </row>
        <row r="382">
          <cell r="A382">
            <v>380</v>
          </cell>
          <cell r="B382" t="str">
            <v>6;31 DU7b</v>
          </cell>
          <cell r="C382">
            <v>375</v>
          </cell>
          <cell r="D382" t="str">
            <v>DU 7b</v>
          </cell>
          <cell r="E382" t="str">
            <v>L: 15EHP-8x2-0.6HP HS TN; Upgradable to 16x2</v>
          </cell>
          <cell r="F382" t="str">
            <v>Site-00097</v>
          </cell>
          <cell r="G382" t="str">
            <v>S06°11'15.1</v>
          </cell>
          <cell r="H382" t="str">
            <v>106°48'56.9</v>
          </cell>
          <cell r="I382" t="str">
            <v>Site-00530</v>
          </cell>
          <cell r="J382" t="str">
            <v>S06°11'10.9</v>
          </cell>
          <cell r="K382" t="str">
            <v>106°49'10.2</v>
          </cell>
          <cell r="L382" t="str">
            <v>0.4 km]</v>
          </cell>
          <cell r="M382" t="str">
            <v>Untitled</v>
          </cell>
          <cell r="N382" t="str">
            <v>&lt;None&gt;</v>
          </cell>
          <cell r="P382" t="str">
            <v>Link261_1st</v>
          </cell>
        </row>
        <row r="383">
          <cell r="A383">
            <v>381</v>
          </cell>
          <cell r="C383">
            <v>376</v>
          </cell>
          <cell r="D383" t="str">
            <v>DU 7b</v>
          </cell>
          <cell r="E383" t="str">
            <v>N: 7EHP-8x2-0.6HP HS TN; Upgradable to 16x2</v>
          </cell>
          <cell r="F383" t="str">
            <v>Spare</v>
          </cell>
          <cell r="O383" t="str">
            <v>Spare</v>
          </cell>
          <cell r="P383" t="str">
            <v>Link261_1st</v>
          </cell>
        </row>
        <row r="384">
          <cell r="A384">
            <v>382</v>
          </cell>
          <cell r="C384">
            <v>377</v>
          </cell>
          <cell r="D384" t="str">
            <v>DU 7b</v>
          </cell>
          <cell r="E384" t="str">
            <v>N: 7EHP-8x2-0.6HP HS TN; Upgradable to 16x2</v>
          </cell>
          <cell r="F384" t="str">
            <v>Spare</v>
          </cell>
          <cell r="O384" t="str">
            <v>Spare</v>
          </cell>
          <cell r="P384" t="str">
            <v>Link261_1st</v>
          </cell>
        </row>
        <row r="385">
          <cell r="A385">
            <v>383</v>
          </cell>
          <cell r="B385" t="str">
            <v>2;158 DU7b</v>
          </cell>
          <cell r="C385">
            <v>381</v>
          </cell>
          <cell r="D385" t="str">
            <v>DU 7b</v>
          </cell>
          <cell r="E385" t="str">
            <v>A: 23EHP-2x2-0.6HP NP TN; Upgradable to 4x2</v>
          </cell>
          <cell r="F385" t="str">
            <v>Pasar Tanah Abang</v>
          </cell>
          <cell r="G385" t="str">
            <v>S06°11'15.4</v>
          </cell>
          <cell r="H385" t="str">
            <v>106°48'53.3</v>
          </cell>
          <cell r="I385" t="str">
            <v>Site-00097</v>
          </cell>
          <cell r="J385" t="str">
            <v>S06°11'15.1</v>
          </cell>
          <cell r="K385" t="str">
            <v>106°48'56.9</v>
          </cell>
          <cell r="L385" t="str">
            <v>0.1 km]</v>
          </cell>
          <cell r="M385" t="str">
            <v>Untitled</v>
          </cell>
          <cell r="N385" t="str">
            <v>&lt;None&gt;</v>
          </cell>
          <cell r="P385" t="str">
            <v>Link300</v>
          </cell>
        </row>
        <row r="386">
          <cell r="A386">
            <v>384</v>
          </cell>
          <cell r="B386" t="str">
            <v>2;108 DU7b</v>
          </cell>
          <cell r="C386">
            <v>380</v>
          </cell>
          <cell r="D386" t="str">
            <v>DU 7b</v>
          </cell>
          <cell r="E386" t="str">
            <v>A: 23EHP-2x2-0.6HP NP TN; Upgradable to 4x2</v>
          </cell>
          <cell r="F386" t="str">
            <v>Dep. Parpostel (DJPT)</v>
          </cell>
          <cell r="G386" t="str">
            <v>S06°10'45.5</v>
          </cell>
          <cell r="H386" t="str">
            <v>106°49'17.5</v>
          </cell>
          <cell r="I386" t="str">
            <v>Site-00090</v>
          </cell>
          <cell r="J386" t="str">
            <v>S06°10'29.0</v>
          </cell>
          <cell r="K386" t="str">
            <v>106°49'14.3</v>
          </cell>
          <cell r="L386" t="str">
            <v>0.5 km]</v>
          </cell>
          <cell r="M386" t="str">
            <v>Untitled</v>
          </cell>
          <cell r="N386" t="str">
            <v>&lt;None&gt;</v>
          </cell>
          <cell r="P386" t="str">
            <v>Link300</v>
          </cell>
        </row>
        <row r="387">
          <cell r="A387">
            <v>385</v>
          </cell>
          <cell r="B387" t="str">
            <v>63;12-SUB8,SUB9,URB11a,URB12,DU1</v>
          </cell>
          <cell r="C387">
            <v>378</v>
          </cell>
          <cell r="D387" t="str">
            <v>SUB 8</v>
          </cell>
          <cell r="E387" t="str">
            <v xml:space="preserve">S: 13EHC-63x2-1.2HP NP ; Ant Dual Polarized  </v>
          </cell>
          <cell r="F387" t="str">
            <v>P_Wisma Indovision BSC5</v>
          </cell>
          <cell r="G387" t="str">
            <v>S06°09'49.4</v>
          </cell>
          <cell r="H387" t="str">
            <v>106°45'46.8</v>
          </cell>
          <cell r="I387" t="str">
            <v>Site-00766 (non-261)</v>
          </cell>
          <cell r="J387" t="str">
            <v>S06°08'40.0</v>
          </cell>
          <cell r="K387" t="str">
            <v>106°45'34.7</v>
          </cell>
          <cell r="L387" t="str">
            <v>2.2 km]</v>
          </cell>
          <cell r="M387" t="str">
            <v>Untitled</v>
          </cell>
          <cell r="N387" t="str">
            <v>&lt;None&gt;</v>
          </cell>
          <cell r="P387" t="str">
            <v>Link261_1st</v>
          </cell>
        </row>
        <row r="388">
          <cell r="A388">
            <v>386</v>
          </cell>
          <cell r="B388" t="str">
            <v>63;15-SUB8,SUB9,URB11a,URB12,DU1</v>
          </cell>
          <cell r="C388">
            <v>379</v>
          </cell>
          <cell r="D388" t="str">
            <v>SUB 8</v>
          </cell>
          <cell r="E388" t="str">
            <v xml:space="preserve">S: 13EHC-63x2-1.2HP NP ; Ant Dual Polarized  </v>
          </cell>
          <cell r="F388" t="str">
            <v>P_Wisma Indovision BSC5</v>
          </cell>
          <cell r="G388" t="str">
            <v>S06°09'49.4</v>
          </cell>
          <cell r="H388" t="str">
            <v>106°45'46.8</v>
          </cell>
          <cell r="I388" t="str">
            <v>Site-00320 (non-261)</v>
          </cell>
          <cell r="J388" t="str">
            <v>S06°09'24.1</v>
          </cell>
          <cell r="K388" t="str">
            <v>106°46'34.4</v>
          </cell>
          <cell r="L388" t="str">
            <v>1.7 km]</v>
          </cell>
          <cell r="M388" t="str">
            <v>Untitled</v>
          </cell>
          <cell r="N388" t="str">
            <v>&lt;None&gt;</v>
          </cell>
          <cell r="P388" t="str">
            <v>Link261_1st</v>
          </cell>
        </row>
        <row r="389">
          <cell r="A389">
            <v>387</v>
          </cell>
          <cell r="B389" t="str">
            <v>63;14-SUB8,SUB9,URB11a,URB12,DU1</v>
          </cell>
          <cell r="C389">
            <v>380</v>
          </cell>
          <cell r="D389" t="str">
            <v>SUB 8</v>
          </cell>
          <cell r="E389" t="str">
            <v xml:space="preserve">S: 13EHC-63x2-1.2HP NP ; Ant Dual Polarized  </v>
          </cell>
          <cell r="F389" t="str">
            <v>Site-00320 (non-261)</v>
          </cell>
          <cell r="G389" t="str">
            <v>S06°09'24.1</v>
          </cell>
          <cell r="H389" t="str">
            <v>106°46'34.4</v>
          </cell>
          <cell r="I389" t="str">
            <v>Site-00038</v>
          </cell>
          <cell r="J389" t="str">
            <v>S06°08'12.6</v>
          </cell>
          <cell r="K389" t="str">
            <v>106°47'34.9</v>
          </cell>
          <cell r="L389" t="str">
            <v>2.9 km]</v>
          </cell>
          <cell r="M389" t="str">
            <v>Untitled</v>
          </cell>
          <cell r="N389" t="str">
            <v>&lt;None&gt;</v>
          </cell>
          <cell r="P389" t="str">
            <v>Link261_1st</v>
          </cell>
        </row>
        <row r="390">
          <cell r="A390">
            <v>388</v>
          </cell>
          <cell r="B390" t="str">
            <v>63;13-SUB8,SUB9,URB11a,URB12,DU1</v>
          </cell>
          <cell r="C390">
            <v>381</v>
          </cell>
          <cell r="D390" t="str">
            <v>SUB 8</v>
          </cell>
          <cell r="E390" t="str">
            <v xml:space="preserve">T: 7EHC-63x2-0.6HP NP; Ant Dual Polarized </v>
          </cell>
          <cell r="F390" t="str">
            <v>Site-00038</v>
          </cell>
          <cell r="G390" t="str">
            <v>S06°08'12.6</v>
          </cell>
          <cell r="H390" t="str">
            <v>106°47'34.9</v>
          </cell>
          <cell r="I390" t="str">
            <v>Site-00766 (non-261)</v>
          </cell>
          <cell r="J390" t="str">
            <v>S06°08'40.0</v>
          </cell>
          <cell r="K390" t="str">
            <v>106°45'34.7</v>
          </cell>
          <cell r="L390" t="str">
            <v>3.8 km]</v>
          </cell>
          <cell r="M390" t="str">
            <v>Untitled</v>
          </cell>
          <cell r="N390" t="str">
            <v>&lt;None&gt;</v>
          </cell>
          <cell r="P390" t="str">
            <v>Link261_1st</v>
          </cell>
        </row>
        <row r="391">
          <cell r="A391">
            <v>389</v>
          </cell>
          <cell r="B391" t="str">
            <v>4;44;2-URB_1</v>
          </cell>
          <cell r="C391">
            <v>383</v>
          </cell>
          <cell r="D391" t="str">
            <v>URB 1</v>
          </cell>
          <cell r="E391" t="str">
            <v>G: 23EHP-4x2-0.6HP NP TN; Upgradable to 8x2</v>
          </cell>
          <cell r="F391" t="str">
            <v>Site-00095</v>
          </cell>
          <cell r="G391" t="str">
            <v>S06°10'58.9</v>
          </cell>
          <cell r="H391" t="str">
            <v>106°49'23.1</v>
          </cell>
          <cell r="I391" t="str">
            <v>Site-00528</v>
          </cell>
          <cell r="J391" t="str">
            <v>S06°10'42.6</v>
          </cell>
          <cell r="K391" t="str">
            <v>106°49'22.7</v>
          </cell>
          <cell r="L391" t="str">
            <v>0.5 km]</v>
          </cell>
          <cell r="M391" t="str">
            <v>Untitled</v>
          </cell>
          <cell r="N391" t="str">
            <v>&lt;None&gt;</v>
          </cell>
          <cell r="P391" t="str">
            <v>Link261_1st</v>
          </cell>
        </row>
        <row r="392">
          <cell r="A392">
            <v>390</v>
          </cell>
          <cell r="B392" t="str">
            <v>4;21-URB_1</v>
          </cell>
          <cell r="C392">
            <v>384</v>
          </cell>
          <cell r="D392" t="str">
            <v>URB 1</v>
          </cell>
          <cell r="E392" t="str">
            <v>G: 23EHP-4x2-0.6HP NP TN; Upgradable to 8x2</v>
          </cell>
          <cell r="F392" t="str">
            <v>Site-00487</v>
          </cell>
          <cell r="G392" t="str">
            <v>S06°10'16.0</v>
          </cell>
          <cell r="H392" t="str">
            <v>106°50'00.4</v>
          </cell>
          <cell r="I392" t="str">
            <v>Site-00423</v>
          </cell>
          <cell r="J392" t="str">
            <v>S06°10'16.9</v>
          </cell>
          <cell r="K392" t="str">
            <v>106°49'22.2</v>
          </cell>
          <cell r="L392" t="str">
            <v>1.2 km]</v>
          </cell>
          <cell r="M392" t="str">
            <v>Untitled</v>
          </cell>
          <cell r="N392" t="str">
            <v>&lt;None&gt;</v>
          </cell>
          <cell r="P392" t="str">
            <v>Link261_1st</v>
          </cell>
        </row>
        <row r="393">
          <cell r="A393">
            <v>391</v>
          </cell>
          <cell r="B393" t="str">
            <v>4;22-URB_1</v>
          </cell>
          <cell r="C393">
            <v>385</v>
          </cell>
          <cell r="D393" t="str">
            <v>URB 1</v>
          </cell>
          <cell r="E393" t="str">
            <v>G: 23EHP-4x2-0.6HP NP TN; Upgradable to 8x2</v>
          </cell>
          <cell r="F393" t="str">
            <v>Site-00487</v>
          </cell>
          <cell r="G393" t="str">
            <v>S06°10'16.0</v>
          </cell>
          <cell r="H393" t="str">
            <v>106°50'00.4</v>
          </cell>
          <cell r="I393" t="str">
            <v>Site-01144</v>
          </cell>
          <cell r="J393" t="str">
            <v>S06°10'02.2</v>
          </cell>
          <cell r="K393" t="str">
            <v>106°49'37.7</v>
          </cell>
          <cell r="L393" t="str">
            <v>0.8 km]</v>
          </cell>
          <cell r="M393" t="str">
            <v>Untitled</v>
          </cell>
          <cell r="N393" t="str">
            <v>&lt;None&gt;</v>
          </cell>
          <cell r="P393" t="str">
            <v>Link261_1st</v>
          </cell>
        </row>
        <row r="394">
          <cell r="A394">
            <v>392</v>
          </cell>
          <cell r="B394" t="str">
            <v>10;11-URB_1</v>
          </cell>
          <cell r="C394">
            <v>386</v>
          </cell>
          <cell r="D394" t="str">
            <v>URB 1</v>
          </cell>
          <cell r="E394" t="str">
            <v>O: 23EHP-16x2-0.6HP HS TN</v>
          </cell>
          <cell r="F394" t="str">
            <v>Site-00487</v>
          </cell>
          <cell r="G394" t="str">
            <v>S06°10'16.0</v>
          </cell>
          <cell r="H394" t="str">
            <v>106°50'00.4</v>
          </cell>
          <cell r="I394" t="str">
            <v>Site-00063 (non-261)</v>
          </cell>
          <cell r="J394" t="str">
            <v>S06°10'03.5</v>
          </cell>
          <cell r="K394" t="str">
            <v>106°50'31.4</v>
          </cell>
          <cell r="L394" t="str">
            <v>1.0 km]</v>
          </cell>
          <cell r="M394" t="str">
            <v>Untitled</v>
          </cell>
          <cell r="N394" t="str">
            <v>&lt;None&gt;</v>
          </cell>
          <cell r="P394" t="str">
            <v>Link261_1st</v>
          </cell>
        </row>
        <row r="395">
          <cell r="A395">
            <v>393</v>
          </cell>
          <cell r="C395">
            <v>387</v>
          </cell>
          <cell r="D395" t="str">
            <v>URB 1</v>
          </cell>
          <cell r="E395" t="str">
            <v>N: 7EHP-8x2-0.6HP HS TN; Upgradable to 16x2</v>
          </cell>
          <cell r="F395" t="str">
            <v>Spare</v>
          </cell>
          <cell r="O395" t="str">
            <v>Spare</v>
          </cell>
          <cell r="P395" t="str">
            <v>Link261_1st</v>
          </cell>
        </row>
        <row r="396">
          <cell r="A396">
            <v>394</v>
          </cell>
          <cell r="C396">
            <v>388</v>
          </cell>
          <cell r="D396" t="str">
            <v>URB 1</v>
          </cell>
          <cell r="E396" t="str">
            <v>N: 7EHP-8x2-0.6HP HS TN; Upgradable to 16x2</v>
          </cell>
          <cell r="F396" t="str">
            <v>Spare</v>
          </cell>
          <cell r="O396" t="str">
            <v>Spare</v>
          </cell>
          <cell r="P396" t="str">
            <v>Link261_1st</v>
          </cell>
        </row>
        <row r="397">
          <cell r="A397">
            <v>395</v>
          </cell>
          <cell r="B397" t="str">
            <v>2;51;3 URB10</v>
          </cell>
          <cell r="C397">
            <v>389</v>
          </cell>
          <cell r="D397" t="str">
            <v>URB 10</v>
          </cell>
          <cell r="E397" t="str">
            <v>A: 23EHP-2x2-0.6HP NP TN; Upgradable to 4x2</v>
          </cell>
          <cell r="F397" t="str">
            <v>H Atlet Century Park (non-261)</v>
          </cell>
          <cell r="G397" t="str">
            <v>S06°13'23.3</v>
          </cell>
          <cell r="H397" t="str">
            <v>106°48'09.8</v>
          </cell>
          <cell r="I397" t="str">
            <v>Site-00552 (non-261)</v>
          </cell>
          <cell r="J397" t="str">
            <v>S06°13'23.6</v>
          </cell>
          <cell r="K397" t="str">
            <v>106°47'55.1</v>
          </cell>
          <cell r="L397" t="str">
            <v>0.5 km]</v>
          </cell>
          <cell r="M397" t="str">
            <v>Untitled</v>
          </cell>
          <cell r="N397" t="str">
            <v>&lt;None&gt;</v>
          </cell>
          <cell r="P397" t="str">
            <v>Link261_1st</v>
          </cell>
        </row>
        <row r="398">
          <cell r="A398">
            <v>396</v>
          </cell>
          <cell r="B398" t="str">
            <v>4;24;3 URB10</v>
          </cell>
          <cell r="C398">
            <v>390</v>
          </cell>
          <cell r="D398" t="str">
            <v>URB 10</v>
          </cell>
          <cell r="E398" t="str">
            <v>G: 23EHP-4x2-0.6HP NP TN; Upgradable to 8x2</v>
          </cell>
          <cell r="F398" t="str">
            <v>Hotel Mulia (non-261)</v>
          </cell>
          <cell r="G398" t="str">
            <v>S06°12'55.3</v>
          </cell>
          <cell r="H398" t="str">
            <v>106°47'51.3</v>
          </cell>
          <cell r="I398" t="str">
            <v>Site-00553 (non-261)</v>
          </cell>
          <cell r="J398" t="str">
            <v>S06°12'49.9</v>
          </cell>
          <cell r="K398" t="str">
            <v>106°47'59.0</v>
          </cell>
          <cell r="L398" t="str">
            <v>0.3 km]</v>
          </cell>
          <cell r="M398" t="str">
            <v>Untitled</v>
          </cell>
          <cell r="N398" t="str">
            <v>&lt;None&gt;</v>
          </cell>
          <cell r="P398" t="str">
            <v>Link261_1st</v>
          </cell>
        </row>
        <row r="399">
          <cell r="A399">
            <v>397</v>
          </cell>
          <cell r="B399" t="str">
            <v>4;23;3 URB10</v>
          </cell>
          <cell r="C399">
            <v>391</v>
          </cell>
          <cell r="D399" t="str">
            <v>URB 10</v>
          </cell>
          <cell r="E399" t="str">
            <v>G: 23EHP-4x2-0.6HP NP TN; Upgradable to 8x2</v>
          </cell>
          <cell r="F399" t="str">
            <v>Hotel Mulia (non-261)</v>
          </cell>
          <cell r="G399" t="str">
            <v>S06°12'55.3</v>
          </cell>
          <cell r="H399" t="str">
            <v>106°47'51.3</v>
          </cell>
          <cell r="I399" t="str">
            <v>Site-01145 (non-261)</v>
          </cell>
          <cell r="J399" t="str">
            <v>S06°12'36.9</v>
          </cell>
          <cell r="K399" t="str">
            <v>106°47'45.0</v>
          </cell>
          <cell r="L399" t="str">
            <v>0.6 km]</v>
          </cell>
          <cell r="M399" t="str">
            <v>Untitled</v>
          </cell>
          <cell r="N399" t="str">
            <v>&lt;None&gt;</v>
          </cell>
          <cell r="P399" t="str">
            <v>Link261_1st</v>
          </cell>
        </row>
        <row r="400">
          <cell r="A400">
            <v>398</v>
          </cell>
          <cell r="B400" t="str">
            <v>10;35</v>
          </cell>
          <cell r="C400">
            <v>392</v>
          </cell>
          <cell r="D400" t="str">
            <v>URB 10</v>
          </cell>
          <cell r="E400" t="str">
            <v>O: 23EHP-16x2-0.6HP HS TN</v>
          </cell>
          <cell r="F400" t="str">
            <v>Site-01146 (non-261)</v>
          </cell>
          <cell r="G400" t="str">
            <v>S06°12'58.8</v>
          </cell>
          <cell r="H400" t="str">
            <v>106°47'17.9</v>
          </cell>
          <cell r="I400" t="str">
            <v>Hotel Mulia (non-261)</v>
          </cell>
          <cell r="J400" t="str">
            <v>S06°12'55.3</v>
          </cell>
          <cell r="K400" t="str">
            <v>106°47'51.3</v>
          </cell>
          <cell r="L400" t="str">
            <v>1.0 km]</v>
          </cell>
          <cell r="M400" t="str">
            <v>Untitled</v>
          </cell>
          <cell r="N400" t="str">
            <v>&lt;None&gt;</v>
          </cell>
          <cell r="P400" t="str">
            <v>Link261_1st</v>
          </cell>
        </row>
        <row r="401">
          <cell r="A401">
            <v>399</v>
          </cell>
          <cell r="B401" t="str">
            <v>10;58 URB10</v>
          </cell>
          <cell r="C401">
            <v>393</v>
          </cell>
          <cell r="D401" t="str">
            <v>URB 10</v>
          </cell>
          <cell r="E401" t="str">
            <v>O: 23EHP-16x2-0.6HP HS TN</v>
          </cell>
          <cell r="F401" t="str">
            <v>Site-01146 (non-261)</v>
          </cell>
          <cell r="G401" t="str">
            <v>S06°12'58.8</v>
          </cell>
          <cell r="H401" t="str">
            <v>106°47'17.9</v>
          </cell>
          <cell r="I401" t="str">
            <v>Hotel Mulia (non-261)</v>
          </cell>
          <cell r="J401" t="str">
            <v>S06°12'55.3</v>
          </cell>
          <cell r="K401" t="str">
            <v>106°47'51.3</v>
          </cell>
          <cell r="L401" t="str">
            <v>1.0 km]</v>
          </cell>
          <cell r="M401" t="str">
            <v>Untitled</v>
          </cell>
          <cell r="N401" t="str">
            <v>&lt;None&gt;</v>
          </cell>
          <cell r="P401" t="str">
            <v>Link261_1st</v>
          </cell>
        </row>
        <row r="402">
          <cell r="A402">
            <v>400</v>
          </cell>
          <cell r="B402" t="str">
            <v>63;65 URB10</v>
          </cell>
          <cell r="C402">
            <v>394</v>
          </cell>
          <cell r="D402" t="str">
            <v>URB 10</v>
          </cell>
          <cell r="E402" t="str">
            <v xml:space="preserve">R: 13EHC-63x2-0.6HP NP; Ant Dual Polarized </v>
          </cell>
          <cell r="F402" t="str">
            <v>Site-00552 (non-261)</v>
          </cell>
          <cell r="G402" t="str">
            <v>S06°13'23.6</v>
          </cell>
          <cell r="H402" t="str">
            <v>106°47'55.1</v>
          </cell>
          <cell r="I402" t="str">
            <v>Site-01162 (non-261)</v>
          </cell>
          <cell r="J402" t="str">
            <v>S06°13'24.7</v>
          </cell>
          <cell r="K402" t="str">
            <v>106°47'36.0</v>
          </cell>
          <cell r="L402" t="str">
            <v>0.6 km]</v>
          </cell>
          <cell r="M402" t="str">
            <v>Untitled</v>
          </cell>
          <cell r="N402" t="str">
            <v>&lt;None&gt;</v>
          </cell>
          <cell r="P402" t="str">
            <v>Link261_1st</v>
          </cell>
        </row>
        <row r="403">
          <cell r="A403">
            <v>401</v>
          </cell>
          <cell r="B403" t="str">
            <v>63;66 URB10</v>
          </cell>
          <cell r="C403">
            <v>395</v>
          </cell>
          <cell r="D403" t="str">
            <v>URB 10</v>
          </cell>
          <cell r="E403" t="str">
            <v xml:space="preserve">R: 13EHC-63x2-0.6HP NP; Ant Dual Polarized </v>
          </cell>
          <cell r="F403" t="str">
            <v>Site-01146 (non-261)</v>
          </cell>
          <cell r="G403" t="str">
            <v>S06°12'58.8</v>
          </cell>
          <cell r="H403" t="str">
            <v>106°47'17.9</v>
          </cell>
          <cell r="I403" t="str">
            <v>Site-01162 (non-261)</v>
          </cell>
          <cell r="J403" t="str">
            <v>S06°13'24.7</v>
          </cell>
          <cell r="K403" t="str">
            <v>106°47'36.0</v>
          </cell>
          <cell r="L403" t="str">
            <v>1.0 km]</v>
          </cell>
          <cell r="M403" t="str">
            <v>Untitled</v>
          </cell>
          <cell r="N403" t="str">
            <v>&lt;None&gt;</v>
          </cell>
          <cell r="P403" t="str">
            <v>Link261_1st</v>
          </cell>
        </row>
        <row r="404">
          <cell r="A404">
            <v>402</v>
          </cell>
          <cell r="B404" t="str">
            <v>63;5-UR10,UR11a,UR11b,D6,D7a,D7b</v>
          </cell>
          <cell r="C404">
            <v>396</v>
          </cell>
          <cell r="D404" t="str">
            <v>URB 10</v>
          </cell>
          <cell r="E404" t="str">
            <v xml:space="preserve">S: 13EHC-63x2-1.2HP NP ; Ant Dual Polarized  </v>
          </cell>
          <cell r="F404" t="str">
            <v>Site-01130 (non-261)</v>
          </cell>
          <cell r="G404" t="str">
            <v>S06°12'24.6</v>
          </cell>
          <cell r="H404" t="str">
            <v>106°47'15.9</v>
          </cell>
          <cell r="I404" t="str">
            <v>Site-01098 (non-261)</v>
          </cell>
          <cell r="J404" t="str">
            <v>S06°11'35.5</v>
          </cell>
          <cell r="K404" t="str">
            <v>106°46'30.7</v>
          </cell>
          <cell r="L404" t="str">
            <v>2.0 km]</v>
          </cell>
          <cell r="M404" t="str">
            <v>Untitled</v>
          </cell>
          <cell r="N404" t="str">
            <v>&lt;None&gt;</v>
          </cell>
          <cell r="P404" t="str">
            <v>Link261_1st</v>
          </cell>
        </row>
        <row r="405">
          <cell r="A405">
            <v>403</v>
          </cell>
          <cell r="B405" t="str">
            <v>63;7-UR10,UR11a,UR11b,D6,D7a,D7b</v>
          </cell>
          <cell r="C405">
            <v>397</v>
          </cell>
          <cell r="D405" t="str">
            <v>URB 10</v>
          </cell>
          <cell r="E405" t="str">
            <v xml:space="preserve">S: 13EHC-63x2-1.2HP NP ; Ant Dual Polarized  </v>
          </cell>
          <cell r="F405" t="str">
            <v>Site-01130 (non-261)</v>
          </cell>
          <cell r="G405" t="str">
            <v>S06°12'24.6</v>
          </cell>
          <cell r="H405" t="str">
            <v>106°47'15.9</v>
          </cell>
          <cell r="I405" t="str">
            <v>Site-01539 (non-261)</v>
          </cell>
          <cell r="J405" t="str">
            <v>S06°11'11.2</v>
          </cell>
          <cell r="K405" t="str">
            <v>106°47'44.7</v>
          </cell>
          <cell r="L405" t="str">
            <v>2.4 km]</v>
          </cell>
          <cell r="M405" t="str">
            <v>Untitled</v>
          </cell>
          <cell r="N405" t="str">
            <v>&lt;None&gt;</v>
          </cell>
          <cell r="P405" t="str">
            <v>Link261_1st</v>
          </cell>
        </row>
        <row r="406">
          <cell r="A406">
            <v>404</v>
          </cell>
          <cell r="B406" t="str">
            <v>63;67 URB10</v>
          </cell>
          <cell r="C406">
            <v>398</v>
          </cell>
          <cell r="D406" t="str">
            <v>URB 10</v>
          </cell>
          <cell r="E406" t="str">
            <v xml:space="preserve">T: 7EHC-63x2-0.6HP NP; Ant Dual Polarized </v>
          </cell>
          <cell r="F406" t="str">
            <v>Menara Peninsula (non-261)</v>
          </cell>
          <cell r="G406" t="str">
            <v>S06°11'24.8</v>
          </cell>
          <cell r="H406" t="str">
            <v>106°47'51.7</v>
          </cell>
          <cell r="I406" t="str">
            <v>Site-01146 (non-261)</v>
          </cell>
          <cell r="J406" t="str">
            <v>S06°12'58.8</v>
          </cell>
          <cell r="K406" t="str">
            <v>106°47'17.9</v>
          </cell>
          <cell r="L406" t="str">
            <v>3.1 km]</v>
          </cell>
          <cell r="M406" t="str">
            <v>Untitled</v>
          </cell>
          <cell r="N406" t="str">
            <v>&lt;None&gt;</v>
          </cell>
          <cell r="P406" t="str">
            <v>Link261_1st</v>
          </cell>
        </row>
        <row r="407">
          <cell r="A407">
            <v>405</v>
          </cell>
          <cell r="B407" t="str">
            <v>63;68 URB10</v>
          </cell>
          <cell r="C407">
            <v>399</v>
          </cell>
          <cell r="D407" t="str">
            <v>URB 10</v>
          </cell>
          <cell r="E407" t="str">
            <v xml:space="preserve">T: 7EHC-63x2-0.6HP NP; Ant Dual Polarized </v>
          </cell>
          <cell r="F407" t="str">
            <v>Site-00552 (non-261)</v>
          </cell>
          <cell r="G407" t="str">
            <v>S06°13'23.6</v>
          </cell>
          <cell r="H407" t="str">
            <v>106°47'55.1</v>
          </cell>
          <cell r="I407" t="str">
            <v>Menara Peninsula (non-261)</v>
          </cell>
          <cell r="J407" t="str">
            <v>S06°11'24.8</v>
          </cell>
          <cell r="K407" t="str">
            <v>106°47'51.7</v>
          </cell>
          <cell r="L407" t="str">
            <v>3.7 km]</v>
          </cell>
          <cell r="M407" t="str">
            <v>Untitled</v>
          </cell>
          <cell r="N407" t="str">
            <v>&lt;None&gt;</v>
          </cell>
          <cell r="P407" t="str">
            <v>Link261_1st</v>
          </cell>
        </row>
        <row r="408">
          <cell r="A408">
            <v>406</v>
          </cell>
          <cell r="B408" t="str">
            <v>63;44-UR10,UR11a,UR11b,D6,D7a,D7</v>
          </cell>
          <cell r="C408">
            <v>400</v>
          </cell>
          <cell r="D408" t="str">
            <v>URB 10</v>
          </cell>
          <cell r="E408" t="str">
            <v xml:space="preserve">U: 7EHC-63x2-1.2HP NP; Ant Dual Polarized </v>
          </cell>
          <cell r="F408" t="str">
            <v>Site-01098 (non-261)</v>
          </cell>
          <cell r="G408" t="str">
            <v>S06°11'35.5</v>
          </cell>
          <cell r="H408" t="str">
            <v>106°46'30.7</v>
          </cell>
          <cell r="I408" t="str">
            <v>SATELIT/DM</v>
          </cell>
          <cell r="J408" t="str">
            <v>S06°09'02.0</v>
          </cell>
          <cell r="K408" t="str">
            <v>106°44'57.4</v>
          </cell>
          <cell r="L408" t="str">
            <v>5.5 km]</v>
          </cell>
          <cell r="M408" t="str">
            <v>Untitled</v>
          </cell>
          <cell r="N408" t="str">
            <v>&lt;None&gt;</v>
          </cell>
          <cell r="P408" t="str">
            <v>Link261_1st</v>
          </cell>
        </row>
        <row r="409">
          <cell r="A409">
            <v>407</v>
          </cell>
          <cell r="B409" t="str">
            <v>63;6-UR10,UR11a,UR11b,D6,D7a,D7b</v>
          </cell>
          <cell r="C409">
            <v>401</v>
          </cell>
          <cell r="D409" t="str">
            <v>URB 10</v>
          </cell>
          <cell r="E409" t="str">
            <v xml:space="preserve">U: 7EHC-63x2-1.2HP NP; Ant Dual Polarized </v>
          </cell>
          <cell r="F409" t="str">
            <v>Site-01539 (non-261)</v>
          </cell>
          <cell r="G409" t="str">
            <v>S06°11'11.2</v>
          </cell>
          <cell r="H409" t="str">
            <v>106°47'44.7</v>
          </cell>
          <cell r="I409" t="str">
            <v>SATELIT/DM</v>
          </cell>
          <cell r="J409" t="str">
            <v>S06°09'02.0</v>
          </cell>
          <cell r="K409" t="str">
            <v>106°44'57.4</v>
          </cell>
          <cell r="L409" t="str">
            <v>6.5 km]</v>
          </cell>
          <cell r="M409" t="str">
            <v>Untitled</v>
          </cell>
          <cell r="N409" t="str">
            <v>&lt;None&gt;</v>
          </cell>
          <cell r="P409" t="str">
            <v>Link261_1st</v>
          </cell>
        </row>
        <row r="410">
          <cell r="A410">
            <v>408</v>
          </cell>
          <cell r="B410" t="str">
            <v>6;7;3 URB10</v>
          </cell>
          <cell r="C410">
            <v>402</v>
          </cell>
          <cell r="D410" t="str">
            <v>URB 10</v>
          </cell>
          <cell r="E410" t="str">
            <v>L: 15EHP-8x2-0.6HP HS TN; Upgradable to 16x2</v>
          </cell>
          <cell r="F410" t="str">
            <v>Site-01162 (non-261)</v>
          </cell>
          <cell r="G410" t="str">
            <v>S06°13'24.7</v>
          </cell>
          <cell r="H410" t="str">
            <v>106°47'36.0</v>
          </cell>
          <cell r="I410" t="str">
            <v>Senayan City (non-261)</v>
          </cell>
          <cell r="J410" t="str">
            <v>S06°13'36.0</v>
          </cell>
          <cell r="K410" t="str">
            <v>106°47'50.8</v>
          </cell>
          <cell r="L410" t="str">
            <v>0.6 km]</v>
          </cell>
          <cell r="M410" t="str">
            <v>Untitled</v>
          </cell>
          <cell r="N410" t="str">
            <v>&lt;None&gt;</v>
          </cell>
          <cell r="P410" t="str">
            <v>Link261_1st</v>
          </cell>
        </row>
        <row r="411">
          <cell r="A411">
            <v>409</v>
          </cell>
          <cell r="B411" t="str">
            <v>10;67 URB10</v>
          </cell>
          <cell r="C411">
            <v>403</v>
          </cell>
          <cell r="D411" t="str">
            <v>URB 10</v>
          </cell>
          <cell r="E411" t="str">
            <v>O: 23EHP-16x2-0.6HP HS TN</v>
          </cell>
          <cell r="F411" t="str">
            <v>Site-01162 (non-261)</v>
          </cell>
          <cell r="G411" t="str">
            <v>S06°13'24.7</v>
          </cell>
          <cell r="H411" t="str">
            <v>106°47'36.0</v>
          </cell>
          <cell r="I411" t="str">
            <v>Site-01163 (non-261)</v>
          </cell>
          <cell r="J411" t="str">
            <v>S06°13'43.7</v>
          </cell>
          <cell r="K411" t="str">
            <v>106°47'10.0</v>
          </cell>
          <cell r="L411" t="str">
            <v>1.0 km]</v>
          </cell>
          <cell r="M411" t="str">
            <v>Untitled</v>
          </cell>
          <cell r="N411" t="str">
            <v>&lt;None&gt;</v>
          </cell>
          <cell r="P411" t="str">
            <v>Link261_1st</v>
          </cell>
        </row>
        <row r="412">
          <cell r="A412">
            <v>410</v>
          </cell>
          <cell r="B412" t="str">
            <v>4;14;3 URB10</v>
          </cell>
          <cell r="C412">
            <v>404</v>
          </cell>
          <cell r="D412" t="str">
            <v>URB 10</v>
          </cell>
          <cell r="E412" t="str">
            <v>G: 23EHP-4x2-0.6HP NP TN; Upgradable to 8x2</v>
          </cell>
          <cell r="F412" t="str">
            <v>Site-01163 (non-261)</v>
          </cell>
          <cell r="G412" t="str">
            <v>S06°13'43.7</v>
          </cell>
          <cell r="H412" t="str">
            <v>106°47'10.0</v>
          </cell>
          <cell r="I412" t="str">
            <v>Site-00134 (non-261)</v>
          </cell>
          <cell r="J412" t="str">
            <v>S06°14'01.8</v>
          </cell>
          <cell r="K412" t="str">
            <v>106°47'13.8</v>
          </cell>
          <cell r="L412" t="str">
            <v>0.6 km]</v>
          </cell>
          <cell r="M412" t="str">
            <v>Untitled</v>
          </cell>
          <cell r="N412" t="str">
            <v>&lt;None&gt;</v>
          </cell>
          <cell r="P412" t="str">
            <v>Link261_1st</v>
          </cell>
        </row>
        <row r="413">
          <cell r="A413">
            <v>411</v>
          </cell>
          <cell r="B413" t="str">
            <v>4;9-URB11a</v>
          </cell>
          <cell r="C413">
            <v>405</v>
          </cell>
          <cell r="D413" t="str">
            <v>URB 11b</v>
          </cell>
          <cell r="E413" t="str">
            <v>H: 18EHP-4x2-0.6HP NP TN; Upgradable to 8x2</v>
          </cell>
          <cell r="F413" t="str">
            <v>Site-01097 (non-261)</v>
          </cell>
          <cell r="G413" t="str">
            <v>S06°11'24.0</v>
          </cell>
          <cell r="H413" t="str">
            <v>106°47'02.5</v>
          </cell>
          <cell r="I413" t="str">
            <v>Site-00988 (non-261)</v>
          </cell>
          <cell r="J413" t="str">
            <v>S06°10'20.0</v>
          </cell>
          <cell r="K413" t="str">
            <v>106°46'31.3</v>
          </cell>
          <cell r="L413" t="str">
            <v>2.2 km]</v>
          </cell>
          <cell r="M413" t="str">
            <v>Untitled</v>
          </cell>
          <cell r="N413" t="str">
            <v>&lt;None&gt;</v>
          </cell>
          <cell r="P413" t="str">
            <v>Link261_1st</v>
          </cell>
        </row>
        <row r="414">
          <cell r="A414">
            <v>412</v>
          </cell>
          <cell r="B414" t="str">
            <v>10;5-URB11b</v>
          </cell>
          <cell r="C414">
            <v>406</v>
          </cell>
          <cell r="D414" t="str">
            <v>URB 11b</v>
          </cell>
          <cell r="E414" t="str">
            <v>O: 23EHP-16x2-0.6HP HS TN</v>
          </cell>
          <cell r="F414" t="str">
            <v>Site-01097 (non-261)</v>
          </cell>
          <cell r="G414" t="str">
            <v>S06°11'24.0</v>
          </cell>
          <cell r="H414" t="str">
            <v>106°47'02.5</v>
          </cell>
          <cell r="I414" t="str">
            <v>Site-01098 (non-261)</v>
          </cell>
          <cell r="J414" t="str">
            <v>S06°11'35.5</v>
          </cell>
          <cell r="K414" t="str">
            <v>106°46'30.7</v>
          </cell>
          <cell r="L414" t="str">
            <v>1.0 km]</v>
          </cell>
          <cell r="M414" t="str">
            <v>Untitled</v>
          </cell>
          <cell r="N414" t="str">
            <v>&lt;None&gt;</v>
          </cell>
          <cell r="P414" t="str">
            <v>Link261_1st</v>
          </cell>
        </row>
        <row r="415">
          <cell r="A415">
            <v>413</v>
          </cell>
          <cell r="C415">
            <v>407</v>
          </cell>
          <cell r="D415" t="str">
            <v>URB 11b</v>
          </cell>
          <cell r="E415" t="str">
            <v>N: 7EHP-8x2-0.6HP HS TN; Upgradable to 16x2</v>
          </cell>
          <cell r="F415" t="str">
            <v>Spare</v>
          </cell>
          <cell r="O415" t="str">
            <v>Spare</v>
          </cell>
          <cell r="P415" t="str">
            <v>Link261_1st</v>
          </cell>
        </row>
        <row r="416">
          <cell r="A416">
            <v>414</v>
          </cell>
          <cell r="B416" t="str">
            <v>10;30-URB12</v>
          </cell>
          <cell r="C416">
            <v>408</v>
          </cell>
          <cell r="D416" t="str">
            <v>URB 12</v>
          </cell>
          <cell r="E416" t="str">
            <v>O: 23EHP-16x2-0.6HP HS TN</v>
          </cell>
          <cell r="F416" t="str">
            <v>Site-00565</v>
          </cell>
          <cell r="G416" t="str">
            <v>S06°09'02.4</v>
          </cell>
          <cell r="H416" t="str">
            <v>106°47'54.8</v>
          </cell>
          <cell r="I416" t="str">
            <v>Site-00048 (non-261)</v>
          </cell>
          <cell r="J416" t="str">
            <v>S06°09'13.9</v>
          </cell>
          <cell r="K416" t="str">
            <v>106°47'35.4</v>
          </cell>
          <cell r="L416" t="str">
            <v>0.7 km]</v>
          </cell>
          <cell r="M416" t="str">
            <v>Untitled</v>
          </cell>
          <cell r="N416" t="str">
            <v>&lt;None&gt;</v>
          </cell>
          <cell r="P416" t="str">
            <v>Link261_1st</v>
          </cell>
        </row>
        <row r="417">
          <cell r="A417">
            <v>415</v>
          </cell>
          <cell r="B417" t="str">
            <v>4;25-URB_3</v>
          </cell>
          <cell r="C417">
            <v>409</v>
          </cell>
          <cell r="D417" t="str">
            <v>URB 3</v>
          </cell>
          <cell r="E417" t="str">
            <v>G: 23EHP-4x2-0.6HP NP TN; Upgradable to 8x2</v>
          </cell>
          <cell r="F417" t="str">
            <v>Site-00588 (non-261)</v>
          </cell>
          <cell r="G417" t="str">
            <v>S06°12'22.3</v>
          </cell>
          <cell r="H417" t="str">
            <v>106°50'59.0</v>
          </cell>
          <cell r="I417" t="str">
            <v>RSCM (non-261)</v>
          </cell>
          <cell r="J417" t="str">
            <v>S06°11'52.1</v>
          </cell>
          <cell r="K417" t="str">
            <v>106°50'47.8</v>
          </cell>
          <cell r="L417" t="str">
            <v>1.0 km]</v>
          </cell>
          <cell r="M417" t="str">
            <v>Untitled</v>
          </cell>
          <cell r="N417" t="str">
            <v>&lt;None&gt;</v>
          </cell>
          <cell r="P417" t="str">
            <v>Link261_1st</v>
          </cell>
        </row>
        <row r="418">
          <cell r="A418">
            <v>416</v>
          </cell>
          <cell r="B418" t="str">
            <v>6;14-URB_5</v>
          </cell>
          <cell r="C418">
            <v>410</v>
          </cell>
          <cell r="D418" t="str">
            <v>URB 5</v>
          </cell>
          <cell r="E418" t="str">
            <v>L: 15EHP-8x2-0.6HP HS TN; Upgradable to 16x2</v>
          </cell>
          <cell r="F418" t="str">
            <v>Casablanca (non-261)</v>
          </cell>
          <cell r="G418" t="str">
            <v>S06°13'24.3</v>
          </cell>
          <cell r="H418" t="str">
            <v>106°50'42.5</v>
          </cell>
          <cell r="I418" t="str">
            <v>Site-00147</v>
          </cell>
          <cell r="J418" t="str">
            <v>S06°13'07.9</v>
          </cell>
          <cell r="K418" t="str">
            <v>106°50'20.5</v>
          </cell>
          <cell r="L418" t="str">
            <v>0.8 km]</v>
          </cell>
          <cell r="M418" t="str">
            <v>Untitled</v>
          </cell>
          <cell r="N418" t="str">
            <v>&lt;None&gt;</v>
          </cell>
          <cell r="P418" t="str">
            <v>Link261_1st</v>
          </cell>
        </row>
        <row r="419">
          <cell r="A419">
            <v>417</v>
          </cell>
          <cell r="B419" t="str">
            <v>10;12-URB_5</v>
          </cell>
          <cell r="C419">
            <v>411</v>
          </cell>
          <cell r="D419" t="str">
            <v>URB 5</v>
          </cell>
          <cell r="E419" t="str">
            <v>O: 23EHP-16x2-0.6HP HS TN</v>
          </cell>
          <cell r="F419" t="str">
            <v>Site-01189</v>
          </cell>
          <cell r="G419" t="str">
            <v>S06°12'37.5</v>
          </cell>
          <cell r="H419" t="str">
            <v>106°50'38.4</v>
          </cell>
          <cell r="I419" t="str">
            <v>Site-00588 (non-261)</v>
          </cell>
          <cell r="J419" t="str">
            <v>S06°12'22.3</v>
          </cell>
          <cell r="K419" t="str">
            <v>106°50'59.0</v>
          </cell>
          <cell r="L419" t="str">
            <v>0.8 km]</v>
          </cell>
          <cell r="M419" t="str">
            <v>Untitled</v>
          </cell>
          <cell r="N419" t="str">
            <v>&lt;None&gt;</v>
          </cell>
          <cell r="P419" t="str">
            <v>Link261_1st</v>
          </cell>
        </row>
        <row r="420">
          <cell r="A420">
            <v>418</v>
          </cell>
          <cell r="B420" t="str">
            <v>6;2-CBD_3</v>
          </cell>
          <cell r="C420">
            <v>412</v>
          </cell>
          <cell r="D420" t="str">
            <v>URB 8</v>
          </cell>
          <cell r="E420" t="str">
            <v>L: 15EHP-8x2-0.6HP HS TN; Upgradable to 16x2</v>
          </cell>
          <cell r="F420" t="str">
            <v>Site-01532 (non-261)</v>
          </cell>
          <cell r="G420" t="str">
            <v>S06°14'51.6</v>
          </cell>
          <cell r="H420" t="str">
            <v>106°48'54.9</v>
          </cell>
          <cell r="I420" t="str">
            <v>Seibu (non-261)</v>
          </cell>
          <cell r="J420" t="str">
            <v>S06°14'42.5</v>
          </cell>
          <cell r="K420" t="str">
            <v>106°48'13.0</v>
          </cell>
          <cell r="L420" t="str">
            <v>1.3 km]</v>
          </cell>
          <cell r="M420" t="str">
            <v>Untitled</v>
          </cell>
          <cell r="N420" t="str">
            <v>&lt;None&gt;</v>
          </cell>
          <cell r="P420" t="str">
            <v>Link261_1st</v>
          </cell>
        </row>
        <row r="421">
          <cell r="A421">
            <v>419</v>
          </cell>
          <cell r="B421" t="str">
            <v>63;3 u8 du5a u9b</v>
          </cell>
          <cell r="C421">
            <v>413</v>
          </cell>
          <cell r="D421" t="str">
            <v>URB 8</v>
          </cell>
          <cell r="E421" t="str">
            <v xml:space="preserve">S: 13EHC-63x2-1.2HP NP ; Ant Dual Polarized  </v>
          </cell>
          <cell r="F421" t="str">
            <v>Site-00172 (non-261)</v>
          </cell>
          <cell r="G421" t="str">
            <v>S06°15'17.8</v>
          </cell>
          <cell r="H421" t="str">
            <v>106°47'48.8</v>
          </cell>
          <cell r="I421" t="str">
            <v>Ind-Mal Pondok Indah B-8</v>
          </cell>
          <cell r="J421" t="str">
            <v>S06°15'54.6</v>
          </cell>
          <cell r="K421" t="str">
            <v>106°47'02.8</v>
          </cell>
          <cell r="L421" t="str">
            <v>1.8 km]</v>
          </cell>
          <cell r="M421" t="str">
            <v>Untitled</v>
          </cell>
          <cell r="N421" t="str">
            <v>&lt;None&gt;</v>
          </cell>
          <cell r="P421" t="str">
            <v>Link261_1st</v>
          </cell>
        </row>
        <row r="422">
          <cell r="A422">
            <v>420</v>
          </cell>
          <cell r="B422" t="str">
            <v>63;3 u8 du5a u9b;2</v>
          </cell>
          <cell r="C422">
            <v>414</v>
          </cell>
          <cell r="D422" t="str">
            <v>URB 8</v>
          </cell>
          <cell r="E422" t="str">
            <v xml:space="preserve">T: 7EHC-63x2-0.6HP NP; Ant Dual Polarized </v>
          </cell>
          <cell r="F422" t="str">
            <v>Site-01258 (non-261)</v>
          </cell>
          <cell r="G422" t="str">
            <v>S06°15'24.4</v>
          </cell>
          <cell r="H422" t="str">
            <v>106°50'15.1</v>
          </cell>
          <cell r="I422" t="str">
            <v>Site-00172 (non-261)</v>
          </cell>
          <cell r="J422" t="str">
            <v>S06°15'17.8</v>
          </cell>
          <cell r="K422" t="str">
            <v>106°47'48.8</v>
          </cell>
          <cell r="L422" t="str">
            <v>4.5 km]</v>
          </cell>
          <cell r="M422" t="str">
            <v>Untitled</v>
          </cell>
          <cell r="N422" t="str">
            <v>&lt;None&gt;</v>
          </cell>
          <cell r="P422" t="str">
            <v>Link261_1st</v>
          </cell>
        </row>
        <row r="423">
          <cell r="A423">
            <v>421</v>
          </cell>
          <cell r="B423" t="str">
            <v>63;3 u8 du5a u9b;3</v>
          </cell>
          <cell r="C423">
            <v>415</v>
          </cell>
          <cell r="D423" t="str">
            <v>URB 8</v>
          </cell>
          <cell r="E423" t="str">
            <v xml:space="preserve">T: 7EHC-63x2-0.6HP NP; Ant Dual Polarized </v>
          </cell>
          <cell r="F423" t="str">
            <v>Site-01261 (non-261)</v>
          </cell>
          <cell r="G423" t="str">
            <v>S06°16'30.1</v>
          </cell>
          <cell r="H423" t="str">
            <v>106°48'58.4</v>
          </cell>
          <cell r="I423" t="str">
            <v>Ind-Mal Pondok Indah B-8</v>
          </cell>
          <cell r="J423" t="str">
            <v>S06°15'54.6</v>
          </cell>
          <cell r="K423" t="str">
            <v>106°47'02.8</v>
          </cell>
          <cell r="L423" t="str">
            <v>3.7 km]</v>
          </cell>
          <cell r="M423" t="str">
            <v>Untitled</v>
          </cell>
          <cell r="N423" t="str">
            <v>&lt;None&gt;</v>
          </cell>
          <cell r="P423" t="str">
            <v>Link261_1st</v>
          </cell>
        </row>
        <row r="424">
          <cell r="A424">
            <v>422</v>
          </cell>
          <cell r="B424" t="str">
            <v>63;3 u8 du5a u9b;4</v>
          </cell>
          <cell r="C424">
            <v>416</v>
          </cell>
          <cell r="D424" t="str">
            <v>URB 8</v>
          </cell>
          <cell r="E424" t="str">
            <v xml:space="preserve">T: 7EHC-63x2-0.6HP NP; Ant Dual Polarized </v>
          </cell>
          <cell r="F424" t="str">
            <v>Site-01258 (non-261)</v>
          </cell>
          <cell r="G424" t="str">
            <v>S06°15'24.4</v>
          </cell>
          <cell r="H424" t="str">
            <v>106°50'15.1</v>
          </cell>
          <cell r="I424" t="str">
            <v>Site-01261 (non-261)</v>
          </cell>
          <cell r="J424" t="str">
            <v>S06°16'30.1</v>
          </cell>
          <cell r="K424" t="str">
            <v>106°48'58.4</v>
          </cell>
          <cell r="L424" t="str">
            <v>3.1 km]</v>
          </cell>
          <cell r="M424" t="str">
            <v>Untitled</v>
          </cell>
          <cell r="N424" t="str">
            <v>&lt;None&gt;</v>
          </cell>
          <cell r="P424" t="str">
            <v>Link261_1st</v>
          </cell>
        </row>
        <row r="425">
          <cell r="A425">
            <v>423</v>
          </cell>
          <cell r="B425" t="str">
            <v>10;11u9a</v>
          </cell>
          <cell r="C425">
            <v>417</v>
          </cell>
          <cell r="D425" t="str">
            <v>URB 9a</v>
          </cell>
          <cell r="E425" t="str">
            <v>O: 23EHP-16x2-0.6HP HS TN</v>
          </cell>
          <cell r="F425" t="str">
            <v>Site-01231 (non-261)</v>
          </cell>
          <cell r="G425" t="str">
            <v>S06°16'20.2</v>
          </cell>
          <cell r="H425" t="str">
            <v>106°46'57.7</v>
          </cell>
          <cell r="I425" t="str">
            <v>Site-01197 (non-261)</v>
          </cell>
          <cell r="J425" t="str">
            <v>S06°15'22.5</v>
          </cell>
          <cell r="K425" t="str">
            <v>106°46'30.5</v>
          </cell>
          <cell r="L425" t="str">
            <v>2.0 km]</v>
          </cell>
          <cell r="M425" t="str">
            <v>Untitled</v>
          </cell>
          <cell r="N425" t="str">
            <v>&lt;None&gt;</v>
          </cell>
          <cell r="P425" t="str">
            <v>Link261_1st</v>
          </cell>
        </row>
        <row r="426">
          <cell r="A426">
            <v>424</v>
          </cell>
          <cell r="B426" t="str">
            <v>63 u9a s7 u10</v>
          </cell>
          <cell r="C426">
            <v>418</v>
          </cell>
          <cell r="D426" t="str">
            <v>URB 9a</v>
          </cell>
          <cell r="E426" t="str">
            <v xml:space="preserve">S: 13EHC-63x2-1.2HP NP ; Ant Dual Polarized  </v>
          </cell>
          <cell r="F426" t="str">
            <v>Ind-Mal Pondok Indah B-8</v>
          </cell>
          <cell r="G426" t="str">
            <v>S06°15'54.6</v>
          </cell>
          <cell r="H426" t="str">
            <v>106°47'02.8</v>
          </cell>
          <cell r="I426" t="str">
            <v>Site-00465 (non-261)</v>
          </cell>
          <cell r="J426" t="str">
            <v>S06°15'18.2</v>
          </cell>
          <cell r="K426" t="str">
            <v>106°45'47.7</v>
          </cell>
          <cell r="L426" t="str">
            <v>2.6 km]</v>
          </cell>
          <cell r="M426" t="str">
            <v>Untitled</v>
          </cell>
          <cell r="N426" t="str">
            <v>&lt;None&gt;</v>
          </cell>
          <cell r="P426" t="str">
            <v>Link261_1st</v>
          </cell>
        </row>
        <row r="427">
          <cell r="A427">
            <v>425</v>
          </cell>
          <cell r="B427" t="str">
            <v>63 u9a s7 u10;2</v>
          </cell>
          <cell r="C427">
            <v>419</v>
          </cell>
          <cell r="D427" t="str">
            <v>URB 9a</v>
          </cell>
          <cell r="E427" t="str">
            <v xml:space="preserve">T: 7EHC-63x2-0.6HP NP; Ant Dual Polarized </v>
          </cell>
          <cell r="F427" t="str">
            <v>Site-01233 (non-261)</v>
          </cell>
          <cell r="G427" t="str">
            <v>S06°16'57.7</v>
          </cell>
          <cell r="H427" t="str">
            <v>106°45'57.3</v>
          </cell>
          <cell r="I427" t="str">
            <v>Site-00465 (non-261)</v>
          </cell>
          <cell r="J427" t="str">
            <v>S06°15'18.2</v>
          </cell>
          <cell r="K427" t="str">
            <v>106°45'47.7</v>
          </cell>
          <cell r="L427" t="str">
            <v>3.1 km]</v>
          </cell>
          <cell r="M427" t="str">
            <v>Untitled</v>
          </cell>
          <cell r="N427" t="str">
            <v>&lt;None&gt;</v>
          </cell>
          <cell r="P427" t="str">
            <v>Link261_1st</v>
          </cell>
        </row>
        <row r="428">
          <cell r="A428">
            <v>426</v>
          </cell>
          <cell r="B428" t="str">
            <v>63 u9a s7 u10;3</v>
          </cell>
          <cell r="C428">
            <v>420</v>
          </cell>
          <cell r="D428" t="str">
            <v>URB 9a</v>
          </cell>
          <cell r="E428" t="str">
            <v xml:space="preserve">S: 13EHC-63x2-1.2HP NP ; Ant Dual Polarized  </v>
          </cell>
          <cell r="F428" t="str">
            <v>Site-01231 (non-261)</v>
          </cell>
          <cell r="G428" t="str">
            <v>S06°16'20.2</v>
          </cell>
          <cell r="H428" t="str">
            <v>106°46'57.7</v>
          </cell>
          <cell r="I428" t="str">
            <v>Site-01233 (non-261)</v>
          </cell>
          <cell r="J428" t="str">
            <v>S06°16'57.7</v>
          </cell>
          <cell r="K428" t="str">
            <v>106°45'57.3</v>
          </cell>
          <cell r="L428" t="str">
            <v>2.2 km]</v>
          </cell>
          <cell r="M428" t="str">
            <v>Untitled</v>
          </cell>
          <cell r="N428" t="str">
            <v>&lt;None&gt;</v>
          </cell>
          <cell r="P428" t="str">
            <v>Link261_1st</v>
          </cell>
        </row>
        <row r="429">
          <cell r="A429">
            <v>427</v>
          </cell>
          <cell r="B429" t="str">
            <v>63 u9a s7 u10;4</v>
          </cell>
          <cell r="C429">
            <v>421</v>
          </cell>
          <cell r="D429" t="str">
            <v>URB 9a</v>
          </cell>
          <cell r="E429" t="str">
            <v xml:space="preserve">R: 13EHC-63x2-0.6HP NP; Ant Dual Polarized </v>
          </cell>
          <cell r="F429" t="str">
            <v>Site-01231 (non-261)</v>
          </cell>
          <cell r="G429" t="str">
            <v>S06°16'20.2</v>
          </cell>
          <cell r="H429" t="str">
            <v>106°46'57.7</v>
          </cell>
          <cell r="I429" t="str">
            <v>Ind-Mal Pondok Indah B-8</v>
          </cell>
          <cell r="J429" t="str">
            <v>S06°15'54.6</v>
          </cell>
          <cell r="K429" t="str">
            <v>106°47'02.8</v>
          </cell>
          <cell r="L429" t="str">
            <v>0.8 km]</v>
          </cell>
          <cell r="M429" t="str">
            <v>Untitled</v>
          </cell>
          <cell r="N429" t="str">
            <v>&lt;None&gt;</v>
          </cell>
          <cell r="P429" t="str">
            <v>Link261_1st</v>
          </cell>
        </row>
        <row r="430">
          <cell r="A430">
            <v>428</v>
          </cell>
          <cell r="B430" t="str">
            <v>6;13u9b u9a</v>
          </cell>
          <cell r="C430">
            <v>422</v>
          </cell>
          <cell r="D430" t="str">
            <v>URB 9b</v>
          </cell>
          <cell r="E430" t="str">
            <v>L: 15EHP-8x2-0.6HP HS TN; Upgradable to 16x2</v>
          </cell>
          <cell r="F430" t="str">
            <v>Site-01230 (non-261)</v>
          </cell>
          <cell r="G430" t="str">
            <v>S06°16'05.3</v>
          </cell>
          <cell r="H430" t="str">
            <v>106°47'26.7</v>
          </cell>
          <cell r="I430" t="str">
            <v>Site-01231 (non-261)</v>
          </cell>
          <cell r="J430" t="str">
            <v>S06°16'20.2</v>
          </cell>
          <cell r="K430" t="str">
            <v>106°46'57.7</v>
          </cell>
          <cell r="L430" t="str">
            <v>1.0 km]</v>
          </cell>
          <cell r="M430" t="str">
            <v>Untitled</v>
          </cell>
          <cell r="N430" t="str">
            <v>&lt;None&gt;</v>
          </cell>
          <cell r="P430" t="str">
            <v>Link261_1st</v>
          </cell>
        </row>
      </sheetData>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inal SPRS Price"/>
      <sheetName val="System Support"/>
      <sheetName val="SPRS Customer Price"/>
      <sheetName val="SPRS Price Cal"/>
      <sheetName val="SPRS breakdown pricing"/>
      <sheetName val="CURRENCY"/>
      <sheetName val="AM-MARGIN"/>
      <sheetName val="AMC-99"/>
      <sheetName val="Macro1"/>
      <sheetName val="COSY"/>
      <sheetName val="Parameters"/>
      <sheetName val="Final_SPRS_Price"/>
      <sheetName val="System_Support"/>
      <sheetName val="SPRS_Customer_Price"/>
      <sheetName val="SPRS_Price_Cal"/>
      <sheetName val="SPRS_breakdown_pricing"/>
      <sheetName val="Status"/>
      <sheetName val="Paths 233 &amp; 28 IBC from NTS"/>
      <sheetName val="Summary"/>
      <sheetName val="Shopping_list_CME"/>
      <sheetName val="install"/>
      <sheetName val="para"/>
      <sheetName val="1500P_3+0"/>
      <sheetName val="DB 045 ver1.3"/>
      <sheetName val="Coefficient"/>
      <sheetName val="Percentage"/>
      <sheetName val="Validation table"/>
      <sheetName val="Curr, Site Names, Flex conf"/>
      <sheetName val="Final_SPRS_Price1"/>
      <sheetName val="System_Support1"/>
      <sheetName val="SPRS_Customer_Price1"/>
      <sheetName val="SPRS_Price_Cal1"/>
      <sheetName val="SPRS_breakdown_pricing1"/>
      <sheetName val="DB_045_ver1_3"/>
      <sheetName val="Validation_table"/>
      <sheetName val="Discount Tables"/>
      <sheetName val="Scope of Works"/>
      <sheetName val="CR Plan PO Col 22 &amp; Micro 2"/>
      <sheetName val="New Site 67"/>
      <sheetName val="Base"/>
      <sheetName val="Outsource_Costs"/>
      <sheetName val="I_Pricing"/>
      <sheetName val="Price_simulation"/>
      <sheetName val="C_RC_Financials"/>
      <sheetName val="I&amp;O_Valuation"/>
      <sheetName val="Discount_Cockpit"/>
      <sheetName val="CustosPlano2002"/>
      <sheetName val="Plan 2003"/>
      <sheetName val="Sheet1"/>
      <sheetName val="CustosRevisãoPlanoVersão1"/>
      <sheetName val="Oktober-98"/>
      <sheetName val="September-98"/>
      <sheetName val="November-98"/>
      <sheetName val="April-98"/>
      <sheetName val="Maret-98(KM.46)"/>
      <sheetName val="Februari-98(KM.46)"/>
      <sheetName val="Januari-98(KM.46)"/>
      <sheetName val="Juli-98"/>
      <sheetName val="Juni-98"/>
      <sheetName val="Mei-98"/>
      <sheetName val="GLP_s_changed_from_previous"/>
      <sheetName val="gvl"/>
      <sheetName val="#REF!"/>
      <sheetName val="SPMS Price Cal"/>
      <sheetName val="TypeSite.AXD155-3"/>
      <sheetName val="Breakdown"/>
      <sheetName val="AM_MARGIN"/>
      <sheetName val="AMC_99"/>
      <sheetName val="Dapur"/>
      <sheetName val="Curr_ Site Names_ Flex conf"/>
      <sheetName val="DATA_BASE"/>
      <sheetName val="General"/>
      <sheetName val="Mapping"/>
      <sheetName val="GENERAL INFORMATION"/>
      <sheetName val="Power"/>
      <sheetName val="in塅䕃⹌塅E"/>
      <sheetName val="HPS-data"/>
      <sheetName val="12FAT100"/>
      <sheetName val="12SLA"/>
      <sheetName val="Data"/>
      <sheetName val="Index"/>
      <sheetName val="Ledgen"/>
      <sheetName val="VF configurations_quantitites"/>
      <sheetName val="SW Sum O3 Ref w O traffic mod"/>
      <sheetName val="Optional SW Pricing summary"/>
      <sheetName val="shopping list"/>
      <sheetName val="OBR3.0 Upgrade"/>
      <sheetName val="Inputs &amp; Reminders"/>
      <sheetName val="(Options)"/>
      <sheetName val="Business case"/>
      <sheetName val="Discount + services"/>
      <sheetName val="B-Form"/>
      <sheetName val="Spares Mgt Costs"/>
      <sheetName val="Danamon LK"/>
      <sheetName val="daftar"/>
      <sheetName val="Nomor Id"/>
      <sheetName val="tabel"/>
      <sheetName val="Hutang"/>
      <sheetName val="Marshal"/>
      <sheetName val="PPh 23 PMB"/>
      <sheetName val="Income Statement"/>
      <sheetName val="Profile"/>
      <sheetName val="PIK_QUO"/>
      <sheetName val="XXX"/>
      <sheetName val="SPRS_breakdown_pricing2"/>
      <sheetName val="Final_SPRS_Price2"/>
      <sheetName val="System_Support2"/>
      <sheetName val="SPRS_Customer_Price2"/>
      <sheetName val="SPRS_Price_Cal2"/>
      <sheetName val="DB_045_ver1_31"/>
      <sheetName val="Validation_table1"/>
      <sheetName val="Curr,_Site_Names,_Flex_conf"/>
      <sheetName val="Paths_233_&amp;_28_IBC_from_NTS"/>
      <sheetName val="Discount_Tables"/>
      <sheetName val="SPRS_breakdown_pricing4"/>
      <sheetName val="Final_SPRS_Price4"/>
      <sheetName val="System_Support4"/>
      <sheetName val="SPRS_Customer_Price4"/>
      <sheetName val="SPRS_Price_Cal4"/>
      <sheetName val="DB_045_ver1_33"/>
      <sheetName val="Validation_table3"/>
      <sheetName val="Curr,_Site_Names,_Flex_conf2"/>
      <sheetName val="Paths_233_&amp;_28_IBC_from_NTS2"/>
      <sheetName val="Discount_Tables2"/>
      <sheetName val="SPRS_breakdown_pricing3"/>
      <sheetName val="Final_SPRS_Price3"/>
      <sheetName val="System_Support3"/>
      <sheetName val="SPRS_Customer_Price3"/>
      <sheetName val="SPRS_Price_Cal3"/>
      <sheetName val="DB_045_ver1_32"/>
      <sheetName val="Validation_table2"/>
      <sheetName val="Curr,_Site_Names,_Flex_conf1"/>
      <sheetName val="Paths_233_&amp;_28_IBC_from_NTS1"/>
      <sheetName val="Discount_Tables1"/>
      <sheetName val="SPRS_breakdown_pricing5"/>
      <sheetName val="Final_SPRS_Price5"/>
      <sheetName val="System_Support5"/>
      <sheetName val="SPRS_Customer_Price5"/>
      <sheetName val="SPRS_Price_Cal5"/>
      <sheetName val="DB_045_ver1_34"/>
      <sheetName val="Validation_table4"/>
      <sheetName val="Curr,_Site_Names,_Flex_conf3"/>
      <sheetName val="Paths_233_&amp;_28_IBC_from_NTS3"/>
      <sheetName val="Discount_Tables3"/>
      <sheetName val="SPRS_breakdown_pricing6"/>
      <sheetName val="Final_SPRS_Price6"/>
      <sheetName val="System_Support6"/>
      <sheetName val="SPRS_Customer_Price6"/>
      <sheetName val="SPRS_Price_Cal6"/>
      <sheetName val="DB_045_ver1_35"/>
      <sheetName val="Validation_table5"/>
      <sheetName val="Curr,_Site_Names,_Flex_conf4"/>
      <sheetName val="Paths_233_&amp;_28_IBC_from_NTS4"/>
      <sheetName val="Discount_Tables4"/>
      <sheetName val="Curr__Site_Names__Flex_conf"/>
      <sheetName val="GENERAL_INFORMATION"/>
      <sheetName val="RenPemasaranVSsentral"/>
      <sheetName val="Sheet2"/>
      <sheetName val="ARPURK"/>
      <sheetName val="ClusPR"/>
      <sheetName val="Factors"/>
      <sheetName val="referensi"/>
      <sheetName val="Accessories EVL"/>
      <sheetName val="MNR6"/>
      <sheetName val="Site Problem"/>
      <sheetName val="ARPU_RK"/>
      <sheetName val="Q_Rk"/>
      <sheetName val="summ po"/>
      <sheetName val="scrap"/>
      <sheetName val="VR_Rev"/>
      <sheetName val="BoQ Paket 5"/>
      <sheetName val="k"/>
      <sheetName val="BSC STATs"/>
      <sheetName val="Quotation"/>
      <sheetName val="BoQ"/>
      <sheetName val="ONU"/>
      <sheetName val="Data 2"/>
      <sheetName val="SuMM"/>
      <sheetName val="RATE"/>
      <sheetName val="CODE"/>
      <sheetName val="Parameter"/>
      <sheetName val="GSN_low"/>
      <sheetName val="HLR_low"/>
      <sheetName val="Input"/>
      <sheetName val="Overview"/>
      <sheetName val="CM"/>
      <sheetName val="SUMMARY Alcatel"/>
      <sheetName val="Bilanz Bus.plan 2002"/>
      <sheetName val="Sales"/>
      <sheetName val="ALL_1 Des 2013"/>
      <sheetName val="FORMASI"/>
      <sheetName val="tgl level"/>
      <sheetName val="NKI"/>
      <sheetName val="Tabelle"/>
      <sheetName val="Opex"/>
      <sheetName val="Set-up"/>
      <sheetName val="SST Inv"/>
      <sheetName val="Deferred Rev"/>
      <sheetName val="Workshop Tools"/>
      <sheetName val="BS-RTI"/>
      <sheetName val="link list"/>
      <sheetName val="Currency &amp; Site Names"/>
      <sheetName val="Calc. Base"/>
      <sheetName val="ARPU-override"/>
      <sheetName val="Site List"/>
      <sheetName val="SDH Hub Site List - All"/>
      <sheetName val="AAL2 Site List - All"/>
    </sheetNames>
    <sheetDataSet>
      <sheetData sheetId="0" refreshError="1"/>
      <sheetData sheetId="1" refreshError="1"/>
      <sheetData sheetId="2" refreshError="1"/>
      <sheetData sheetId="3"/>
      <sheetData sheetId="4" refreshError="1">
        <row r="8">
          <cell r="C8">
            <v>0</v>
          </cell>
        </row>
        <row r="9">
          <cell r="G9">
            <v>0</v>
          </cell>
        </row>
      </sheetData>
      <sheetData sheetId="5" refreshError="1"/>
      <sheetData sheetId="6" refreshError="1"/>
      <sheetData sheetId="7" refreshError="1"/>
      <sheetData sheetId="8" refreshError="1"/>
      <sheetData sheetId="9" refreshError="1"/>
      <sheetData sheetId="10" refreshError="1"/>
      <sheetData sheetId="11"/>
      <sheetData sheetId="12"/>
      <sheetData sheetId="13"/>
      <sheetData sheetId="14"/>
      <sheetData sheetId="15"/>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vision History"/>
      <sheetName val="Pricelist 2004c"/>
      <sheetName val="A.Inner Jabotabek - New PDH"/>
      <sheetName val="A. Inner Jab. All Outdoor"/>
      <sheetName val="B.Inner JAbotabek - Swap PDH"/>
      <sheetName val="C.Inner Jabotabek - Upgrade PDH"/>
      <sheetName val="D.Inner Jabotabek - New SDH"/>
      <sheetName val="E.Inner Jabotabek - Upgrade SDH"/>
      <sheetName val="A.Outer Jabotabek - New"/>
      <sheetName val="A.Outer Jabotabek New MW 40E1 "/>
      <sheetName val="B.Outer Jabotabek - Upgrade_CAP"/>
      <sheetName val="C.Outer Jabotabek - Upgrade 1+0"/>
      <sheetName val="Outer Jabotabek - New SDH"/>
      <sheetName val="A2.Outer Jabotabek - Recon_SDH"/>
      <sheetName val="A.West Java - New"/>
      <sheetName val="B.West Java - Upgrade"/>
      <sheetName val="A. Central Java-New (03 Mar 05)"/>
      <sheetName val="A.Central Java - New"/>
      <sheetName val="B.Central Java - Upgrade"/>
      <sheetName val="A.East Java - New"/>
      <sheetName val="A.Bali Nusra - New"/>
      <sheetName val="A.Bali Nusra - New 28 Feb 05"/>
      <sheetName val="A.Bali Nusra - Addt. Upgrade"/>
      <sheetName val="B.Bali Nusra - Upgrade "/>
      <sheetName val="B.Bali Nusra - Upgrade SDH"/>
      <sheetName val="Bali Nusra ADM-1"/>
      <sheetName val="A.Sumatera Area - New"/>
      <sheetName val="A.Sumatera Bagian Selatan - New"/>
      <sheetName val="A.Sumatera Bagian Utara - New"/>
      <sheetName val="B.Sumatera Area - Upgrade"/>
      <sheetName val="A.Kalimantan - New MLE"/>
      <sheetName val="A.Kalimantan-New MLE 28 Feb 05"/>
      <sheetName val="B.Kalimantan - Modernization"/>
      <sheetName val="C.Kalimantan - Upgrade MLE"/>
      <sheetName val="A.Sulampapua - Upgrade PDH"/>
      <sheetName val="A.Sulampapua - Upgrade SDH"/>
      <sheetName val="Sulampapua ADM-1"/>
      <sheetName val="A.Manado_Ambon_Papua - New"/>
      <sheetName val="A.Manado_Gorontalo_KTI - New"/>
      <sheetName val="B.Manado_Ambon_Papua -Upgrade"/>
      <sheetName val="Verdi"/>
      <sheetName val="SPRS breakdown pricing"/>
      <sheetName val="Paths 233 &amp; 28 IBC from NTS"/>
      <sheetName val="COA"/>
      <sheetName val="daftar"/>
      <sheetName val="tabel"/>
      <sheetName val="Hutang"/>
      <sheetName val="Income Statement"/>
      <sheetName val="Profile"/>
      <sheetName val="Nomor Id"/>
      <sheetName val="Pontianak"/>
      <sheetName val="Samarinda"/>
      <sheetName val="Banjarmasin"/>
      <sheetName val="Balikpapan"/>
      <sheetName val="Base"/>
      <sheetName val="Outsource_Costs"/>
      <sheetName val="I_Pricing"/>
      <sheetName val="C_RC_Financials"/>
      <sheetName val="I&amp;O_Valuation"/>
      <sheetName val="U2_2"/>
    </sheetNames>
    <sheetDataSet>
      <sheetData sheetId="0" refreshError="1"/>
      <sheetData sheetId="1" refreshError="1">
        <row r="170">
          <cell r="B170" t="str">
            <v>RA07010CD/00</v>
          </cell>
          <cell r="C170" t="str">
            <v>PRA</v>
          </cell>
          <cell r="D170">
            <v>6010</v>
          </cell>
          <cell r="E170">
            <v>0.80253016254959675</v>
          </cell>
          <cell r="F170" t="str">
            <v>7 E RAU1 Std</v>
          </cell>
          <cell r="G170" t="str">
            <v>7 Std</v>
          </cell>
          <cell r="H170">
            <v>6010</v>
          </cell>
          <cell r="I170">
            <v>6010</v>
          </cell>
          <cell r="J170">
            <v>6010</v>
          </cell>
          <cell r="K170">
            <v>6008.8</v>
          </cell>
          <cell r="L170">
            <v>0</v>
          </cell>
          <cell r="M170">
            <v>45066</v>
          </cell>
          <cell r="N170">
            <v>7714.1592000000001</v>
          </cell>
        </row>
        <row r="171">
          <cell r="B171" t="str">
            <v>RA07011CD/00</v>
          </cell>
          <cell r="C171" t="str">
            <v>PRA</v>
          </cell>
          <cell r="D171">
            <v>6730</v>
          </cell>
          <cell r="E171">
            <v>0.81713324951423016</v>
          </cell>
          <cell r="F171" t="str">
            <v>7 E RAU1 HP</v>
          </cell>
          <cell r="G171" t="str">
            <v>7 HP</v>
          </cell>
          <cell r="H171">
            <v>6730</v>
          </cell>
          <cell r="I171">
            <v>6730</v>
          </cell>
          <cell r="J171">
            <v>6730</v>
          </cell>
          <cell r="K171">
            <v>6728</v>
          </cell>
          <cell r="L171">
            <v>0</v>
          </cell>
          <cell r="M171">
            <v>50460</v>
          </cell>
          <cell r="N171">
            <v>7999.5060000000003</v>
          </cell>
        </row>
        <row r="174">
          <cell r="B174" t="str">
            <v>Product number</v>
          </cell>
          <cell r="D174" t="str">
            <v>Price USD</v>
          </cell>
        </row>
        <row r="175">
          <cell r="B175" t="str">
            <v>RA08010CD/00</v>
          </cell>
          <cell r="C175" t="str">
            <v>PRA</v>
          </cell>
          <cell r="D175">
            <v>6010</v>
          </cell>
          <cell r="E175">
            <v>0.78208079866888525</v>
          </cell>
          <cell r="F175" t="str">
            <v>8 E RAU1 Std</v>
          </cell>
          <cell r="G175" t="str">
            <v>8 Std</v>
          </cell>
          <cell r="H175">
            <v>6010</v>
          </cell>
          <cell r="I175">
            <v>6010</v>
          </cell>
          <cell r="J175">
            <v>6010</v>
          </cell>
          <cell r="K175">
            <v>6008.8</v>
          </cell>
          <cell r="L175">
            <v>0</v>
          </cell>
          <cell r="M175">
            <v>45066</v>
          </cell>
          <cell r="N175">
            <v>8513.0136000000002</v>
          </cell>
        </row>
        <row r="176">
          <cell r="B176" t="str">
            <v>RA08011CD/00</v>
          </cell>
          <cell r="C176" t="str">
            <v>PRA</v>
          </cell>
          <cell r="D176">
            <v>6730</v>
          </cell>
          <cell r="E176">
            <v>0.798871386444165</v>
          </cell>
          <cell r="F176" t="str">
            <v>8 E RAU1 HP</v>
          </cell>
          <cell r="G176" t="str">
            <v>8 HP</v>
          </cell>
          <cell r="H176">
            <v>6730</v>
          </cell>
          <cell r="I176">
            <v>6730</v>
          </cell>
          <cell r="J176">
            <v>6730</v>
          </cell>
          <cell r="K176">
            <v>6728</v>
          </cell>
          <cell r="L176">
            <v>0</v>
          </cell>
          <cell r="M176">
            <v>50460</v>
          </cell>
          <cell r="N176">
            <v>8798.3712000000014</v>
          </cell>
        </row>
        <row r="179">
          <cell r="B179" t="str">
            <v>Product number</v>
          </cell>
          <cell r="D179" t="str">
            <v>Price USD</v>
          </cell>
        </row>
        <row r="180">
          <cell r="B180" t="str">
            <v>RA13110CD/00</v>
          </cell>
          <cell r="C180" t="str">
            <v>PRA</v>
          </cell>
          <cell r="D180">
            <v>5650</v>
          </cell>
          <cell r="E180">
            <v>0.80408961742682095</v>
          </cell>
          <cell r="F180" t="str">
            <v>13 E RAU2 Std</v>
          </cell>
          <cell r="G180" t="str">
            <v>13 Std</v>
          </cell>
          <cell r="H180">
            <v>5650</v>
          </cell>
          <cell r="I180">
            <v>5650</v>
          </cell>
          <cell r="J180">
            <v>5650</v>
          </cell>
          <cell r="K180">
            <v>5649.2</v>
          </cell>
          <cell r="L180">
            <v>0</v>
          </cell>
          <cell r="M180">
            <v>42369</v>
          </cell>
          <cell r="N180">
            <v>7194.8087999999998</v>
          </cell>
        </row>
        <row r="181">
          <cell r="B181" t="str">
            <v>RA13111CD/00</v>
          </cell>
          <cell r="C181" t="str">
            <v>PRA</v>
          </cell>
          <cell r="D181">
            <v>6370</v>
          </cell>
          <cell r="E181">
            <v>0.82623333413838906</v>
          </cell>
          <cell r="F181" t="str">
            <v>13 E RAU2 HP</v>
          </cell>
          <cell r="G181" t="str">
            <v>13 HP</v>
          </cell>
          <cell r="H181">
            <v>6370</v>
          </cell>
          <cell r="I181">
            <v>6370</v>
          </cell>
          <cell r="J181">
            <v>6370</v>
          </cell>
          <cell r="K181">
            <v>6368.4</v>
          </cell>
          <cell r="L181">
            <v>0</v>
          </cell>
          <cell r="M181">
            <v>47763</v>
          </cell>
          <cell r="N181">
            <v>7194.8087999999998</v>
          </cell>
        </row>
        <row r="184">
          <cell r="B184" t="str">
            <v>Product number</v>
          </cell>
          <cell r="D184" t="str">
            <v>Price USD</v>
          </cell>
        </row>
        <row r="185">
          <cell r="B185" t="str">
            <v>NTM 203 002/CD</v>
          </cell>
          <cell r="C185" t="str">
            <v>PRA</v>
          </cell>
          <cell r="D185">
            <v>5650</v>
          </cell>
          <cell r="E185">
            <v>0.82716765146358062</v>
          </cell>
          <cell r="F185" t="str">
            <v>15 E RAU2 Std</v>
          </cell>
          <cell r="G185" t="str">
            <v>15 Std</v>
          </cell>
          <cell r="H185">
            <v>5650</v>
          </cell>
          <cell r="I185">
            <v>5650</v>
          </cell>
          <cell r="J185">
            <v>5650</v>
          </cell>
          <cell r="K185">
            <v>5649.2</v>
          </cell>
          <cell r="L185">
            <v>0</v>
          </cell>
          <cell r="M185">
            <v>42369</v>
          </cell>
          <cell r="N185">
            <v>6347.2680000000009</v>
          </cell>
        </row>
        <row r="186">
          <cell r="B186" t="str">
            <v>NTM 203 002/CDHP</v>
          </cell>
          <cell r="C186" t="str">
            <v>PRA</v>
          </cell>
          <cell r="D186">
            <v>6370</v>
          </cell>
          <cell r="E186">
            <v>0.84670286197319156</v>
          </cell>
          <cell r="F186" t="str">
            <v>15 E RAU2 HP</v>
          </cell>
          <cell r="G186" t="str">
            <v>15 HP</v>
          </cell>
          <cell r="H186">
            <v>6370</v>
          </cell>
          <cell r="I186">
            <v>6370</v>
          </cell>
          <cell r="J186">
            <v>6370</v>
          </cell>
          <cell r="K186">
            <v>6368.4</v>
          </cell>
          <cell r="L186">
            <v>0</v>
          </cell>
          <cell r="M186">
            <v>47763</v>
          </cell>
          <cell r="N186">
            <v>6347.2680000000009</v>
          </cell>
        </row>
        <row r="189">
          <cell r="B189" t="str">
            <v>Product number</v>
          </cell>
          <cell r="D189" t="str">
            <v>Price USD</v>
          </cell>
        </row>
        <row r="190">
          <cell r="B190" t="str">
            <v>RA18010CD/00</v>
          </cell>
          <cell r="C190" t="str">
            <v>PRA</v>
          </cell>
          <cell r="D190">
            <v>5650</v>
          </cell>
          <cell r="E190">
            <v>0.72565794417971408</v>
          </cell>
          <cell r="F190" t="str">
            <v>18 E RAU1 Std</v>
          </cell>
          <cell r="G190" t="str">
            <v>18 Std</v>
          </cell>
          <cell r="H190">
            <v>5650</v>
          </cell>
          <cell r="I190">
            <v>5650</v>
          </cell>
          <cell r="J190">
            <v>5650</v>
          </cell>
          <cell r="K190">
            <v>5649.2</v>
          </cell>
          <cell r="L190">
            <v>0</v>
          </cell>
          <cell r="M190">
            <v>42369</v>
          </cell>
          <cell r="N190">
            <v>10075.212</v>
          </cell>
        </row>
        <row r="191">
          <cell r="B191" t="str">
            <v>RA18011CD/00</v>
          </cell>
          <cell r="C191" t="str">
            <v>PRA</v>
          </cell>
          <cell r="D191">
            <v>6370</v>
          </cell>
          <cell r="E191">
            <v>0.73620090327255161</v>
          </cell>
          <cell r="F191" t="str">
            <v>18 E RAU1 HP</v>
          </cell>
          <cell r="G191" t="str">
            <v>18 HP</v>
          </cell>
          <cell r="H191">
            <v>6370</v>
          </cell>
          <cell r="I191">
            <v>6370</v>
          </cell>
          <cell r="J191">
            <v>6370</v>
          </cell>
          <cell r="K191">
            <v>6368.4</v>
          </cell>
          <cell r="L191">
            <v>0</v>
          </cell>
          <cell r="M191">
            <v>47763</v>
          </cell>
          <cell r="N191">
            <v>10922.601600000002</v>
          </cell>
        </row>
        <row r="194">
          <cell r="B194" t="str">
            <v>Product number</v>
          </cell>
          <cell r="D194" t="str">
            <v>Price USD</v>
          </cell>
        </row>
        <row r="195">
          <cell r="B195" t="str">
            <v>RA23110CD/00</v>
          </cell>
          <cell r="C195" t="str">
            <v>PRA</v>
          </cell>
          <cell r="D195">
            <v>5320</v>
          </cell>
          <cell r="E195">
            <v>0.79782356275303645</v>
          </cell>
          <cell r="F195" t="str">
            <v>23 E RAU2 Std</v>
          </cell>
          <cell r="G195" t="str">
            <v>23 Std</v>
          </cell>
          <cell r="H195">
            <v>5320</v>
          </cell>
          <cell r="I195">
            <v>5320</v>
          </cell>
          <cell r="J195">
            <v>5320</v>
          </cell>
          <cell r="K195">
            <v>5312.8</v>
          </cell>
          <cell r="L195">
            <v>0</v>
          </cell>
          <cell r="M195">
            <v>39846</v>
          </cell>
          <cell r="N195">
            <v>6991.2612000000008</v>
          </cell>
        </row>
        <row r="196">
          <cell r="B196" t="str">
            <v>RA23111CD/00</v>
          </cell>
          <cell r="C196" t="str">
            <v>PRA</v>
          </cell>
          <cell r="D196">
            <v>6040</v>
          </cell>
          <cell r="E196">
            <v>0.82192406520631689</v>
          </cell>
          <cell r="F196" t="str">
            <v>23 E RAU2 HP</v>
          </cell>
          <cell r="G196" t="str">
            <v>23 HP</v>
          </cell>
          <cell r="H196">
            <v>6040</v>
          </cell>
          <cell r="I196">
            <v>6040</v>
          </cell>
          <cell r="J196">
            <v>6040</v>
          </cell>
          <cell r="K196">
            <v>6032</v>
          </cell>
          <cell r="L196">
            <v>0</v>
          </cell>
          <cell r="M196">
            <v>45240</v>
          </cell>
          <cell r="N196">
            <v>6991.2612000000008</v>
          </cell>
        </row>
        <row r="199">
          <cell r="B199" t="str">
            <v>Product number</v>
          </cell>
          <cell r="C199" t="str">
            <v xml:space="preserve"> </v>
          </cell>
          <cell r="D199" t="str">
            <v>Price USD</v>
          </cell>
        </row>
        <row r="200">
          <cell r="B200" t="str">
            <v>RA26010CD/00</v>
          </cell>
          <cell r="C200" t="str">
            <v>PRA</v>
          </cell>
          <cell r="D200">
            <v>5320</v>
          </cell>
          <cell r="E200">
            <v>0.68752582995951417</v>
          </cell>
          <cell r="F200" t="str">
            <v>26 E RAU1 Std</v>
          </cell>
          <cell r="G200" t="str">
            <v>26 Std</v>
          </cell>
          <cell r="H200">
            <v>5320</v>
          </cell>
          <cell r="I200">
            <v>5320</v>
          </cell>
          <cell r="J200">
            <v>5320</v>
          </cell>
          <cell r="K200">
            <v>5312.8</v>
          </cell>
          <cell r="L200">
            <v>0</v>
          </cell>
          <cell r="M200">
            <v>39846</v>
          </cell>
          <cell r="N200">
            <v>10805.3568</v>
          </cell>
        </row>
        <row r="201">
          <cell r="B201" t="str">
            <v>RA26011CD/00</v>
          </cell>
          <cell r="C201" t="str">
            <v>PRA</v>
          </cell>
          <cell r="D201">
            <v>6040</v>
          </cell>
          <cell r="E201">
            <v>0.71313345899133973</v>
          </cell>
          <cell r="F201" t="str">
            <v>26 E RAU1 HP</v>
          </cell>
          <cell r="G201" t="str">
            <v>26 HP</v>
          </cell>
          <cell r="H201">
            <v>6040</v>
          </cell>
          <cell r="I201">
            <v>6040</v>
          </cell>
          <cell r="J201">
            <v>6040</v>
          </cell>
          <cell r="K201">
            <v>6032</v>
          </cell>
          <cell r="L201">
            <v>0</v>
          </cell>
          <cell r="M201">
            <v>45240</v>
          </cell>
          <cell r="N201">
            <v>11262.3804</v>
          </cell>
        </row>
        <row r="204">
          <cell r="B204" t="str">
            <v>Product number</v>
          </cell>
          <cell r="D204" t="str">
            <v>Price USD</v>
          </cell>
        </row>
        <row r="205">
          <cell r="B205" t="str">
            <v>RA38110CD/00</v>
          </cell>
          <cell r="C205" t="str">
            <v>PRA</v>
          </cell>
          <cell r="D205">
            <v>5320</v>
          </cell>
          <cell r="E205">
            <v>0.78572993637941002</v>
          </cell>
          <cell r="F205" t="str">
            <v>38 E RAU2 Std</v>
          </cell>
          <cell r="G205" t="str">
            <v>38 Std</v>
          </cell>
          <cell r="H205">
            <v>5320</v>
          </cell>
          <cell r="I205">
            <v>5320</v>
          </cell>
          <cell r="J205">
            <v>5320</v>
          </cell>
          <cell r="K205">
            <v>5312.8</v>
          </cell>
          <cell r="L205">
            <v>0</v>
          </cell>
          <cell r="M205">
            <v>39846</v>
          </cell>
          <cell r="N205">
            <v>7409.4588000000003</v>
          </cell>
        </row>
        <row r="208">
          <cell r="B208" t="str">
            <v>Product number</v>
          </cell>
          <cell r="D208" t="str">
            <v>Price USD</v>
          </cell>
        </row>
        <row r="209">
          <cell r="B209" t="str">
            <v>NTM 203 32/CD</v>
          </cell>
          <cell r="C209" t="str">
            <v>PRA</v>
          </cell>
          <cell r="D209">
            <v>6900</v>
          </cell>
          <cell r="E209">
            <v>0.79100663545150496</v>
          </cell>
          <cell r="F209" t="str">
            <v>15 E RAU1 HP</v>
          </cell>
          <cell r="G209" t="str">
            <v>15 M</v>
          </cell>
          <cell r="H209">
            <v>6900</v>
          </cell>
          <cell r="I209">
            <v>6900</v>
          </cell>
          <cell r="J209">
            <v>6900</v>
          </cell>
          <cell r="K209">
            <v>6890.4</v>
          </cell>
          <cell r="L209">
            <v>0</v>
          </cell>
          <cell r="M209">
            <v>51678</v>
          </cell>
          <cell r="N209">
            <v>9373.3524000000016</v>
          </cell>
        </row>
        <row r="212">
          <cell r="B212" t="str">
            <v>Product number</v>
          </cell>
          <cell r="D212" t="str">
            <v>Price USD</v>
          </cell>
        </row>
        <row r="213">
          <cell r="B213" t="str">
            <v>NTM 203 19/CD</v>
          </cell>
          <cell r="C213" t="str">
            <v>PRA</v>
          </cell>
          <cell r="D213">
            <v>6560</v>
          </cell>
          <cell r="E213">
            <v>0.60179888367729828</v>
          </cell>
          <cell r="F213" t="str">
            <v>23 M RAU2 Std</v>
          </cell>
          <cell r="G213" t="str">
            <v xml:space="preserve">23 M </v>
          </cell>
          <cell r="H213">
            <v>6560</v>
          </cell>
          <cell r="I213">
            <v>6560</v>
          </cell>
          <cell r="J213">
            <v>6560</v>
          </cell>
          <cell r="K213">
            <v>6554</v>
          </cell>
          <cell r="L213">
            <v>0</v>
          </cell>
          <cell r="M213">
            <v>49155</v>
          </cell>
          <cell r="N213">
            <v>16979.295600000001</v>
          </cell>
        </row>
        <row r="216">
          <cell r="B216" t="str">
            <v>Product number</v>
          </cell>
          <cell r="D216" t="str">
            <v>Price USD</v>
          </cell>
        </row>
        <row r="217">
          <cell r="B217" t="str">
            <v>NTM 203 14/CD</v>
          </cell>
          <cell r="C217" t="str">
            <v>PRA</v>
          </cell>
          <cell r="D217">
            <v>6560</v>
          </cell>
          <cell r="E217">
            <v>0.55899729831144473</v>
          </cell>
          <cell r="F217" t="str">
            <v>28 M RAU2 Std</v>
          </cell>
          <cell r="G217" t="str">
            <v xml:space="preserve">28 M </v>
          </cell>
          <cell r="H217">
            <v>6560</v>
          </cell>
          <cell r="I217">
            <v>6560</v>
          </cell>
          <cell r="J217">
            <v>6560</v>
          </cell>
          <cell r="K217">
            <v>6554</v>
          </cell>
          <cell r="L217">
            <v>0</v>
          </cell>
          <cell r="M217">
            <v>49155</v>
          </cell>
          <cell r="N217">
            <v>18804.355199999998</v>
          </cell>
        </row>
        <row r="231">
          <cell r="C231" t="str">
            <v xml:space="preserve">PRA=Product ready to order          </v>
          </cell>
        </row>
        <row r="232">
          <cell r="C232" t="str">
            <v>PRT=Product ready to tender</v>
          </cell>
        </row>
        <row r="234">
          <cell r="B234" t="str">
            <v>Product number</v>
          </cell>
          <cell r="D234" t="str">
            <v>Price USD</v>
          </cell>
          <cell r="E234" t="str">
            <v>Gross margin</v>
          </cell>
          <cell r="K234" t="str">
            <v>Comments</v>
          </cell>
          <cell r="L234" t="str">
            <v>Discounts</v>
          </cell>
        </row>
        <row r="235">
          <cell r="B235" t="str">
            <v>NTM 203 57/CD</v>
          </cell>
          <cell r="C235" t="str">
            <v xml:space="preserve">PRA </v>
          </cell>
          <cell r="D235">
            <v>8740</v>
          </cell>
          <cell r="E235">
            <v>0.73265522971307862</v>
          </cell>
          <cell r="F235" t="str">
            <v>7 RAU1 L HC</v>
          </cell>
          <cell r="G235" t="str">
            <v>7 HC</v>
          </cell>
          <cell r="H235">
            <v>8740</v>
          </cell>
          <cell r="I235">
            <v>8740</v>
          </cell>
          <cell r="J235">
            <v>8740</v>
          </cell>
          <cell r="K235">
            <v>8734.7999999999993</v>
          </cell>
          <cell r="L235">
            <v>0</v>
          </cell>
          <cell r="M235">
            <v>65511</v>
          </cell>
          <cell r="N235">
            <v>15187.856400000001</v>
          </cell>
        </row>
        <row r="238">
          <cell r="B238" t="str">
            <v>Product number</v>
          </cell>
          <cell r="D238" t="str">
            <v>Price USD</v>
          </cell>
        </row>
        <row r="239">
          <cell r="B239" t="str">
            <v>NTM 203 58/CD</v>
          </cell>
          <cell r="C239" t="str">
            <v>PRT</v>
          </cell>
          <cell r="D239">
            <v>8740</v>
          </cell>
          <cell r="E239">
            <v>0.70849296250660088</v>
          </cell>
          <cell r="F239" t="str">
            <v>8 RAU1 L HC</v>
          </cell>
          <cell r="G239" t="str">
            <v>8 HC</v>
          </cell>
          <cell r="H239">
            <v>8740</v>
          </cell>
          <cell r="I239">
            <v>8740</v>
          </cell>
          <cell r="J239">
            <v>8740</v>
          </cell>
          <cell r="K239">
            <v>8734.7999999999993</v>
          </cell>
          <cell r="L239">
            <v>0</v>
          </cell>
          <cell r="M239">
            <v>65511</v>
          </cell>
          <cell r="N239">
            <v>16560.514800000001</v>
          </cell>
        </row>
        <row r="242">
          <cell r="B242" t="str">
            <v>Product number</v>
          </cell>
          <cell r="D242" t="str">
            <v>Price USD</v>
          </cell>
        </row>
        <row r="243">
          <cell r="B243" t="str">
            <v>NTM 203 48/CD</v>
          </cell>
          <cell r="C243" t="str">
            <v>PRA</v>
          </cell>
          <cell r="D243">
            <v>8380</v>
          </cell>
          <cell r="E243">
            <v>0.82791715806866162</v>
          </cell>
          <cell r="F243" t="str">
            <v>15 RAU2 L HC</v>
          </cell>
          <cell r="G243" t="str">
            <v>15 HC</v>
          </cell>
          <cell r="H243">
            <v>8380</v>
          </cell>
          <cell r="I243">
            <v>8380</v>
          </cell>
          <cell r="J243">
            <v>8380</v>
          </cell>
          <cell r="K243">
            <v>8375.2000000000007</v>
          </cell>
          <cell r="L243">
            <v>0</v>
          </cell>
          <cell r="M243">
            <v>62814</v>
          </cell>
          <cell r="N243">
            <v>9373.3524000000016</v>
          </cell>
        </row>
        <row r="246">
          <cell r="B246" t="str">
            <v>Product number</v>
          </cell>
          <cell r="D246" t="str">
            <v>Price USD</v>
          </cell>
          <cell r="M246" t="str">
            <v xml:space="preserve"> </v>
          </cell>
        </row>
        <row r="247">
          <cell r="B247" t="str">
            <v>NTM 203 08/CD</v>
          </cell>
          <cell r="C247" t="str">
            <v>PRA</v>
          </cell>
          <cell r="D247">
            <v>8380</v>
          </cell>
          <cell r="E247">
            <v>0.6826106627501376</v>
          </cell>
          <cell r="F247" t="str">
            <v>18 RAU1 L HC</v>
          </cell>
          <cell r="G247" t="str">
            <v>18 HC</v>
          </cell>
          <cell r="H247">
            <v>8380</v>
          </cell>
          <cell r="I247">
            <v>8380</v>
          </cell>
          <cell r="J247">
            <v>8380</v>
          </cell>
          <cell r="K247">
            <v>8375.2000000000007</v>
          </cell>
          <cell r="L247">
            <v>0</v>
          </cell>
          <cell r="M247">
            <v>62814</v>
          </cell>
          <cell r="N247">
            <v>17288.197200000002</v>
          </cell>
        </row>
        <row r="250">
          <cell r="B250" t="str">
            <v>Product number</v>
          </cell>
          <cell r="D250" t="str">
            <v>Price USD</v>
          </cell>
        </row>
        <row r="251">
          <cell r="B251" t="str">
            <v>NTM 203 09/CD</v>
          </cell>
          <cell r="C251" t="str">
            <v>PRA</v>
          </cell>
          <cell r="D251">
            <v>8040</v>
          </cell>
          <cell r="E251">
            <v>0.67509958668197478</v>
          </cell>
          <cell r="F251" t="str">
            <v>23 RAU1 L HC</v>
          </cell>
          <cell r="G251" t="str">
            <v>23 HC</v>
          </cell>
          <cell r="H251">
            <v>8040</v>
          </cell>
          <cell r="I251">
            <v>8040</v>
          </cell>
          <cell r="J251">
            <v>8040</v>
          </cell>
          <cell r="K251">
            <v>8038.8</v>
          </cell>
          <cell r="L251">
            <v>0</v>
          </cell>
          <cell r="M251">
            <v>60291</v>
          </cell>
          <cell r="N251">
            <v>16979.295600000001</v>
          </cell>
        </row>
        <row r="256">
          <cell r="C256" t="str">
            <v xml:space="preserve">PRA=Product ready to order          </v>
          </cell>
        </row>
        <row r="257">
          <cell r="C257" t="str">
            <v>PRT=Product ready to tender</v>
          </cell>
          <cell r="L257" t="str">
            <v>koppla mot något</v>
          </cell>
        </row>
        <row r="258">
          <cell r="B258" t="str">
            <v>Product number</v>
          </cell>
          <cell r="D258" t="str">
            <v>Price USD</v>
          </cell>
          <cell r="E258" t="str">
            <v>Gross margin</v>
          </cell>
          <cell r="K258" t="str">
            <v>Comments</v>
          </cell>
          <cell r="L258" t="str">
            <v>Discounts</v>
          </cell>
        </row>
        <row r="259">
          <cell r="B259" t="str">
            <v xml:space="preserve">NTM 203 023/CD </v>
          </cell>
          <cell r="C259" t="str">
            <v>PRT</v>
          </cell>
          <cell r="D259">
            <v>7820</v>
          </cell>
          <cell r="E259">
            <v>0.67163219358646475</v>
          </cell>
          <cell r="F259" t="str">
            <v>7 RAU1 N</v>
          </cell>
          <cell r="G259" t="str">
            <v>7 N</v>
          </cell>
          <cell r="H259">
            <v>7820</v>
          </cell>
          <cell r="I259">
            <v>7820</v>
          </cell>
          <cell r="J259">
            <v>7820</v>
          </cell>
          <cell r="K259">
            <v>7811.333333333333</v>
          </cell>
          <cell r="L259">
            <v>0</v>
          </cell>
          <cell r="M259">
            <v>58585</v>
          </cell>
          <cell r="N259">
            <v>16690.935600000001</v>
          </cell>
        </row>
        <row r="262">
          <cell r="B262" t="str">
            <v>Product number</v>
          </cell>
          <cell r="D262" t="str">
            <v>Price USD</v>
          </cell>
        </row>
        <row r="263">
          <cell r="B263" t="str">
            <v xml:space="preserve">NTM 203 024/CD </v>
          </cell>
          <cell r="C263" t="str">
            <v>PRT</v>
          </cell>
          <cell r="D263">
            <v>7820</v>
          </cell>
          <cell r="E263">
            <v>0.67163219358646475</v>
          </cell>
          <cell r="F263" t="str">
            <v>8 RAU1 N</v>
          </cell>
          <cell r="G263" t="str">
            <v>8 N</v>
          </cell>
          <cell r="H263">
            <v>7820</v>
          </cell>
          <cell r="I263">
            <v>7820</v>
          </cell>
          <cell r="J263">
            <v>7820</v>
          </cell>
          <cell r="K263">
            <v>7811.333333333333</v>
          </cell>
          <cell r="L263">
            <v>0</v>
          </cell>
          <cell r="M263">
            <v>58585</v>
          </cell>
          <cell r="N263">
            <v>16690.935600000001</v>
          </cell>
        </row>
        <row r="266">
          <cell r="B266" t="str">
            <v>Product number</v>
          </cell>
          <cell r="D266" t="str">
            <v>Price USD</v>
          </cell>
        </row>
        <row r="267">
          <cell r="B267" t="str">
            <v xml:space="preserve">NTM 203 025/CD </v>
          </cell>
          <cell r="C267" t="str">
            <v>PRT</v>
          </cell>
          <cell r="D267">
            <v>7350</v>
          </cell>
          <cell r="E267">
            <v>0.72837257980115122</v>
          </cell>
          <cell r="F267" t="str">
            <v>13 RAU2 N</v>
          </cell>
          <cell r="G267" t="str">
            <v>13 N</v>
          </cell>
          <cell r="H267">
            <v>7350</v>
          </cell>
          <cell r="I267">
            <v>7350</v>
          </cell>
          <cell r="J267">
            <v>7350</v>
          </cell>
          <cell r="K267">
            <v>7342.666666666667</v>
          </cell>
          <cell r="L267">
            <v>0</v>
          </cell>
          <cell r="M267">
            <v>55070</v>
          </cell>
          <cell r="N267">
            <v>12977</v>
          </cell>
        </row>
        <row r="270">
          <cell r="B270" t="str">
            <v>Product number</v>
          </cell>
          <cell r="D270" t="str">
            <v>Price USD</v>
          </cell>
        </row>
        <row r="271">
          <cell r="B271" t="str">
            <v xml:space="preserve">NTM 203 006/CD </v>
          </cell>
          <cell r="C271" t="str">
            <v>PRT</v>
          </cell>
          <cell r="D271">
            <v>7350</v>
          </cell>
          <cell r="E271">
            <v>0.79525144113029833</v>
          </cell>
          <cell r="F271" t="str">
            <v>15 RAU2 N</v>
          </cell>
          <cell r="G271" t="str">
            <v>15 N</v>
          </cell>
          <cell r="H271">
            <v>7350</v>
          </cell>
          <cell r="I271">
            <v>7350</v>
          </cell>
          <cell r="J271">
            <v>7350</v>
          </cell>
          <cell r="K271">
            <v>7342.666666666667</v>
          </cell>
          <cell r="L271">
            <v>0</v>
          </cell>
          <cell r="M271">
            <v>55070</v>
          </cell>
          <cell r="N271">
            <v>9781.8624000000018</v>
          </cell>
        </row>
        <row r="274">
          <cell r="B274" t="str">
            <v>Product number</v>
          </cell>
          <cell r="D274" t="str">
            <v>Price USD</v>
          </cell>
          <cell r="M274" t="str">
            <v xml:space="preserve"> </v>
          </cell>
        </row>
        <row r="275">
          <cell r="B275" t="str">
            <v xml:space="preserve">NTM 203 012/CD </v>
          </cell>
          <cell r="C275" t="str">
            <v>PRA</v>
          </cell>
          <cell r="D275">
            <v>7350</v>
          </cell>
          <cell r="E275">
            <v>0.63813297331240182</v>
          </cell>
          <cell r="F275" t="str">
            <v>18 RAU1 N</v>
          </cell>
          <cell r="G275" t="str">
            <v>18 N</v>
          </cell>
          <cell r="H275">
            <v>7350</v>
          </cell>
          <cell r="I275">
            <v>7350</v>
          </cell>
          <cell r="J275">
            <v>7350</v>
          </cell>
          <cell r="K275">
            <v>7342.666666666667</v>
          </cell>
          <cell r="L275">
            <v>0</v>
          </cell>
          <cell r="M275">
            <v>55070</v>
          </cell>
          <cell r="N275">
            <v>17288.197200000002</v>
          </cell>
        </row>
        <row r="278">
          <cell r="B278" t="str">
            <v>Product number</v>
          </cell>
          <cell r="D278" t="str">
            <v>Price USD</v>
          </cell>
        </row>
        <row r="279">
          <cell r="B279" t="str">
            <v xml:space="preserve">NTM 203 70/CD </v>
          </cell>
          <cell r="C279" t="str">
            <v>PRT</v>
          </cell>
          <cell r="D279">
            <v>6910</v>
          </cell>
          <cell r="E279">
            <v>0.62196826004675498</v>
          </cell>
          <cell r="F279" t="str">
            <v>23 RAU2 N</v>
          </cell>
          <cell r="G279" t="str">
            <v>23 N</v>
          </cell>
          <cell r="H279">
            <v>6910</v>
          </cell>
          <cell r="I279">
            <v>6910</v>
          </cell>
          <cell r="J279">
            <v>6910</v>
          </cell>
          <cell r="K279">
            <v>6902</v>
          </cell>
          <cell r="L279">
            <v>0</v>
          </cell>
          <cell r="M279">
            <v>51765</v>
          </cell>
          <cell r="N279">
            <v>16979.295600000001</v>
          </cell>
        </row>
        <row r="282">
          <cell r="B282" t="str">
            <v>Product number</v>
          </cell>
          <cell r="C282" t="str">
            <v xml:space="preserve"> </v>
          </cell>
          <cell r="D282" t="str">
            <v>Price USD</v>
          </cell>
        </row>
        <row r="283">
          <cell r="B283" t="str">
            <v xml:space="preserve">NTM 203 030/CD </v>
          </cell>
          <cell r="C283" t="str">
            <v>PRT</v>
          </cell>
          <cell r="D283">
            <v>6910</v>
          </cell>
          <cell r="E283">
            <v>0.69462317711232324</v>
          </cell>
          <cell r="F283" t="str">
            <v>26 RAU2 N</v>
          </cell>
          <cell r="G283" t="str">
            <v>26 N</v>
          </cell>
          <cell r="H283">
            <v>6910</v>
          </cell>
          <cell r="I283">
            <v>6910</v>
          </cell>
          <cell r="J283">
            <v>6910</v>
          </cell>
          <cell r="K283">
            <v>6902</v>
          </cell>
          <cell r="L283">
            <v>0</v>
          </cell>
          <cell r="M283">
            <v>51765</v>
          </cell>
          <cell r="N283">
            <v>13716</v>
          </cell>
        </row>
        <row r="286">
          <cell r="B286" t="str">
            <v>Product number</v>
          </cell>
          <cell r="C286" t="str">
            <v xml:space="preserve"> </v>
          </cell>
          <cell r="D286" t="str">
            <v>Price USD</v>
          </cell>
        </row>
        <row r="287">
          <cell r="B287" t="str">
            <v xml:space="preserve">NTM 203 66/CD </v>
          </cell>
          <cell r="C287" t="str">
            <v>PRT</v>
          </cell>
          <cell r="D287">
            <v>6910</v>
          </cell>
          <cell r="E287">
            <v>0.5813425359011466</v>
          </cell>
          <cell r="F287" t="str">
            <v>26 RAU2 N</v>
          </cell>
          <cell r="G287" t="str">
            <v>28 N</v>
          </cell>
          <cell r="H287">
            <v>6910</v>
          </cell>
          <cell r="I287">
            <v>6910</v>
          </cell>
          <cell r="J287">
            <v>6910</v>
          </cell>
          <cell r="K287">
            <v>6902</v>
          </cell>
          <cell r="L287">
            <v>0</v>
          </cell>
          <cell r="M287">
            <v>51765</v>
          </cell>
          <cell r="N287">
            <v>18804</v>
          </cell>
        </row>
        <row r="290">
          <cell r="B290" t="str">
            <v>Product number</v>
          </cell>
          <cell r="D290" t="str">
            <v>Price USD</v>
          </cell>
        </row>
        <row r="291">
          <cell r="B291" t="str">
            <v xml:space="preserve">NTM 203 026/CD </v>
          </cell>
          <cell r="C291" t="str">
            <v>PRT</v>
          </cell>
          <cell r="D291">
            <v>6910</v>
          </cell>
          <cell r="E291">
            <v>0.69462317711232324</v>
          </cell>
          <cell r="F291" t="str">
            <v>32 RAU2 N</v>
          </cell>
          <cell r="G291" t="str">
            <v>32 N</v>
          </cell>
          <cell r="H291">
            <v>6910</v>
          </cell>
          <cell r="I291">
            <v>6910</v>
          </cell>
          <cell r="J291">
            <v>6910</v>
          </cell>
          <cell r="K291">
            <v>6902</v>
          </cell>
          <cell r="L291">
            <v>0</v>
          </cell>
          <cell r="M291">
            <v>51765</v>
          </cell>
          <cell r="N291">
            <v>13716</v>
          </cell>
        </row>
        <row r="294">
          <cell r="B294" t="str">
            <v>Product number</v>
          </cell>
          <cell r="D294" t="str">
            <v>Price USD</v>
          </cell>
        </row>
        <row r="295">
          <cell r="B295" t="str">
            <v xml:space="preserve">NTM 203 68/CD </v>
          </cell>
          <cell r="C295" t="str">
            <v>PRT</v>
          </cell>
          <cell r="D295">
            <v>6910</v>
          </cell>
          <cell r="E295">
            <v>0.69462317711232324</v>
          </cell>
          <cell r="F295" t="str">
            <v>38 RAU2 N</v>
          </cell>
          <cell r="G295" t="str">
            <v>38 N</v>
          </cell>
          <cell r="H295">
            <v>6910</v>
          </cell>
          <cell r="I295">
            <v>6910</v>
          </cell>
          <cell r="J295">
            <v>6910</v>
          </cell>
          <cell r="K295">
            <v>6902</v>
          </cell>
          <cell r="L295">
            <v>0</v>
          </cell>
          <cell r="M295">
            <v>51765</v>
          </cell>
          <cell r="N295">
            <v>13716</v>
          </cell>
        </row>
        <row r="317">
          <cell r="C317" t="str">
            <v xml:space="preserve">PRA=Product ready to order          </v>
          </cell>
        </row>
        <row r="318">
          <cell r="C318" t="str">
            <v>PRT=Product ready to tender</v>
          </cell>
        </row>
        <row r="320">
          <cell r="B320" t="str">
            <v>Product number</v>
          </cell>
          <cell r="D320" t="str">
            <v>Price USD</v>
          </cell>
          <cell r="E320" t="str">
            <v>Gross margin</v>
          </cell>
          <cell r="K320" t="str">
            <v>Comments</v>
          </cell>
          <cell r="L320" t="str">
            <v>Discounts</v>
          </cell>
          <cell r="M320" t="str">
            <v>Price</v>
          </cell>
        </row>
        <row r="321">
          <cell r="B321" t="str">
            <v>UKY 210 60/SC15</v>
          </cell>
          <cell r="C321" t="str">
            <v>PRA</v>
          </cell>
          <cell r="D321">
            <v>620</v>
          </cell>
          <cell r="E321">
            <v>0.72051047146401981</v>
          </cell>
          <cell r="F321" t="str">
            <v>23 GHz 0,2 m Comp Ant.</v>
          </cell>
          <cell r="G321" t="str">
            <v>0,2 m</v>
          </cell>
          <cell r="H321">
            <v>620</v>
          </cell>
          <cell r="I321">
            <v>620</v>
          </cell>
          <cell r="J321">
            <v>620</v>
          </cell>
          <cell r="K321">
            <v>613.24031999999977</v>
          </cell>
          <cell r="L321">
            <v>0</v>
          </cell>
          <cell r="M321">
            <v>4599.3023999999987</v>
          </cell>
          <cell r="N321">
            <v>1126.3428000000001</v>
          </cell>
        </row>
        <row r="322">
          <cell r="B322" t="str">
            <v>UKY 210 68/SC15</v>
          </cell>
          <cell r="C322" t="str">
            <v>PRA</v>
          </cell>
          <cell r="D322">
            <v>620</v>
          </cell>
          <cell r="E322">
            <v>0.72051047146401981</v>
          </cell>
          <cell r="F322" t="str">
            <v>26 GHz 0,2 m Comp Ant.</v>
          </cell>
          <cell r="G322" t="str">
            <v>0,2 m</v>
          </cell>
          <cell r="H322">
            <v>620</v>
          </cell>
          <cell r="I322">
            <v>620</v>
          </cell>
          <cell r="J322">
            <v>620</v>
          </cell>
          <cell r="K322">
            <v>613.24031999999977</v>
          </cell>
          <cell r="L322">
            <v>0</v>
          </cell>
          <cell r="M322">
            <v>4599.3023999999987</v>
          </cell>
          <cell r="N322">
            <v>1126.3428000000001</v>
          </cell>
        </row>
        <row r="323">
          <cell r="B323" t="str">
            <v>UKY 210 69/SC15</v>
          </cell>
          <cell r="C323" t="str">
            <v>PRA</v>
          </cell>
          <cell r="D323">
            <v>620</v>
          </cell>
          <cell r="E323">
            <v>0.72051047146401981</v>
          </cell>
          <cell r="F323" t="str">
            <v>28 GHz 0,2 m Comp Ant.</v>
          </cell>
          <cell r="G323" t="str">
            <v>0,2 m</v>
          </cell>
          <cell r="H323">
            <v>620</v>
          </cell>
          <cell r="I323">
            <v>620</v>
          </cell>
          <cell r="J323">
            <v>620</v>
          </cell>
          <cell r="K323">
            <v>613.24031999999977</v>
          </cell>
          <cell r="L323">
            <v>0</v>
          </cell>
          <cell r="M323">
            <v>4599.3023999999987</v>
          </cell>
          <cell r="N323">
            <v>1126.3428000000001</v>
          </cell>
        </row>
        <row r="324">
          <cell r="B324" t="str">
            <v>UKY 210 63/SC15</v>
          </cell>
          <cell r="C324" t="str">
            <v>PRT</v>
          </cell>
          <cell r="D324">
            <v>620</v>
          </cell>
          <cell r="E324">
            <v>0.72051047146401981</v>
          </cell>
          <cell r="F324" t="str">
            <v>32 GHz 0,2 m Comp Ant.</v>
          </cell>
          <cell r="G324" t="str">
            <v>0,2 m</v>
          </cell>
          <cell r="H324">
            <v>620</v>
          </cell>
          <cell r="I324">
            <v>620</v>
          </cell>
          <cell r="J324">
            <v>620</v>
          </cell>
          <cell r="K324">
            <v>613.24031999999977</v>
          </cell>
          <cell r="L324">
            <v>0</v>
          </cell>
          <cell r="M324">
            <v>4599.3023999999987</v>
          </cell>
          <cell r="N324">
            <v>1126.3428000000001</v>
          </cell>
        </row>
        <row r="325">
          <cell r="B325" t="str">
            <v>UKY 210 61/SC15</v>
          </cell>
          <cell r="C325" t="str">
            <v>PRA</v>
          </cell>
          <cell r="D325">
            <v>620</v>
          </cell>
          <cell r="E325">
            <v>0.72051047146401981</v>
          </cell>
          <cell r="F325" t="str">
            <v>38 GHz 0,2 m Comp Ant.</v>
          </cell>
          <cell r="G325" t="str">
            <v>0,2 m</v>
          </cell>
          <cell r="H325">
            <v>620</v>
          </cell>
          <cell r="I325">
            <v>620</v>
          </cell>
          <cell r="J325">
            <v>620</v>
          </cell>
          <cell r="K325">
            <v>613.24031999999977</v>
          </cell>
          <cell r="L325">
            <v>0</v>
          </cell>
          <cell r="M325">
            <v>4599.3023999999987</v>
          </cell>
          <cell r="N325">
            <v>1126.3428000000001</v>
          </cell>
        </row>
        <row r="330">
          <cell r="B330" t="str">
            <v>Product number</v>
          </cell>
          <cell r="D330" t="str">
            <v>Price USD</v>
          </cell>
        </row>
        <row r="331">
          <cell r="B331" t="str">
            <v>UKY 210 71/SC11</v>
          </cell>
          <cell r="C331" t="str">
            <v>PRA</v>
          </cell>
          <cell r="D331">
            <v>720</v>
          </cell>
          <cell r="E331">
            <v>0.71664307692307683</v>
          </cell>
          <cell r="F331" t="str">
            <v>15 GHz 0,3 m Comp Ant.</v>
          </cell>
          <cell r="G331" t="str">
            <v>0,3 m</v>
          </cell>
          <cell r="H331">
            <v>720</v>
          </cell>
          <cell r="I331">
            <v>720</v>
          </cell>
          <cell r="J331">
            <v>720</v>
          </cell>
          <cell r="K331">
            <v>719.73333333333335</v>
          </cell>
          <cell r="L331">
            <v>0</v>
          </cell>
          <cell r="M331">
            <v>5398</v>
          </cell>
          <cell r="N331">
            <v>1326.1104000000003</v>
          </cell>
        </row>
        <row r="332">
          <cell r="B332" t="str">
            <v>UKY 210 72/SC11</v>
          </cell>
          <cell r="C332" t="str">
            <v>PRA</v>
          </cell>
          <cell r="D332">
            <v>720</v>
          </cell>
          <cell r="E332">
            <v>0.71664307692307683</v>
          </cell>
          <cell r="F332" t="str">
            <v>18 GHz 0,3 m Comp Ant.</v>
          </cell>
          <cell r="G332" t="str">
            <v>0,3 m</v>
          </cell>
          <cell r="H332">
            <v>720</v>
          </cell>
          <cell r="I332">
            <v>720</v>
          </cell>
          <cell r="J332">
            <v>720</v>
          </cell>
          <cell r="K332">
            <v>719.73333333333335</v>
          </cell>
          <cell r="L332">
            <v>0</v>
          </cell>
          <cell r="M332">
            <v>5398</v>
          </cell>
          <cell r="N332">
            <v>1326.1104000000003</v>
          </cell>
        </row>
        <row r="333">
          <cell r="B333" t="str">
            <v>UKY 210 73/SC11</v>
          </cell>
          <cell r="C333" t="str">
            <v>PRA</v>
          </cell>
          <cell r="D333">
            <v>720</v>
          </cell>
          <cell r="E333">
            <v>0.71664307692307683</v>
          </cell>
          <cell r="F333" t="str">
            <v>23 GHz 0,3 m Comp Ant.</v>
          </cell>
          <cell r="G333" t="str">
            <v>0,3 m</v>
          </cell>
          <cell r="H333">
            <v>720</v>
          </cell>
          <cell r="I333">
            <v>720</v>
          </cell>
          <cell r="J333">
            <v>720</v>
          </cell>
          <cell r="K333">
            <v>719.73333333333335</v>
          </cell>
          <cell r="L333">
            <v>0</v>
          </cell>
          <cell r="M333">
            <v>5398</v>
          </cell>
          <cell r="N333">
            <v>1326.1104000000003</v>
          </cell>
        </row>
        <row r="334">
          <cell r="B334" t="str">
            <v>UKY 210 74/SC11</v>
          </cell>
          <cell r="C334" t="str">
            <v>PRA</v>
          </cell>
          <cell r="D334">
            <v>720</v>
          </cell>
          <cell r="E334">
            <v>0.71664307692307683</v>
          </cell>
          <cell r="F334" t="str">
            <v>26 GHz 0,3 m Comp Ant.</v>
          </cell>
          <cell r="G334" t="str">
            <v>0,3 m</v>
          </cell>
          <cell r="H334">
            <v>720</v>
          </cell>
          <cell r="I334">
            <v>720</v>
          </cell>
          <cell r="J334">
            <v>720</v>
          </cell>
          <cell r="K334">
            <v>719.73333333333335</v>
          </cell>
          <cell r="L334">
            <v>0</v>
          </cell>
          <cell r="M334">
            <v>5398</v>
          </cell>
          <cell r="N334">
            <v>1326.1104000000003</v>
          </cell>
        </row>
        <row r="335">
          <cell r="B335" t="str">
            <v>UKY 210 75/SC11</v>
          </cell>
          <cell r="C335" t="str">
            <v>PRA</v>
          </cell>
          <cell r="D335">
            <v>720</v>
          </cell>
          <cell r="E335">
            <v>0.71664307692307683</v>
          </cell>
          <cell r="F335" t="str">
            <v>38 GHz 0,3 m Comp Ant.</v>
          </cell>
          <cell r="G335" t="str">
            <v>0,3 m</v>
          </cell>
          <cell r="H335">
            <v>720</v>
          </cell>
          <cell r="I335">
            <v>720</v>
          </cell>
          <cell r="J335">
            <v>720</v>
          </cell>
          <cell r="K335">
            <v>719.73333333333335</v>
          </cell>
          <cell r="L335">
            <v>0</v>
          </cell>
          <cell r="M335">
            <v>5398</v>
          </cell>
          <cell r="N335">
            <v>1326.1104000000003</v>
          </cell>
        </row>
        <row r="340">
          <cell r="B340" t="str">
            <v>Product number</v>
          </cell>
          <cell r="D340" t="str">
            <v>Price USD</v>
          </cell>
        </row>
        <row r="341">
          <cell r="B341" t="str">
            <v>UKY 210 71/SC15</v>
          </cell>
          <cell r="C341" t="str">
            <v>PRA</v>
          </cell>
          <cell r="D341">
            <v>720</v>
          </cell>
          <cell r="E341">
            <v>0.75944846153846146</v>
          </cell>
          <cell r="F341" t="str">
            <v>15 GHz 0,3 m Comp Ant.</v>
          </cell>
          <cell r="G341" t="str">
            <v>0,3 m</v>
          </cell>
          <cell r="H341">
            <v>720</v>
          </cell>
          <cell r="I341">
            <v>720</v>
          </cell>
          <cell r="J341">
            <v>720</v>
          </cell>
          <cell r="K341">
            <v>719.80800000000011</v>
          </cell>
          <cell r="L341">
            <v>0</v>
          </cell>
          <cell r="M341">
            <v>5398.56</v>
          </cell>
          <cell r="N341">
            <v>1125.7812000000001</v>
          </cell>
        </row>
        <row r="342">
          <cell r="B342" t="str">
            <v>UKY 210 73/SC15</v>
          </cell>
          <cell r="C342" t="str">
            <v>PRA</v>
          </cell>
          <cell r="D342">
            <v>720</v>
          </cell>
          <cell r="E342">
            <v>0.75944846153846146</v>
          </cell>
          <cell r="F342" t="str">
            <v>23 GHz 0,3 m Comp Ant.</v>
          </cell>
          <cell r="G342" t="str">
            <v>0,3 m</v>
          </cell>
          <cell r="H342">
            <v>720</v>
          </cell>
          <cell r="I342">
            <v>720</v>
          </cell>
          <cell r="J342">
            <v>720</v>
          </cell>
          <cell r="K342">
            <v>719.80800000000011</v>
          </cell>
          <cell r="L342">
            <v>0</v>
          </cell>
          <cell r="M342">
            <v>5398.56</v>
          </cell>
          <cell r="N342">
            <v>1125.7812000000001</v>
          </cell>
        </row>
        <row r="343">
          <cell r="B343" t="str">
            <v>UKY 210 74/SC15</v>
          </cell>
          <cell r="C343" t="str">
            <v>PRA</v>
          </cell>
          <cell r="D343">
            <v>720</v>
          </cell>
          <cell r="E343">
            <v>0.75616230769230763</v>
          </cell>
          <cell r="F343" t="str">
            <v>26 GHz 0,3 m Comp Ant.</v>
          </cell>
          <cell r="G343" t="str">
            <v>0,3 m</v>
          </cell>
          <cell r="H343">
            <v>720</v>
          </cell>
          <cell r="I343">
            <v>720</v>
          </cell>
          <cell r="J343">
            <v>720</v>
          </cell>
          <cell r="K343">
            <v>719.73333333333335</v>
          </cell>
          <cell r="L343">
            <v>0</v>
          </cell>
          <cell r="M343">
            <v>5398</v>
          </cell>
          <cell r="N343">
            <v>1141.1604000000002</v>
          </cell>
        </row>
        <row r="344">
          <cell r="B344" t="str">
            <v>UKY 210 57/SC15</v>
          </cell>
          <cell r="C344" t="str">
            <v>PRA</v>
          </cell>
          <cell r="D344">
            <v>720</v>
          </cell>
          <cell r="E344">
            <v>0.75944846153846146</v>
          </cell>
          <cell r="F344" t="str">
            <v>28 GHz 0,3 m Comp Ant.</v>
          </cell>
          <cell r="G344" t="str">
            <v>0,3 m</v>
          </cell>
          <cell r="H344">
            <v>720</v>
          </cell>
          <cell r="I344">
            <v>720</v>
          </cell>
          <cell r="J344">
            <v>720</v>
          </cell>
          <cell r="K344">
            <v>719.80800000000011</v>
          </cell>
          <cell r="L344">
            <v>0</v>
          </cell>
          <cell r="M344">
            <v>5398.56</v>
          </cell>
          <cell r="N344">
            <v>1125.7812000000001</v>
          </cell>
        </row>
        <row r="345">
          <cell r="B345" t="str">
            <v>UKY 210 58/SC15</v>
          </cell>
          <cell r="C345" t="str">
            <v>PRT</v>
          </cell>
          <cell r="D345">
            <v>720</v>
          </cell>
          <cell r="E345">
            <v>0.75944846153846146</v>
          </cell>
          <cell r="F345" t="str">
            <v>32 GHz 0,3 m Comp Ant.</v>
          </cell>
          <cell r="G345" t="str">
            <v>0,3 m</v>
          </cell>
          <cell r="H345">
            <v>720</v>
          </cell>
          <cell r="I345">
            <v>720</v>
          </cell>
          <cell r="J345">
            <v>720</v>
          </cell>
          <cell r="K345">
            <v>719.73333333333335</v>
          </cell>
          <cell r="L345">
            <v>0</v>
          </cell>
          <cell r="M345">
            <v>5398</v>
          </cell>
          <cell r="N345">
            <v>1125.7812000000001</v>
          </cell>
        </row>
        <row r="346">
          <cell r="B346" t="str">
            <v>UKY 210 75/SC15</v>
          </cell>
          <cell r="C346" t="str">
            <v>PRA</v>
          </cell>
          <cell r="D346">
            <v>720</v>
          </cell>
          <cell r="E346">
            <v>0.75944846153846146</v>
          </cell>
          <cell r="F346" t="str">
            <v>38 GHz 0,3 m Comp Ant.</v>
          </cell>
          <cell r="G346" t="str">
            <v>0,3 m</v>
          </cell>
          <cell r="H346">
            <v>720</v>
          </cell>
          <cell r="I346">
            <v>720</v>
          </cell>
          <cell r="J346">
            <v>720</v>
          </cell>
          <cell r="K346">
            <v>719.73333333333335</v>
          </cell>
          <cell r="L346">
            <v>0</v>
          </cell>
          <cell r="M346">
            <v>5398</v>
          </cell>
          <cell r="N346">
            <v>1125.7812000000001</v>
          </cell>
        </row>
        <row r="352">
          <cell r="B352" t="str">
            <v>Product number</v>
          </cell>
          <cell r="D352" t="str">
            <v>Price USD</v>
          </cell>
        </row>
        <row r="353">
          <cell r="B353" t="str">
            <v>UKY 210 71/DC12D</v>
          </cell>
          <cell r="C353" t="str">
            <v>PRA</v>
          </cell>
          <cell r="D353">
            <v>1080</v>
          </cell>
          <cell r="E353">
            <v>0.6177276923076922</v>
          </cell>
          <cell r="F353" t="str">
            <v>15 GHz 0,3 m Comp Ant.</v>
          </cell>
          <cell r="G353" t="str">
            <v>0,3 m</v>
          </cell>
          <cell r="H353">
            <v>1080</v>
          </cell>
          <cell r="I353">
            <v>1080</v>
          </cell>
          <cell r="J353">
            <v>1080</v>
          </cell>
          <cell r="K353">
            <v>1080</v>
          </cell>
          <cell r="L353">
            <v>0</v>
          </cell>
          <cell r="M353">
            <v>8100</v>
          </cell>
          <cell r="N353">
            <v>2683.5516000000002</v>
          </cell>
        </row>
        <row r="354">
          <cell r="B354" t="str">
            <v>UKY 210 72/DC12D</v>
          </cell>
          <cell r="C354" t="str">
            <v>PRA</v>
          </cell>
          <cell r="D354">
            <v>1080</v>
          </cell>
          <cell r="E354">
            <v>0.6177276923076922</v>
          </cell>
          <cell r="F354" t="str">
            <v>18 GHz 0,3 m Comp Ant.</v>
          </cell>
          <cell r="G354" t="str">
            <v>0,3 m</v>
          </cell>
          <cell r="H354">
            <v>1080</v>
          </cell>
          <cell r="I354">
            <v>1080</v>
          </cell>
          <cell r="J354">
            <v>1080</v>
          </cell>
          <cell r="K354">
            <v>1080</v>
          </cell>
          <cell r="L354">
            <v>0</v>
          </cell>
          <cell r="M354">
            <v>8100</v>
          </cell>
          <cell r="N354">
            <v>2683.5516000000002</v>
          </cell>
        </row>
        <row r="355">
          <cell r="B355" t="str">
            <v>UKY 210 73/DC12D</v>
          </cell>
          <cell r="C355" t="str">
            <v>PRA</v>
          </cell>
          <cell r="D355">
            <v>1080</v>
          </cell>
          <cell r="E355">
            <v>0.6177276923076922</v>
          </cell>
          <cell r="F355" t="str">
            <v>23 GHz 0,3 m Comp Ant.</v>
          </cell>
          <cell r="G355" t="str">
            <v>0,3 m</v>
          </cell>
          <cell r="H355">
            <v>1080</v>
          </cell>
          <cell r="I355">
            <v>1080</v>
          </cell>
          <cell r="J355">
            <v>1080</v>
          </cell>
          <cell r="K355">
            <v>1080</v>
          </cell>
          <cell r="L355">
            <v>0</v>
          </cell>
          <cell r="M355">
            <v>8100</v>
          </cell>
          <cell r="N355">
            <v>2683.5516000000002</v>
          </cell>
        </row>
        <row r="356">
          <cell r="B356" t="str">
            <v>UKY 210 74/DC12D</v>
          </cell>
          <cell r="C356" t="str">
            <v>PRA</v>
          </cell>
          <cell r="D356">
            <v>1080</v>
          </cell>
          <cell r="E356">
            <v>0.6177276923076922</v>
          </cell>
          <cell r="F356" t="str">
            <v>26 GHz 0,3 m Comp Ant.</v>
          </cell>
          <cell r="G356" t="str">
            <v>0,3 m</v>
          </cell>
          <cell r="H356">
            <v>1080</v>
          </cell>
          <cell r="I356">
            <v>1080</v>
          </cell>
          <cell r="J356">
            <v>1080</v>
          </cell>
          <cell r="K356">
            <v>1080</v>
          </cell>
          <cell r="L356">
            <v>0</v>
          </cell>
          <cell r="M356">
            <v>8100</v>
          </cell>
          <cell r="N356">
            <v>2683.5516000000002</v>
          </cell>
        </row>
        <row r="357">
          <cell r="B357" t="str">
            <v>UKY 210 57/DC12D</v>
          </cell>
          <cell r="C357" t="str">
            <v>PRA</v>
          </cell>
          <cell r="D357">
            <v>1080</v>
          </cell>
          <cell r="E357">
            <v>0.6177276923076922</v>
          </cell>
          <cell r="F357" t="str">
            <v>28 GHz 0,3 m Comp Ant.</v>
          </cell>
          <cell r="G357" t="str">
            <v>0,3 m</v>
          </cell>
          <cell r="H357">
            <v>1080</v>
          </cell>
          <cell r="I357">
            <v>1080</v>
          </cell>
          <cell r="J357">
            <v>1080</v>
          </cell>
          <cell r="K357">
            <v>1080</v>
          </cell>
          <cell r="L357">
            <v>0</v>
          </cell>
          <cell r="M357">
            <v>8100</v>
          </cell>
          <cell r="N357">
            <v>2683.5516000000002</v>
          </cell>
        </row>
        <row r="358">
          <cell r="B358" t="str">
            <v>UKY 210 58/DC12D</v>
          </cell>
          <cell r="C358" t="str">
            <v>PRT</v>
          </cell>
          <cell r="D358">
            <v>1080</v>
          </cell>
          <cell r="E358">
            <v>0.6177276923076922</v>
          </cell>
          <cell r="F358" t="str">
            <v>32 GHz 0,3 m Comp Ant.</v>
          </cell>
          <cell r="G358" t="str">
            <v>0,3 m</v>
          </cell>
          <cell r="H358">
            <v>1080</v>
          </cell>
          <cell r="I358">
            <v>1080</v>
          </cell>
          <cell r="J358">
            <v>1080</v>
          </cell>
          <cell r="K358">
            <v>1080</v>
          </cell>
          <cell r="L358">
            <v>0</v>
          </cell>
          <cell r="M358">
            <v>8100</v>
          </cell>
          <cell r="N358">
            <v>2683.5516000000002</v>
          </cell>
        </row>
        <row r="359">
          <cell r="B359" t="str">
            <v>UKY 210 75/DC12D</v>
          </cell>
          <cell r="C359" t="str">
            <v>PRA</v>
          </cell>
          <cell r="D359">
            <v>1080</v>
          </cell>
          <cell r="E359">
            <v>0.6177276923076922</v>
          </cell>
          <cell r="F359" t="str">
            <v>38 GHz 0,3 m Comp Ant.</v>
          </cell>
          <cell r="G359" t="str">
            <v>0,3 m</v>
          </cell>
          <cell r="H359">
            <v>1080</v>
          </cell>
          <cell r="I359">
            <v>1080</v>
          </cell>
          <cell r="J359">
            <v>1080</v>
          </cell>
          <cell r="K359">
            <v>1080</v>
          </cell>
          <cell r="L359">
            <v>0</v>
          </cell>
          <cell r="M359">
            <v>8100</v>
          </cell>
          <cell r="N359">
            <v>2683.5516000000002</v>
          </cell>
        </row>
        <row r="372">
          <cell r="B372" t="str">
            <v>Product number</v>
          </cell>
          <cell r="D372" t="str">
            <v>Price USD</v>
          </cell>
          <cell r="E372" t="str">
            <v>Gross margin</v>
          </cell>
          <cell r="K372" t="str">
            <v>Comments</v>
          </cell>
          <cell r="L372" t="str">
            <v>Discounts</v>
          </cell>
          <cell r="M372" t="str">
            <v>Price</v>
          </cell>
        </row>
        <row r="373">
          <cell r="B373" t="str">
            <v>UKY 210 95/SC11D</v>
          </cell>
          <cell r="C373" t="str">
            <v>PRA</v>
          </cell>
          <cell r="D373">
            <v>1670</v>
          </cell>
          <cell r="E373">
            <v>0.78966017503454633</v>
          </cell>
          <cell r="F373" t="str">
            <v>7/8 Ghz 0,6 m Comp Ant.</v>
          </cell>
          <cell r="G373" t="str">
            <v>0,6 m</v>
          </cell>
          <cell r="H373">
            <v>1670</v>
          </cell>
          <cell r="I373">
            <v>1670</v>
          </cell>
          <cell r="J373">
            <v>1670</v>
          </cell>
          <cell r="K373">
            <v>1666.5333333333333</v>
          </cell>
          <cell r="L373">
            <v>0</v>
          </cell>
          <cell r="M373">
            <v>12499</v>
          </cell>
          <cell r="N373">
            <v>2283.2388000000001</v>
          </cell>
        </row>
        <row r="374">
          <cell r="B374" t="str">
            <v>UKY 210 76/SC11</v>
          </cell>
          <cell r="C374" t="str">
            <v>PRA</v>
          </cell>
          <cell r="D374">
            <v>980</v>
          </cell>
          <cell r="E374">
            <v>0.76435824175824163</v>
          </cell>
          <cell r="F374" t="str">
            <v>15 GHz 0,6 m Comp Ant.</v>
          </cell>
          <cell r="G374" t="str">
            <v>0,6 m</v>
          </cell>
          <cell r="H374">
            <v>980</v>
          </cell>
          <cell r="I374">
            <v>980</v>
          </cell>
          <cell r="J374">
            <v>980</v>
          </cell>
          <cell r="K374">
            <v>973.2</v>
          </cell>
          <cell r="L374">
            <v>0</v>
          </cell>
          <cell r="M374">
            <v>7299</v>
          </cell>
          <cell r="N374">
            <v>1501.038</v>
          </cell>
        </row>
        <row r="375">
          <cell r="B375" t="str">
            <v>UKY 210 77/SC11</v>
          </cell>
          <cell r="C375" t="str">
            <v>PRA</v>
          </cell>
          <cell r="D375">
            <v>980</v>
          </cell>
          <cell r="E375">
            <v>0.76435824175824163</v>
          </cell>
          <cell r="F375" t="str">
            <v>18 GHz 0,6 m Comp Ant.</v>
          </cell>
          <cell r="G375" t="str">
            <v>0,6 m</v>
          </cell>
          <cell r="H375">
            <v>980</v>
          </cell>
          <cell r="I375">
            <v>980</v>
          </cell>
          <cell r="J375">
            <v>980</v>
          </cell>
          <cell r="K375">
            <v>973.2</v>
          </cell>
          <cell r="L375">
            <v>0</v>
          </cell>
          <cell r="M375">
            <v>7299</v>
          </cell>
          <cell r="N375">
            <v>1501.038</v>
          </cell>
        </row>
        <row r="376">
          <cell r="B376" t="str">
            <v>UKY 210 78/SC11</v>
          </cell>
          <cell r="C376" t="str">
            <v>PRA</v>
          </cell>
          <cell r="D376">
            <v>980</v>
          </cell>
          <cell r="E376">
            <v>0.76435824175824163</v>
          </cell>
          <cell r="F376" t="str">
            <v>23 GHz 0,6 m Comp Ant.</v>
          </cell>
          <cell r="G376" t="str">
            <v>0,6 m</v>
          </cell>
          <cell r="H376">
            <v>980</v>
          </cell>
          <cell r="I376">
            <v>980</v>
          </cell>
          <cell r="J376">
            <v>980</v>
          </cell>
          <cell r="K376">
            <v>973.2</v>
          </cell>
          <cell r="L376">
            <v>0</v>
          </cell>
          <cell r="M376">
            <v>7299</v>
          </cell>
          <cell r="N376">
            <v>1501.038</v>
          </cell>
        </row>
        <row r="377">
          <cell r="B377" t="str">
            <v>UKY 210 79/SC11</v>
          </cell>
          <cell r="C377" t="str">
            <v>PRA</v>
          </cell>
          <cell r="D377">
            <v>980</v>
          </cell>
          <cell r="E377">
            <v>0.76435824175824163</v>
          </cell>
          <cell r="F377" t="str">
            <v>26 GHz 0,6 m Comp Ant.</v>
          </cell>
          <cell r="G377" t="str">
            <v>0,6 m</v>
          </cell>
          <cell r="H377">
            <v>980</v>
          </cell>
          <cell r="I377">
            <v>980</v>
          </cell>
          <cell r="J377">
            <v>980</v>
          </cell>
          <cell r="K377">
            <v>973.2</v>
          </cell>
          <cell r="L377">
            <v>0</v>
          </cell>
          <cell r="M377">
            <v>7299</v>
          </cell>
          <cell r="N377">
            <v>1501.038</v>
          </cell>
        </row>
        <row r="378">
          <cell r="B378" t="str">
            <v>UKY 210 80/SC11</v>
          </cell>
          <cell r="C378" t="str">
            <v>PRA</v>
          </cell>
          <cell r="D378">
            <v>980</v>
          </cell>
          <cell r="E378">
            <v>0.76435824175824163</v>
          </cell>
          <cell r="F378" t="str">
            <v>38 GHz 0,6 m Comp Ant.</v>
          </cell>
          <cell r="G378" t="str">
            <v>0,6 m</v>
          </cell>
          <cell r="H378">
            <v>980</v>
          </cell>
          <cell r="I378">
            <v>980</v>
          </cell>
          <cell r="J378">
            <v>980</v>
          </cell>
          <cell r="K378">
            <v>973.2</v>
          </cell>
          <cell r="L378">
            <v>0</v>
          </cell>
          <cell r="M378">
            <v>7299</v>
          </cell>
          <cell r="N378">
            <v>1501.038</v>
          </cell>
        </row>
        <row r="383">
          <cell r="B383" t="str">
            <v>Product number</v>
          </cell>
          <cell r="D383" t="str">
            <v>Price USD</v>
          </cell>
        </row>
        <row r="384">
          <cell r="B384" t="str">
            <v>UKY 210 89/SC15</v>
          </cell>
          <cell r="C384" t="str">
            <v>PRA</v>
          </cell>
          <cell r="D384">
            <v>980</v>
          </cell>
          <cell r="E384">
            <v>0.77091284144426997</v>
          </cell>
          <cell r="F384" t="str">
            <v>13 GHz 0,6 m Comp Ant.</v>
          </cell>
          <cell r="G384" t="str">
            <v>0,6 m</v>
          </cell>
          <cell r="H384">
            <v>980</v>
          </cell>
          <cell r="I384">
            <v>980</v>
          </cell>
          <cell r="J384">
            <v>980</v>
          </cell>
          <cell r="K384">
            <v>973.2</v>
          </cell>
          <cell r="L384">
            <v>0</v>
          </cell>
          <cell r="M384">
            <v>7299</v>
          </cell>
          <cell r="N384">
            <v>1459.2852000000003</v>
          </cell>
        </row>
        <row r="385">
          <cell r="B385" t="str">
            <v>UKY 210 76/SC15</v>
          </cell>
          <cell r="C385" t="str">
            <v>PRA</v>
          </cell>
          <cell r="D385">
            <v>980</v>
          </cell>
          <cell r="E385">
            <v>0.77091284144426997</v>
          </cell>
          <cell r="F385" t="str">
            <v>15 GHz 0,6 m Comp Ant.</v>
          </cell>
          <cell r="G385" t="str">
            <v>0,6 m</v>
          </cell>
          <cell r="H385">
            <v>980</v>
          </cell>
          <cell r="I385">
            <v>980</v>
          </cell>
          <cell r="J385">
            <v>980</v>
          </cell>
          <cell r="K385">
            <v>973.2</v>
          </cell>
          <cell r="L385">
            <v>0</v>
          </cell>
          <cell r="M385">
            <v>7299</v>
          </cell>
          <cell r="N385">
            <v>1459.2852000000003</v>
          </cell>
        </row>
        <row r="386">
          <cell r="B386" t="str">
            <v>UKY 210 78/SC15</v>
          </cell>
          <cell r="C386" t="str">
            <v>PRA</v>
          </cell>
          <cell r="D386">
            <v>980</v>
          </cell>
          <cell r="E386">
            <v>0.77091284144426997</v>
          </cell>
          <cell r="F386" t="str">
            <v>23 GHz 0,6 m Comp Ant.</v>
          </cell>
          <cell r="G386" t="str">
            <v>0,6 m</v>
          </cell>
          <cell r="H386">
            <v>980</v>
          </cell>
          <cell r="I386">
            <v>980</v>
          </cell>
          <cell r="J386">
            <v>980</v>
          </cell>
          <cell r="K386">
            <v>973.1733333333334</v>
          </cell>
          <cell r="L386">
            <v>0</v>
          </cell>
          <cell r="M386">
            <v>7298.8</v>
          </cell>
          <cell r="N386">
            <v>1459.2852000000003</v>
          </cell>
        </row>
        <row r="387">
          <cell r="B387" t="str">
            <v>UKY 210 79/SC15</v>
          </cell>
          <cell r="C387" t="str">
            <v>PRA</v>
          </cell>
          <cell r="D387">
            <v>980</v>
          </cell>
          <cell r="E387">
            <v>0.7618778021978021</v>
          </cell>
          <cell r="F387" t="str">
            <v>26 GHz 0,6 m Comp Ant.</v>
          </cell>
          <cell r="G387" t="str">
            <v>0,6 m</v>
          </cell>
          <cell r="H387">
            <v>980</v>
          </cell>
          <cell r="I387">
            <v>980</v>
          </cell>
          <cell r="J387">
            <v>980</v>
          </cell>
          <cell r="K387">
            <v>973.2</v>
          </cell>
          <cell r="L387">
            <v>0</v>
          </cell>
          <cell r="M387">
            <v>7299</v>
          </cell>
          <cell r="N387">
            <v>1516.8384000000001</v>
          </cell>
        </row>
        <row r="388">
          <cell r="B388" t="str">
            <v>UKY 210 93/SC15</v>
          </cell>
          <cell r="C388" t="str">
            <v>PRA</v>
          </cell>
          <cell r="D388">
            <v>980</v>
          </cell>
          <cell r="E388">
            <v>0.77091284144426997</v>
          </cell>
          <cell r="F388" t="str">
            <v>28 GHz 0,6 m Comp Ant.</v>
          </cell>
          <cell r="G388" t="str">
            <v>0,6 m</v>
          </cell>
          <cell r="H388">
            <v>980</v>
          </cell>
          <cell r="I388">
            <v>980</v>
          </cell>
          <cell r="J388">
            <v>980</v>
          </cell>
          <cell r="K388">
            <v>973.1733333333334</v>
          </cell>
          <cell r="L388">
            <v>0</v>
          </cell>
          <cell r="M388">
            <v>7298.8</v>
          </cell>
          <cell r="N388">
            <v>1459.2852000000003</v>
          </cell>
        </row>
        <row r="389">
          <cell r="B389" t="str">
            <v>UKY 210 59/SC15</v>
          </cell>
          <cell r="C389" t="str">
            <v>PRT</v>
          </cell>
          <cell r="D389">
            <v>980</v>
          </cell>
          <cell r="E389">
            <v>0.77091284144426997</v>
          </cell>
          <cell r="F389" t="str">
            <v>32 GHz 0,6 m Comp Ant.</v>
          </cell>
          <cell r="G389" t="str">
            <v>0,6 m</v>
          </cell>
          <cell r="H389">
            <v>980</v>
          </cell>
          <cell r="I389">
            <v>980</v>
          </cell>
          <cell r="J389">
            <v>980</v>
          </cell>
          <cell r="K389">
            <v>973.1733333333334</v>
          </cell>
          <cell r="L389">
            <v>0</v>
          </cell>
          <cell r="M389">
            <v>7298.8</v>
          </cell>
          <cell r="N389">
            <v>1459.2852000000003</v>
          </cell>
        </row>
        <row r="390">
          <cell r="B390" t="str">
            <v>UKY 210 80/SC15</v>
          </cell>
          <cell r="C390" t="str">
            <v>PRA</v>
          </cell>
          <cell r="D390">
            <v>980</v>
          </cell>
          <cell r="E390">
            <v>0.77091284144426997</v>
          </cell>
          <cell r="F390" t="str">
            <v>38 GHz 0,6 m Comp Ant.</v>
          </cell>
          <cell r="G390" t="str">
            <v>0,6 m</v>
          </cell>
          <cell r="H390">
            <v>980</v>
          </cell>
          <cell r="I390">
            <v>980</v>
          </cell>
          <cell r="J390">
            <v>980</v>
          </cell>
          <cell r="K390">
            <v>973.1733333333334</v>
          </cell>
          <cell r="L390">
            <v>0</v>
          </cell>
          <cell r="M390">
            <v>7298.8</v>
          </cell>
          <cell r="N390">
            <v>1459.2852000000003</v>
          </cell>
        </row>
        <row r="396">
          <cell r="B396" t="str">
            <v>Product number</v>
          </cell>
          <cell r="D396" t="str">
            <v>Price USD</v>
          </cell>
        </row>
        <row r="397">
          <cell r="B397" t="str">
            <v>UKY 210 95/DC12D</v>
          </cell>
          <cell r="C397" t="str">
            <v>PRA</v>
          </cell>
          <cell r="D397">
            <v>1940</v>
          </cell>
          <cell r="E397">
            <v>0.70488593180015857</v>
          </cell>
          <cell r="F397" t="str">
            <v>7/8 Ghz 0,6 m Comp Ant.</v>
          </cell>
          <cell r="G397" t="str">
            <v>0,6 m</v>
          </cell>
          <cell r="H397">
            <v>1940</v>
          </cell>
          <cell r="I397">
            <v>1940</v>
          </cell>
          <cell r="J397">
            <v>1940</v>
          </cell>
          <cell r="K397">
            <v>1933.3333333333333</v>
          </cell>
          <cell r="L397">
            <v>0</v>
          </cell>
          <cell r="M397">
            <v>14500</v>
          </cell>
          <cell r="N397">
            <v>3721.3884000000003</v>
          </cell>
        </row>
        <row r="398">
          <cell r="B398" t="str">
            <v>UKY 210 89/DC12D</v>
          </cell>
          <cell r="C398" t="str">
            <v>PRA</v>
          </cell>
          <cell r="D398">
            <v>1790</v>
          </cell>
          <cell r="E398">
            <v>0.68015570262140101</v>
          </cell>
          <cell r="F398" t="str">
            <v>13 GHz 0,6 m Comp Ant.</v>
          </cell>
          <cell r="G398" t="str">
            <v>0,6 m</v>
          </cell>
          <cell r="H398">
            <v>1790</v>
          </cell>
          <cell r="I398">
            <v>1790</v>
          </cell>
          <cell r="J398">
            <v>1790</v>
          </cell>
          <cell r="K398">
            <v>1786.6666666666667</v>
          </cell>
          <cell r="L398">
            <v>0</v>
          </cell>
          <cell r="M398">
            <v>13400</v>
          </cell>
          <cell r="N398">
            <v>3721.3884000000003</v>
          </cell>
        </row>
        <row r="399">
          <cell r="B399" t="str">
            <v>UKY 210 76/DC12D</v>
          </cell>
          <cell r="C399" t="str">
            <v>PRA</v>
          </cell>
          <cell r="D399">
            <v>1790</v>
          </cell>
          <cell r="E399">
            <v>0.68015570262140101</v>
          </cell>
          <cell r="F399" t="str">
            <v>15 GHz 0,6 m Comp Ant.</v>
          </cell>
          <cell r="G399" t="str">
            <v>0,6 m</v>
          </cell>
          <cell r="H399">
            <v>1790</v>
          </cell>
          <cell r="I399">
            <v>1790</v>
          </cell>
          <cell r="J399">
            <v>1790</v>
          </cell>
          <cell r="K399">
            <v>1786.6666666666667</v>
          </cell>
          <cell r="L399">
            <v>0</v>
          </cell>
          <cell r="M399">
            <v>13400</v>
          </cell>
          <cell r="N399">
            <v>3721.3884000000003</v>
          </cell>
        </row>
        <row r="400">
          <cell r="B400" t="str">
            <v>UKY 210 77/DC12D</v>
          </cell>
          <cell r="C400" t="str">
            <v>PRA</v>
          </cell>
          <cell r="D400">
            <v>1790</v>
          </cell>
          <cell r="E400">
            <v>0.68015570262140101</v>
          </cell>
          <cell r="F400" t="str">
            <v>18 GHz 0,6 m Comp Ant.</v>
          </cell>
          <cell r="G400" t="str">
            <v>0,6 m</v>
          </cell>
          <cell r="H400">
            <v>1790</v>
          </cell>
          <cell r="I400">
            <v>1790</v>
          </cell>
          <cell r="J400">
            <v>1790</v>
          </cell>
          <cell r="K400">
            <v>1786.6666666666667</v>
          </cell>
          <cell r="L400">
            <v>0</v>
          </cell>
          <cell r="M400">
            <v>13400</v>
          </cell>
          <cell r="N400">
            <v>3721.3884000000003</v>
          </cell>
        </row>
        <row r="401">
          <cell r="B401" t="str">
            <v>UKY 210 78/DC12D</v>
          </cell>
          <cell r="C401" t="str">
            <v>PRA</v>
          </cell>
          <cell r="D401">
            <v>1790</v>
          </cell>
          <cell r="E401">
            <v>0.68015570262140101</v>
          </cell>
          <cell r="F401" t="str">
            <v>23 GHz 0,6 m Comp Ant.</v>
          </cell>
          <cell r="G401" t="str">
            <v>0,6 m</v>
          </cell>
          <cell r="H401">
            <v>1790</v>
          </cell>
          <cell r="I401">
            <v>1790</v>
          </cell>
          <cell r="J401">
            <v>1790</v>
          </cell>
          <cell r="K401">
            <v>1786.6666666666667</v>
          </cell>
          <cell r="L401">
            <v>0</v>
          </cell>
          <cell r="M401">
            <v>13400</v>
          </cell>
          <cell r="N401">
            <v>3721.3884000000003</v>
          </cell>
        </row>
        <row r="402">
          <cell r="B402" t="str">
            <v>UKY 210 79/DC12D</v>
          </cell>
          <cell r="C402" t="str">
            <v>PRA</v>
          </cell>
          <cell r="D402">
            <v>1790</v>
          </cell>
          <cell r="E402">
            <v>0.68015570262140101</v>
          </cell>
          <cell r="F402" t="str">
            <v>26 GHz 0,6 m Comp Ant.</v>
          </cell>
          <cell r="G402" t="str">
            <v>0,6 m</v>
          </cell>
          <cell r="H402">
            <v>1790</v>
          </cell>
          <cell r="I402">
            <v>1790</v>
          </cell>
          <cell r="J402">
            <v>1790</v>
          </cell>
          <cell r="K402">
            <v>1786.6666666666667</v>
          </cell>
          <cell r="L402">
            <v>0</v>
          </cell>
          <cell r="M402">
            <v>13400</v>
          </cell>
          <cell r="N402">
            <v>3721.3884000000003</v>
          </cell>
        </row>
        <row r="403">
          <cell r="B403" t="str">
            <v>UKY 210 93/DC12D</v>
          </cell>
          <cell r="C403" t="str">
            <v>PRA</v>
          </cell>
          <cell r="D403">
            <v>1790</v>
          </cell>
          <cell r="E403">
            <v>0.68015570262140101</v>
          </cell>
          <cell r="F403" t="str">
            <v>28 GHz 0,6 m Comp Ant.</v>
          </cell>
          <cell r="G403" t="str">
            <v>0,6 m</v>
          </cell>
          <cell r="H403">
            <v>1790</v>
          </cell>
          <cell r="I403">
            <v>1790</v>
          </cell>
          <cell r="J403">
            <v>1790</v>
          </cell>
          <cell r="K403">
            <v>1786.6666666666667</v>
          </cell>
          <cell r="L403">
            <v>0</v>
          </cell>
          <cell r="M403">
            <v>13400</v>
          </cell>
          <cell r="N403">
            <v>3721.3884000000003</v>
          </cell>
        </row>
        <row r="404">
          <cell r="B404" t="str">
            <v>UKY 210 59/DC12D</v>
          </cell>
          <cell r="C404" t="str">
            <v>PRT</v>
          </cell>
          <cell r="D404">
            <v>1790</v>
          </cell>
          <cell r="E404">
            <v>0.68015570262140101</v>
          </cell>
          <cell r="F404" t="str">
            <v>32 GHz 0,6 m Comp Ant.</v>
          </cell>
          <cell r="G404" t="str">
            <v>0,6 m</v>
          </cell>
          <cell r="H404">
            <v>1790</v>
          </cell>
          <cell r="I404">
            <v>1790</v>
          </cell>
          <cell r="J404">
            <v>1790</v>
          </cell>
          <cell r="K404">
            <v>1786.6666666666667</v>
          </cell>
          <cell r="L404">
            <v>0</v>
          </cell>
          <cell r="M404">
            <v>13400</v>
          </cell>
          <cell r="N404">
            <v>3721.3884000000003</v>
          </cell>
        </row>
        <row r="405">
          <cell r="B405" t="str">
            <v>UKY 210 80/DC12D</v>
          </cell>
          <cell r="C405" t="str">
            <v>PRA</v>
          </cell>
          <cell r="D405">
            <v>1790</v>
          </cell>
          <cell r="E405">
            <v>0.68015570262140101</v>
          </cell>
          <cell r="F405" t="str">
            <v>38 GHz 0,6 m Comp Ant.</v>
          </cell>
          <cell r="G405" t="str">
            <v>0,6 m</v>
          </cell>
          <cell r="H405">
            <v>1790</v>
          </cell>
          <cell r="I405">
            <v>1790</v>
          </cell>
          <cell r="J405">
            <v>1790</v>
          </cell>
          <cell r="K405">
            <v>1786.6666666666667</v>
          </cell>
          <cell r="L405">
            <v>0</v>
          </cell>
          <cell r="M405">
            <v>13400</v>
          </cell>
          <cell r="N405">
            <v>3721.3884000000003</v>
          </cell>
        </row>
        <row r="407">
          <cell r="L407" t="str">
            <v xml:space="preserve"> </v>
          </cell>
        </row>
        <row r="410">
          <cell r="B410" t="str">
            <v>Product number</v>
          </cell>
          <cell r="D410" t="str">
            <v>Price USD</v>
          </cell>
          <cell r="H410" t="str">
            <v xml:space="preserve"> </v>
          </cell>
          <cell r="I410" t="str">
            <v xml:space="preserve"> </v>
          </cell>
          <cell r="L410" t="str">
            <v xml:space="preserve"> </v>
          </cell>
        </row>
        <row r="411">
          <cell r="B411" t="str">
            <v>UKY 210 40/SC11D</v>
          </cell>
          <cell r="C411" t="str">
            <v>PRA</v>
          </cell>
          <cell r="D411">
            <v>2710</v>
          </cell>
          <cell r="E411">
            <v>0.76601246664774347</v>
          </cell>
          <cell r="F411" t="str">
            <v>7/8 GHz 1,2 m Comp Ant.</v>
          </cell>
          <cell r="G411" t="str">
            <v>1,2 m</v>
          </cell>
          <cell r="H411">
            <v>2710</v>
          </cell>
          <cell r="I411">
            <v>2710</v>
          </cell>
          <cell r="J411">
            <v>2710</v>
          </cell>
          <cell r="K411">
            <v>2706.4</v>
          </cell>
          <cell r="L411">
            <v>0</v>
          </cell>
          <cell r="M411">
            <v>20298</v>
          </cell>
          <cell r="N411">
            <v>4121.6904000000004</v>
          </cell>
        </row>
        <row r="412">
          <cell r="B412" t="str">
            <v>UKY 210 42/SC11D</v>
          </cell>
          <cell r="C412" t="str">
            <v>PRA</v>
          </cell>
          <cell r="D412">
            <v>2260</v>
          </cell>
          <cell r="E412">
            <v>0.71942202859087823</v>
          </cell>
          <cell r="F412" t="str">
            <v>15 GHz 1,2 m Comp Ant.</v>
          </cell>
          <cell r="G412" t="str">
            <v>1,2 m</v>
          </cell>
          <cell r="H412">
            <v>2260</v>
          </cell>
          <cell r="I412">
            <v>2260</v>
          </cell>
          <cell r="J412">
            <v>2260</v>
          </cell>
          <cell r="K412">
            <v>2253.0666666666666</v>
          </cell>
          <cell r="L412">
            <v>0</v>
          </cell>
          <cell r="M412">
            <v>16898</v>
          </cell>
          <cell r="N412">
            <v>4121.6904000000004</v>
          </cell>
        </row>
        <row r="413">
          <cell r="B413" t="str">
            <v>UKY 210 43/SC11D</v>
          </cell>
          <cell r="C413" t="str">
            <v>PRA</v>
          </cell>
          <cell r="D413">
            <v>2260</v>
          </cell>
          <cell r="E413">
            <v>0.71942202859087823</v>
          </cell>
          <cell r="F413" t="str">
            <v>18 GHz 1,2 m Comp Ant.</v>
          </cell>
          <cell r="G413" t="str">
            <v>1,2 m</v>
          </cell>
          <cell r="H413">
            <v>2260</v>
          </cell>
          <cell r="I413">
            <v>2260</v>
          </cell>
          <cell r="J413">
            <v>2260</v>
          </cell>
          <cell r="K413">
            <v>2253.0666666666666</v>
          </cell>
          <cell r="L413">
            <v>0</v>
          </cell>
          <cell r="M413">
            <v>16898</v>
          </cell>
          <cell r="N413">
            <v>4121.6904000000004</v>
          </cell>
        </row>
        <row r="414">
          <cell r="B414" t="str">
            <v>UKY 210 44/SC11D</v>
          </cell>
          <cell r="C414" t="str">
            <v>PRA</v>
          </cell>
          <cell r="D414">
            <v>2260</v>
          </cell>
          <cell r="E414">
            <v>0.71942202859087823</v>
          </cell>
          <cell r="F414" t="str">
            <v>23 GHz 1,2 m Comp Ant.</v>
          </cell>
          <cell r="G414" t="str">
            <v>1,2 m</v>
          </cell>
          <cell r="H414">
            <v>2260</v>
          </cell>
          <cell r="I414">
            <v>2260</v>
          </cell>
          <cell r="J414">
            <v>2260</v>
          </cell>
          <cell r="K414">
            <v>2253.0666666666666</v>
          </cell>
          <cell r="L414">
            <v>0</v>
          </cell>
          <cell r="M414">
            <v>16898</v>
          </cell>
          <cell r="N414">
            <v>4121.6904000000004</v>
          </cell>
        </row>
        <row r="415">
          <cell r="B415" t="str">
            <v>UKY 210 45/SC11D</v>
          </cell>
          <cell r="C415" t="str">
            <v>PRA</v>
          </cell>
          <cell r="D415">
            <v>2260</v>
          </cell>
          <cell r="E415">
            <v>0.71942202859087823</v>
          </cell>
          <cell r="F415" t="str">
            <v>26 GHz 1,2 m Comp Ant.</v>
          </cell>
          <cell r="G415" t="str">
            <v>1,2 m</v>
          </cell>
          <cell r="H415">
            <v>2260</v>
          </cell>
          <cell r="I415">
            <v>2260</v>
          </cell>
          <cell r="J415">
            <v>2260</v>
          </cell>
          <cell r="K415">
            <v>2253.0666666666666</v>
          </cell>
          <cell r="L415">
            <v>0</v>
          </cell>
          <cell r="M415">
            <v>16898</v>
          </cell>
          <cell r="N415">
            <v>4121.6904000000004</v>
          </cell>
        </row>
        <row r="428">
          <cell r="B428" t="str">
            <v>Product number</v>
          </cell>
          <cell r="D428" t="str">
            <v>Price USD</v>
          </cell>
          <cell r="E428" t="str">
            <v>Gross margin</v>
          </cell>
          <cell r="K428" t="str">
            <v>Comments</v>
          </cell>
          <cell r="L428" t="str">
            <v>Discounts</v>
          </cell>
          <cell r="M428" t="str">
            <v>Price</v>
          </cell>
        </row>
        <row r="429">
          <cell r="B429" t="str">
            <v>UKY 210 41/SC15D</v>
          </cell>
          <cell r="C429" t="str">
            <v>PRA</v>
          </cell>
          <cell r="D429">
            <v>2260</v>
          </cell>
          <cell r="E429">
            <v>0.71942202859087823</v>
          </cell>
          <cell r="F429" t="str">
            <v>13 GHz 1,2 m Comp Ant.</v>
          </cell>
          <cell r="G429" t="str">
            <v>1,2 m</v>
          </cell>
          <cell r="H429">
            <v>2260</v>
          </cell>
          <cell r="I429">
            <v>2260</v>
          </cell>
          <cell r="J429">
            <v>2260</v>
          </cell>
          <cell r="K429">
            <v>2253.0666666666666</v>
          </cell>
          <cell r="L429">
            <v>0</v>
          </cell>
          <cell r="M429">
            <v>16898</v>
          </cell>
          <cell r="N429">
            <v>4121.6904000000004</v>
          </cell>
        </row>
        <row r="430">
          <cell r="B430" t="str">
            <v>UKY 210 42/SC15D</v>
          </cell>
          <cell r="C430" t="str">
            <v>PRA</v>
          </cell>
          <cell r="D430">
            <v>2260</v>
          </cell>
          <cell r="E430">
            <v>0.71942202859087823</v>
          </cell>
          <cell r="F430" t="str">
            <v>15 GHz 1,2 m Comp Ant.</v>
          </cell>
          <cell r="G430" t="str">
            <v>1,2 m</v>
          </cell>
          <cell r="H430">
            <v>2260</v>
          </cell>
          <cell r="I430">
            <v>2260</v>
          </cell>
          <cell r="J430">
            <v>2260</v>
          </cell>
          <cell r="K430">
            <v>2253.0666666666666</v>
          </cell>
          <cell r="L430">
            <v>0</v>
          </cell>
          <cell r="M430">
            <v>16898</v>
          </cell>
          <cell r="N430">
            <v>4121.6904000000004</v>
          </cell>
        </row>
        <row r="431">
          <cell r="B431" t="str">
            <v>UKY 210 44/SC15D</v>
          </cell>
          <cell r="C431" t="str">
            <v>PRA</v>
          </cell>
          <cell r="D431">
            <v>2260</v>
          </cell>
          <cell r="E431">
            <v>0.71942202859087823</v>
          </cell>
          <cell r="F431" t="str">
            <v>23 GHz 1,2 m Comp Ant.</v>
          </cell>
          <cell r="G431" t="str">
            <v>1,2 m</v>
          </cell>
          <cell r="H431">
            <v>2260</v>
          </cell>
          <cell r="I431">
            <v>2260</v>
          </cell>
          <cell r="J431">
            <v>2260</v>
          </cell>
          <cell r="K431">
            <v>2253.0666666666666</v>
          </cell>
          <cell r="L431">
            <v>0</v>
          </cell>
          <cell r="M431">
            <v>16898</v>
          </cell>
          <cell r="N431">
            <v>4121.6904000000004</v>
          </cell>
        </row>
        <row r="432">
          <cell r="B432" t="str">
            <v>UKY 210 45/SC15D</v>
          </cell>
          <cell r="C432" t="str">
            <v>PRA</v>
          </cell>
          <cell r="D432">
            <v>2260</v>
          </cell>
          <cell r="E432">
            <v>0.71942202859087823</v>
          </cell>
          <cell r="F432" t="str">
            <v>26 GHz 1,2 m Comp Ant.</v>
          </cell>
          <cell r="G432" t="str">
            <v>1,2 m</v>
          </cell>
          <cell r="H432">
            <v>2260</v>
          </cell>
          <cell r="I432">
            <v>2260</v>
          </cell>
          <cell r="J432">
            <v>2260</v>
          </cell>
          <cell r="K432">
            <v>2253.0666666666666</v>
          </cell>
          <cell r="L432">
            <v>0</v>
          </cell>
          <cell r="M432">
            <v>16898</v>
          </cell>
          <cell r="N432">
            <v>4121.6904000000004</v>
          </cell>
        </row>
        <row r="433">
          <cell r="B433" t="str">
            <v>UKY 210 55/SC15D</v>
          </cell>
          <cell r="C433" t="str">
            <v>PRA</v>
          </cell>
          <cell r="D433">
            <v>2260</v>
          </cell>
          <cell r="E433">
            <v>0.71942202859087823</v>
          </cell>
          <cell r="F433" t="str">
            <v>28 GHz 1,2 m Comp Ant.</v>
          </cell>
          <cell r="G433" t="str">
            <v>1,2 m</v>
          </cell>
          <cell r="H433">
            <v>2260</v>
          </cell>
          <cell r="I433">
            <v>2260</v>
          </cell>
          <cell r="J433">
            <v>2260</v>
          </cell>
          <cell r="K433">
            <v>2253.0666666666666</v>
          </cell>
          <cell r="L433">
            <v>0</v>
          </cell>
          <cell r="M433">
            <v>16898</v>
          </cell>
          <cell r="N433">
            <v>4121.6904000000004</v>
          </cell>
        </row>
        <row r="434">
          <cell r="B434" t="str">
            <v>UKY 210 56/SC15D</v>
          </cell>
          <cell r="C434" t="str">
            <v>PRT</v>
          </cell>
          <cell r="D434">
            <v>2260</v>
          </cell>
          <cell r="E434">
            <v>0.71942202859087823</v>
          </cell>
          <cell r="F434" t="str">
            <v>32 GHz 1,2 m Comp Ant.</v>
          </cell>
          <cell r="G434" t="str">
            <v>1,2 m</v>
          </cell>
          <cell r="H434">
            <v>2260</v>
          </cell>
          <cell r="I434">
            <v>2260</v>
          </cell>
          <cell r="J434">
            <v>2260</v>
          </cell>
          <cell r="K434">
            <v>2253.0666666666666</v>
          </cell>
          <cell r="L434">
            <v>0</v>
          </cell>
          <cell r="M434">
            <v>16898</v>
          </cell>
          <cell r="N434">
            <v>4121.6904000000004</v>
          </cell>
        </row>
        <row r="440">
          <cell r="B440" t="str">
            <v>Product number</v>
          </cell>
          <cell r="D440" t="str">
            <v>Price USD</v>
          </cell>
        </row>
        <row r="441">
          <cell r="B441" t="str">
            <v>UKY 210 40/DC12D</v>
          </cell>
          <cell r="C441" t="str">
            <v>PRA</v>
          </cell>
          <cell r="D441">
            <v>4390</v>
          </cell>
          <cell r="E441">
            <v>0.83529271421061857</v>
          </cell>
          <cell r="F441" t="str">
            <v>7/8 GHz 1,2 m Comp Ant.</v>
          </cell>
          <cell r="G441" t="str">
            <v>1,2 m</v>
          </cell>
          <cell r="H441">
            <v>4390</v>
          </cell>
          <cell r="I441">
            <v>4390</v>
          </cell>
          <cell r="J441">
            <v>4390</v>
          </cell>
          <cell r="K441">
            <v>4386.666666666667</v>
          </cell>
          <cell r="L441">
            <v>0</v>
          </cell>
          <cell r="M441">
            <v>32900</v>
          </cell>
          <cell r="N441">
            <v>4699.9224000000004</v>
          </cell>
        </row>
        <row r="442">
          <cell r="B442" t="str">
            <v>UKY 210 41/DC12D</v>
          </cell>
          <cell r="C442" t="str">
            <v>PRA</v>
          </cell>
          <cell r="D442">
            <v>3750</v>
          </cell>
          <cell r="E442">
            <v>0.80718267076923078</v>
          </cell>
          <cell r="F442" t="str">
            <v>13 GHz 1,2 m Comp Ant.</v>
          </cell>
          <cell r="G442" t="str">
            <v>1,2 m</v>
          </cell>
          <cell r="H442">
            <v>3750</v>
          </cell>
          <cell r="I442">
            <v>3750</v>
          </cell>
          <cell r="J442">
            <v>3750</v>
          </cell>
          <cell r="K442">
            <v>3746.6666666666665</v>
          </cell>
          <cell r="L442">
            <v>0</v>
          </cell>
          <cell r="M442">
            <v>28100</v>
          </cell>
          <cell r="N442">
            <v>4699.9224000000004</v>
          </cell>
        </row>
        <row r="443">
          <cell r="B443" t="str">
            <v>UKY 210 42/DC12D</v>
          </cell>
          <cell r="C443" t="str">
            <v>PRA</v>
          </cell>
          <cell r="D443">
            <v>3750</v>
          </cell>
          <cell r="E443">
            <v>0.80718267076923078</v>
          </cell>
          <cell r="F443" t="str">
            <v>15 GHz 1,2 m Comp Ant.</v>
          </cell>
          <cell r="G443" t="str">
            <v>1,2 m</v>
          </cell>
          <cell r="H443">
            <v>3750</v>
          </cell>
          <cell r="I443">
            <v>3750</v>
          </cell>
          <cell r="J443">
            <v>3750</v>
          </cell>
          <cell r="K443">
            <v>3746.6666666666665</v>
          </cell>
          <cell r="L443">
            <v>0</v>
          </cell>
          <cell r="M443">
            <v>28100</v>
          </cell>
          <cell r="N443">
            <v>4699.9224000000004</v>
          </cell>
        </row>
        <row r="444">
          <cell r="B444" t="str">
            <v>UKY 210 43/DC12D</v>
          </cell>
          <cell r="C444" t="str">
            <v>PRA</v>
          </cell>
          <cell r="D444">
            <v>3750</v>
          </cell>
          <cell r="E444">
            <v>0.80718267076923078</v>
          </cell>
          <cell r="F444" t="str">
            <v>18 GHz 1,2 m Comp Ant.</v>
          </cell>
          <cell r="G444" t="str">
            <v>1,2 m</v>
          </cell>
          <cell r="H444">
            <v>3750</v>
          </cell>
          <cell r="I444">
            <v>3750</v>
          </cell>
          <cell r="J444">
            <v>3750</v>
          </cell>
          <cell r="K444">
            <v>3746.6666666666665</v>
          </cell>
          <cell r="L444">
            <v>0</v>
          </cell>
          <cell r="M444">
            <v>28100</v>
          </cell>
          <cell r="N444">
            <v>4699.9224000000004</v>
          </cell>
        </row>
        <row r="445">
          <cell r="B445" t="str">
            <v>UKY 210 44/DC12D</v>
          </cell>
          <cell r="C445" t="str">
            <v>PRA</v>
          </cell>
          <cell r="D445">
            <v>3750</v>
          </cell>
          <cell r="E445">
            <v>0.80718267076923078</v>
          </cell>
          <cell r="F445" t="str">
            <v>23 GHz 1,2 m Comp Ant.</v>
          </cell>
          <cell r="G445" t="str">
            <v>1,2 m</v>
          </cell>
          <cell r="H445">
            <v>3750</v>
          </cell>
          <cell r="I445">
            <v>3750</v>
          </cell>
          <cell r="J445">
            <v>3750</v>
          </cell>
          <cell r="K445">
            <v>3746.6666666666665</v>
          </cell>
          <cell r="L445">
            <v>0</v>
          </cell>
          <cell r="M445">
            <v>28100</v>
          </cell>
          <cell r="N445">
            <v>4699.9224000000004</v>
          </cell>
        </row>
        <row r="446">
          <cell r="B446" t="str">
            <v>UKY 210 45/DC12D</v>
          </cell>
          <cell r="C446" t="str">
            <v>PRA</v>
          </cell>
          <cell r="D446">
            <v>3750</v>
          </cell>
          <cell r="E446">
            <v>0.80718267076923078</v>
          </cell>
          <cell r="F446" t="str">
            <v>26 GHz 1,2 m Comp Ant.</v>
          </cell>
          <cell r="G446" t="str">
            <v>1,2 m</v>
          </cell>
          <cell r="H446">
            <v>3750</v>
          </cell>
          <cell r="I446">
            <v>3750</v>
          </cell>
          <cell r="J446">
            <v>3750</v>
          </cell>
          <cell r="K446">
            <v>3746.6666666666665</v>
          </cell>
          <cell r="L446">
            <v>0</v>
          </cell>
          <cell r="M446">
            <v>28100</v>
          </cell>
          <cell r="N446">
            <v>4699.9224000000004</v>
          </cell>
        </row>
        <row r="447">
          <cell r="B447" t="str">
            <v>UKY 210 55/DC12D</v>
          </cell>
          <cell r="C447" t="str">
            <v>PRA</v>
          </cell>
          <cell r="D447">
            <v>3750</v>
          </cell>
          <cell r="E447">
            <v>0.80718267076923078</v>
          </cell>
          <cell r="F447" t="str">
            <v>28 GHz 1,2 m Comp Ant.</v>
          </cell>
          <cell r="G447" t="str">
            <v>1,2 m</v>
          </cell>
          <cell r="H447">
            <v>3750</v>
          </cell>
          <cell r="I447">
            <v>3750</v>
          </cell>
          <cell r="J447">
            <v>3750</v>
          </cell>
          <cell r="K447">
            <v>3746.6666666666665</v>
          </cell>
          <cell r="L447">
            <v>0</v>
          </cell>
          <cell r="M447">
            <v>28100</v>
          </cell>
          <cell r="N447">
            <v>4699.9224000000004</v>
          </cell>
        </row>
        <row r="448">
          <cell r="B448" t="str">
            <v>UKY 210 56/DC12D</v>
          </cell>
          <cell r="C448" t="str">
            <v>PRT</v>
          </cell>
          <cell r="D448">
            <v>3750</v>
          </cell>
          <cell r="E448">
            <v>0.80718267076923078</v>
          </cell>
          <cell r="F448" t="str">
            <v>32 GHz 1,2 m Comp Ant.</v>
          </cell>
          <cell r="G448" t="str">
            <v>1,2 m</v>
          </cell>
          <cell r="H448">
            <v>3750</v>
          </cell>
          <cell r="I448">
            <v>3750</v>
          </cell>
          <cell r="J448">
            <v>3750</v>
          </cell>
          <cell r="K448">
            <v>3746.6666666666665</v>
          </cell>
          <cell r="L448">
            <v>0</v>
          </cell>
          <cell r="M448">
            <v>28100</v>
          </cell>
          <cell r="N448">
            <v>4699.9224000000004</v>
          </cell>
        </row>
        <row r="450">
          <cell r="L450" t="str">
            <v xml:space="preserve"> </v>
          </cell>
        </row>
        <row r="453">
          <cell r="B453" t="str">
            <v>Product number</v>
          </cell>
          <cell r="D453" t="str">
            <v>Price USD</v>
          </cell>
        </row>
        <row r="454">
          <cell r="B454" t="str">
            <v>UKY 210 50/SC11D</v>
          </cell>
          <cell r="C454" t="str">
            <v>PRA</v>
          </cell>
          <cell r="D454">
            <v>4400</v>
          </cell>
          <cell r="E454">
            <v>0.73198704895104882</v>
          </cell>
          <cell r="F454" t="str">
            <v>7/8 GHz 1.8 m Ant. HP</v>
          </cell>
          <cell r="G454" t="str">
            <v>1,8 m</v>
          </cell>
          <cell r="H454">
            <v>4400</v>
          </cell>
          <cell r="I454">
            <v>4400</v>
          </cell>
          <cell r="J454">
            <v>4400</v>
          </cell>
          <cell r="K454">
            <v>4399.8194822400001</v>
          </cell>
          <cell r="L454">
            <v>0</v>
          </cell>
          <cell r="M454">
            <v>32998.646116800002</v>
          </cell>
          <cell r="N454">
            <v>7665.1704000000009</v>
          </cell>
        </row>
        <row r="455">
          <cell r="B455" t="str">
            <v>UKY 210 50/SC31D</v>
          </cell>
          <cell r="C455" t="str">
            <v>PRA</v>
          </cell>
          <cell r="D455">
            <v>1800</v>
          </cell>
          <cell r="E455">
            <v>0.52479999999999993</v>
          </cell>
          <cell r="F455" t="str">
            <v xml:space="preserve">7/8 GHz 1.8 m Ant. Std </v>
          </cell>
          <cell r="G455" t="str">
            <v>1,8 m</v>
          </cell>
          <cell r="H455">
            <v>1800</v>
          </cell>
          <cell r="I455">
            <v>1800</v>
          </cell>
          <cell r="J455">
            <v>1800</v>
          </cell>
          <cell r="K455">
            <v>1799.899869504</v>
          </cell>
          <cell r="L455">
            <v>0</v>
          </cell>
          <cell r="M455">
            <v>13499.24902128</v>
          </cell>
          <cell r="N455">
            <v>5559.84</v>
          </cell>
        </row>
        <row r="456">
          <cell r="B456" t="str">
            <v>UKY 210 52/SC11D</v>
          </cell>
          <cell r="C456" t="str">
            <v>PRA</v>
          </cell>
          <cell r="D456">
            <v>4400</v>
          </cell>
          <cell r="E456">
            <v>0.73198704895104882</v>
          </cell>
          <cell r="F456" t="str">
            <v>15 GHz 1.8 m Ant. HP</v>
          </cell>
          <cell r="G456" t="str">
            <v>1,8 m</v>
          </cell>
          <cell r="H456">
            <v>4400</v>
          </cell>
          <cell r="I456">
            <v>4400</v>
          </cell>
          <cell r="J456">
            <v>4400</v>
          </cell>
          <cell r="K456">
            <v>4399.8194822400001</v>
          </cell>
          <cell r="L456">
            <v>0</v>
          </cell>
          <cell r="M456">
            <v>32998.646116800002</v>
          </cell>
          <cell r="N456">
            <v>7665.1704000000009</v>
          </cell>
        </row>
        <row r="457">
          <cell r="B457" t="str">
            <v>UKY 210 52/SC31D</v>
          </cell>
          <cell r="C457" t="str">
            <v>PRA</v>
          </cell>
          <cell r="D457">
            <v>1800</v>
          </cell>
          <cell r="E457">
            <v>0.52479999999999993</v>
          </cell>
          <cell r="F457" t="str">
            <v xml:space="preserve">15 GHz 1.8 m Ant. Std </v>
          </cell>
          <cell r="G457" t="str">
            <v>1,8 m</v>
          </cell>
          <cell r="H457">
            <v>1800</v>
          </cell>
          <cell r="I457">
            <v>1800</v>
          </cell>
          <cell r="J457">
            <v>1800</v>
          </cell>
          <cell r="K457">
            <v>1799.899869504</v>
          </cell>
          <cell r="L457">
            <v>0</v>
          </cell>
          <cell r="M457">
            <v>13499.24902128</v>
          </cell>
          <cell r="N457">
            <v>5559.84</v>
          </cell>
        </row>
        <row r="458">
          <cell r="B458" t="str">
            <v>UKY 210 53/SC11D</v>
          </cell>
          <cell r="C458" t="str">
            <v>PRA</v>
          </cell>
          <cell r="D458">
            <v>4400</v>
          </cell>
          <cell r="E458">
            <v>0.73198704895104882</v>
          </cell>
          <cell r="F458" t="str">
            <v>18 GHz 1.8 m Ant. HP</v>
          </cell>
          <cell r="G458" t="str">
            <v>1,8 m</v>
          </cell>
          <cell r="H458">
            <v>4400</v>
          </cell>
          <cell r="I458">
            <v>4400</v>
          </cell>
          <cell r="J458">
            <v>4400</v>
          </cell>
          <cell r="K458">
            <v>4399.8194822400001</v>
          </cell>
          <cell r="L458">
            <v>0</v>
          </cell>
          <cell r="M458">
            <v>32998.646116800002</v>
          </cell>
          <cell r="N458">
            <v>7665.1704000000009</v>
          </cell>
        </row>
        <row r="459">
          <cell r="B459" t="str">
            <v>UKY 210 53/SC31D</v>
          </cell>
          <cell r="C459" t="str">
            <v>PRA</v>
          </cell>
          <cell r="D459">
            <v>1800</v>
          </cell>
          <cell r="E459">
            <v>0.52479999999999993</v>
          </cell>
          <cell r="F459" t="str">
            <v xml:space="preserve">18 GHz 1.8 m Ant. Std </v>
          </cell>
          <cell r="G459" t="str">
            <v>1,8 m</v>
          </cell>
          <cell r="H459">
            <v>1800</v>
          </cell>
          <cell r="I459">
            <v>1800</v>
          </cell>
          <cell r="J459">
            <v>1800</v>
          </cell>
          <cell r="K459">
            <v>1799.899869504</v>
          </cell>
          <cell r="L459">
            <v>0</v>
          </cell>
          <cell r="M459">
            <v>13499.24902128</v>
          </cell>
          <cell r="N459">
            <v>5559.84</v>
          </cell>
        </row>
        <row r="460">
          <cell r="B460" t="str">
            <v>UKY 210 54/SC11D</v>
          </cell>
          <cell r="C460" t="str">
            <v>PRA</v>
          </cell>
          <cell r="D460">
            <v>4400</v>
          </cell>
          <cell r="E460">
            <v>0.73198704895104882</v>
          </cell>
          <cell r="F460" t="str">
            <v>23 GHz 1.8 m Ant. HP</v>
          </cell>
          <cell r="G460" t="str">
            <v>1,8 m</v>
          </cell>
          <cell r="H460">
            <v>4400</v>
          </cell>
          <cell r="I460">
            <v>4400</v>
          </cell>
          <cell r="J460">
            <v>4400</v>
          </cell>
          <cell r="K460">
            <v>4399.8194822400001</v>
          </cell>
          <cell r="L460">
            <v>0</v>
          </cell>
          <cell r="M460">
            <v>32998.646116800002</v>
          </cell>
          <cell r="N460">
            <v>7665.1704000000009</v>
          </cell>
        </row>
        <row r="461">
          <cell r="B461" t="str">
            <v>UKY 210 54/SC31D</v>
          </cell>
          <cell r="C461" t="str">
            <v>PRA</v>
          </cell>
          <cell r="D461">
            <v>1800</v>
          </cell>
          <cell r="E461">
            <v>0.52479999999999993</v>
          </cell>
          <cell r="F461" t="str">
            <v xml:space="preserve">23 GHz 1.8 m Ant. Std </v>
          </cell>
          <cell r="G461" t="str">
            <v>1,8 m</v>
          </cell>
          <cell r="H461">
            <v>1800</v>
          </cell>
          <cell r="I461">
            <v>1800</v>
          </cell>
          <cell r="J461">
            <v>1800</v>
          </cell>
          <cell r="K461">
            <v>1799.899869504</v>
          </cell>
          <cell r="L461">
            <v>0</v>
          </cell>
          <cell r="M461">
            <v>13499.24902128</v>
          </cell>
          <cell r="N461">
            <v>5559.84</v>
          </cell>
        </row>
        <row r="466">
          <cell r="B466" t="str">
            <v>Product number</v>
          </cell>
          <cell r="D466" t="str">
            <v>Price USD</v>
          </cell>
        </row>
        <row r="467">
          <cell r="B467" t="str">
            <v>UKY 210 51/SC15D</v>
          </cell>
          <cell r="C467" t="str">
            <v>PRA</v>
          </cell>
          <cell r="D467">
            <v>4400</v>
          </cell>
          <cell r="E467">
            <v>0.73198704895104882</v>
          </cell>
          <cell r="F467" t="str">
            <v>13 GHz 1.8 m Ant. HP</v>
          </cell>
          <cell r="G467" t="str">
            <v>1,8 m</v>
          </cell>
          <cell r="H467">
            <v>4400</v>
          </cell>
          <cell r="I467">
            <v>4400</v>
          </cell>
          <cell r="J467">
            <v>4400</v>
          </cell>
          <cell r="K467">
            <v>4399.8194822400001</v>
          </cell>
          <cell r="L467">
            <v>0</v>
          </cell>
          <cell r="M467">
            <v>32998.646116800002</v>
          </cell>
          <cell r="N467">
            <v>7665.1704000000009</v>
          </cell>
        </row>
        <row r="468">
          <cell r="B468" t="str">
            <v>UKY 210 51/SC35D</v>
          </cell>
          <cell r="C468" t="str">
            <v>PRA</v>
          </cell>
          <cell r="D468">
            <v>1800</v>
          </cell>
          <cell r="E468">
            <v>0.52479999999999993</v>
          </cell>
          <cell r="F468" t="str">
            <v xml:space="preserve">13 GHz 1.8 m Ant. Std </v>
          </cell>
          <cell r="G468" t="str">
            <v>1,8 m</v>
          </cell>
          <cell r="H468">
            <v>1800</v>
          </cell>
          <cell r="I468">
            <v>1800</v>
          </cell>
          <cell r="J468">
            <v>1800</v>
          </cell>
          <cell r="K468">
            <v>1799.899869504</v>
          </cell>
          <cell r="L468">
            <v>0</v>
          </cell>
          <cell r="M468">
            <v>13499.24902128</v>
          </cell>
          <cell r="N468">
            <v>5559.84</v>
          </cell>
        </row>
        <row r="469">
          <cell r="B469" t="str">
            <v>UKY 210 52/SC15D</v>
          </cell>
          <cell r="C469" t="str">
            <v>PRA</v>
          </cell>
          <cell r="D469">
            <v>4400</v>
          </cell>
          <cell r="E469">
            <v>0.73198704895104882</v>
          </cell>
          <cell r="F469" t="str">
            <v>15 GHz 1.8 m Ant. HP</v>
          </cell>
          <cell r="G469" t="str">
            <v>1,8 m</v>
          </cell>
          <cell r="H469">
            <v>4400</v>
          </cell>
          <cell r="I469">
            <v>4400</v>
          </cell>
          <cell r="J469">
            <v>4400</v>
          </cell>
          <cell r="K469">
            <v>4399.8194822400001</v>
          </cell>
          <cell r="L469">
            <v>0</v>
          </cell>
          <cell r="M469">
            <v>32998.646116800002</v>
          </cell>
          <cell r="N469">
            <v>7665.1704000000009</v>
          </cell>
        </row>
        <row r="470">
          <cell r="B470" t="str">
            <v>UKY 210 52/SC35D</v>
          </cell>
          <cell r="C470" t="str">
            <v>PRA</v>
          </cell>
          <cell r="D470">
            <v>1800</v>
          </cell>
          <cell r="E470">
            <v>0.52479999999999993</v>
          </cell>
          <cell r="F470" t="str">
            <v xml:space="preserve">15 GHz 1.8 m Ant. Std </v>
          </cell>
          <cell r="G470" t="str">
            <v>1,8 m</v>
          </cell>
          <cell r="H470">
            <v>1800</v>
          </cell>
          <cell r="I470">
            <v>1800</v>
          </cell>
          <cell r="J470">
            <v>1800</v>
          </cell>
          <cell r="K470">
            <v>1799.899869504</v>
          </cell>
          <cell r="L470">
            <v>0</v>
          </cell>
          <cell r="M470">
            <v>13499.24902128</v>
          </cell>
          <cell r="N470">
            <v>5559.84</v>
          </cell>
        </row>
        <row r="471">
          <cell r="B471" t="str">
            <v>UKY 210 54/SC15D</v>
          </cell>
          <cell r="C471" t="str">
            <v>PRA</v>
          </cell>
          <cell r="D471">
            <v>4400</v>
          </cell>
          <cell r="E471">
            <v>0.73198704895104882</v>
          </cell>
          <cell r="F471" t="str">
            <v>23 GHz 1.8 m Ant. HP</v>
          </cell>
          <cell r="G471" t="str">
            <v>1,8 m</v>
          </cell>
          <cell r="H471">
            <v>4400</v>
          </cell>
          <cell r="I471">
            <v>4400</v>
          </cell>
          <cell r="J471">
            <v>4400</v>
          </cell>
          <cell r="K471">
            <v>4399.8194822400001</v>
          </cell>
          <cell r="L471">
            <v>0</v>
          </cell>
          <cell r="M471">
            <v>32998.646116800002</v>
          </cell>
          <cell r="N471">
            <v>7665.1704000000009</v>
          </cell>
        </row>
        <row r="472">
          <cell r="B472" t="str">
            <v>UKY 210 54/SC35D</v>
          </cell>
          <cell r="C472" t="str">
            <v>PRA</v>
          </cell>
          <cell r="D472">
            <v>1800</v>
          </cell>
          <cell r="E472">
            <v>0.52479999999999993</v>
          </cell>
          <cell r="F472" t="str">
            <v xml:space="preserve">23 GHz 1.8 m Ant. Std </v>
          </cell>
          <cell r="G472" t="str">
            <v>1,8 m</v>
          </cell>
          <cell r="H472">
            <v>1800</v>
          </cell>
          <cell r="I472">
            <v>1800</v>
          </cell>
          <cell r="J472">
            <v>1800</v>
          </cell>
          <cell r="K472">
            <v>1799.899869504</v>
          </cell>
          <cell r="L472">
            <v>0</v>
          </cell>
          <cell r="M472">
            <v>13499.24902128</v>
          </cell>
          <cell r="N472">
            <v>5559.84</v>
          </cell>
        </row>
        <row r="478">
          <cell r="B478" t="str">
            <v>Product number</v>
          </cell>
          <cell r="D478" t="str">
            <v>Price USD</v>
          </cell>
        </row>
        <row r="479">
          <cell r="B479" t="str">
            <v>UKY 210 50/DC12D</v>
          </cell>
          <cell r="C479" t="str">
            <v>PRA</v>
          </cell>
          <cell r="D479">
            <v>7160</v>
          </cell>
          <cell r="E479">
            <v>0.82287512677266861</v>
          </cell>
          <cell r="F479" t="str">
            <v>7/8 GHz 1.8 m Ant. HP</v>
          </cell>
          <cell r="G479" t="str">
            <v>1,8 m</v>
          </cell>
          <cell r="H479">
            <v>7160</v>
          </cell>
          <cell r="I479">
            <v>7160</v>
          </cell>
          <cell r="J479">
            <v>7160</v>
          </cell>
          <cell r="K479">
            <v>7160</v>
          </cell>
          <cell r="L479">
            <v>0</v>
          </cell>
          <cell r="M479">
            <v>53700</v>
          </cell>
          <cell r="N479">
            <v>8243.3916000000008</v>
          </cell>
        </row>
        <row r="480">
          <cell r="B480" t="str">
            <v>UKY 210 51/DC12D</v>
          </cell>
          <cell r="C480" t="str">
            <v>PRA</v>
          </cell>
          <cell r="D480">
            <v>6180</v>
          </cell>
          <cell r="E480">
            <v>0.79478736370425684</v>
          </cell>
          <cell r="F480" t="str">
            <v>13 GHz 1.8 m Ant. HP</v>
          </cell>
          <cell r="G480" t="str">
            <v>1,8 m</v>
          </cell>
          <cell r="H480">
            <v>6180</v>
          </cell>
          <cell r="I480">
            <v>6180</v>
          </cell>
          <cell r="J480">
            <v>6180</v>
          </cell>
          <cell r="K480">
            <v>6173.333333333333</v>
          </cell>
          <cell r="L480">
            <v>0</v>
          </cell>
          <cell r="M480">
            <v>46300</v>
          </cell>
          <cell r="N480">
            <v>8243.3916000000008</v>
          </cell>
        </row>
        <row r="481">
          <cell r="B481" t="str">
            <v>UKY 210 52/DC12D</v>
          </cell>
          <cell r="C481" t="str">
            <v>PRA</v>
          </cell>
          <cell r="D481">
            <v>6180</v>
          </cell>
          <cell r="E481">
            <v>0.79478736370425684</v>
          </cell>
          <cell r="F481" t="str">
            <v>15 GHz 1.8 m Ant. HP</v>
          </cell>
          <cell r="G481" t="str">
            <v>1,8 m</v>
          </cell>
          <cell r="H481">
            <v>6180</v>
          </cell>
          <cell r="I481">
            <v>6180</v>
          </cell>
          <cell r="J481">
            <v>6180</v>
          </cell>
          <cell r="K481">
            <v>6173.333333333333</v>
          </cell>
          <cell r="L481">
            <v>0</v>
          </cell>
          <cell r="M481">
            <v>46300</v>
          </cell>
          <cell r="N481">
            <v>8243.3916000000008</v>
          </cell>
        </row>
        <row r="482">
          <cell r="B482" t="str">
            <v>UKY 210 53/DC12D</v>
          </cell>
          <cell r="C482" t="str">
            <v>PRA</v>
          </cell>
          <cell r="D482">
            <v>6180</v>
          </cell>
          <cell r="E482">
            <v>0.79478736370425684</v>
          </cell>
          <cell r="F482" t="str">
            <v>18 GHz 1.8 m Ant. HP</v>
          </cell>
          <cell r="G482" t="str">
            <v>1,8 m</v>
          </cell>
          <cell r="H482">
            <v>6180</v>
          </cell>
          <cell r="I482">
            <v>6180</v>
          </cell>
          <cell r="J482">
            <v>6180</v>
          </cell>
          <cell r="K482">
            <v>6173.333333333333</v>
          </cell>
          <cell r="L482">
            <v>0</v>
          </cell>
          <cell r="M482">
            <v>46300</v>
          </cell>
          <cell r="N482">
            <v>8243.3916000000008</v>
          </cell>
        </row>
        <row r="483">
          <cell r="B483" t="str">
            <v>UKY 210 54/DC12D</v>
          </cell>
          <cell r="C483" t="str">
            <v>PRA</v>
          </cell>
          <cell r="D483">
            <v>6180</v>
          </cell>
          <cell r="E483">
            <v>0.79478736370425684</v>
          </cell>
          <cell r="F483" t="str">
            <v>23 GHz 1.8 m Ant. HP</v>
          </cell>
          <cell r="G483" t="str">
            <v>1,8 m</v>
          </cell>
          <cell r="H483">
            <v>6180</v>
          </cell>
          <cell r="I483">
            <v>6180</v>
          </cell>
          <cell r="J483">
            <v>6180</v>
          </cell>
          <cell r="K483">
            <v>6173.333333333333</v>
          </cell>
          <cell r="L483">
            <v>0</v>
          </cell>
          <cell r="M483">
            <v>46300</v>
          </cell>
          <cell r="N483">
            <v>8243.3916000000008</v>
          </cell>
        </row>
        <row r="497">
          <cell r="B497" t="str">
            <v>Product number</v>
          </cell>
          <cell r="D497" t="str">
            <v>Price USD</v>
          </cell>
          <cell r="E497" t="str">
            <v>Gross margin</v>
          </cell>
          <cell r="K497" t="str">
            <v>Comments</v>
          </cell>
          <cell r="L497" t="str">
            <v>Discounts</v>
          </cell>
          <cell r="M497" t="str">
            <v>Price</v>
          </cell>
        </row>
        <row r="498">
          <cell r="B498" t="str">
            <v>UKY 220 01/SC12D</v>
          </cell>
          <cell r="C498" t="str">
            <v>PRA</v>
          </cell>
          <cell r="D498">
            <v>8840</v>
          </cell>
          <cell r="E498">
            <v>0.58793056735120075</v>
          </cell>
          <cell r="F498" t="str">
            <v>7/8 GHz 2.4 m Ant. HP</v>
          </cell>
          <cell r="G498" t="str">
            <v>2,4 m</v>
          </cell>
          <cell r="H498">
            <v>8840</v>
          </cell>
          <cell r="I498">
            <v>8840</v>
          </cell>
          <cell r="J498">
            <v>8840</v>
          </cell>
          <cell r="K498">
            <v>8839.2000000000007</v>
          </cell>
          <cell r="L498">
            <v>0</v>
          </cell>
          <cell r="M498">
            <v>66294</v>
          </cell>
          <cell r="N498">
            <v>23677.509600000001</v>
          </cell>
        </row>
        <row r="499">
          <cell r="B499" t="str">
            <v>UKY 220 01/SC32D</v>
          </cell>
          <cell r="C499" t="str">
            <v>PRA</v>
          </cell>
          <cell r="D499">
            <v>3810</v>
          </cell>
          <cell r="E499">
            <v>0.45699963658388854</v>
          </cell>
          <cell r="F499" t="str">
            <v xml:space="preserve">7/8 GHz 2.4 m Ant. Std </v>
          </cell>
          <cell r="G499" t="str">
            <v>2,4 m</v>
          </cell>
          <cell r="H499">
            <v>3810</v>
          </cell>
          <cell r="I499">
            <v>3810</v>
          </cell>
          <cell r="J499">
            <v>3810</v>
          </cell>
          <cell r="K499">
            <v>3804.8</v>
          </cell>
          <cell r="L499">
            <v>0</v>
          </cell>
          <cell r="M499">
            <v>28536</v>
          </cell>
          <cell r="N499">
            <v>13447.404</v>
          </cell>
        </row>
        <row r="500">
          <cell r="B500" t="str">
            <v>UKY 220 02/SC12D</v>
          </cell>
          <cell r="C500" t="str">
            <v>PRA</v>
          </cell>
          <cell r="D500">
            <v>8840</v>
          </cell>
          <cell r="E500">
            <v>0.58793056735120075</v>
          </cell>
          <cell r="F500" t="str">
            <v>13 GHz 2.4 m Ant. HP</v>
          </cell>
          <cell r="G500" t="str">
            <v>2,4 m</v>
          </cell>
          <cell r="H500">
            <v>8840</v>
          </cell>
          <cell r="I500">
            <v>8840</v>
          </cell>
          <cell r="J500">
            <v>8840</v>
          </cell>
          <cell r="K500">
            <v>8839.2000000000007</v>
          </cell>
          <cell r="L500">
            <v>0</v>
          </cell>
          <cell r="M500">
            <v>66294</v>
          </cell>
          <cell r="N500">
            <v>23677.509600000001</v>
          </cell>
        </row>
        <row r="501">
          <cell r="B501" t="str">
            <v>UKY 220 02/SC32D</v>
          </cell>
          <cell r="C501" t="str">
            <v>PRA</v>
          </cell>
          <cell r="D501">
            <v>3810</v>
          </cell>
          <cell r="E501">
            <v>0.45699963658388854</v>
          </cell>
          <cell r="F501" t="str">
            <v xml:space="preserve">13 GHz 2.4 m Ant. Std </v>
          </cell>
          <cell r="G501" t="str">
            <v>2,4 m</v>
          </cell>
          <cell r="H501">
            <v>3810</v>
          </cell>
          <cell r="I501">
            <v>3810</v>
          </cell>
          <cell r="J501">
            <v>3810</v>
          </cell>
          <cell r="K501">
            <v>3804.8</v>
          </cell>
          <cell r="L501">
            <v>0</v>
          </cell>
          <cell r="M501">
            <v>28536</v>
          </cell>
          <cell r="N501">
            <v>13447.404</v>
          </cell>
        </row>
        <row r="502">
          <cell r="B502" t="str">
            <v>UKY 220 03/SC12D</v>
          </cell>
          <cell r="C502" t="str">
            <v>PRA</v>
          </cell>
          <cell r="D502">
            <v>8840</v>
          </cell>
          <cell r="E502">
            <v>0.58793056735120075</v>
          </cell>
          <cell r="F502" t="str">
            <v>15 GHz 2.4 m Ant. HP</v>
          </cell>
          <cell r="G502" t="str">
            <v>2,4 m</v>
          </cell>
          <cell r="H502">
            <v>8840</v>
          </cell>
          <cell r="I502">
            <v>8840</v>
          </cell>
          <cell r="J502">
            <v>8840</v>
          </cell>
          <cell r="K502">
            <v>8839.2000000000007</v>
          </cell>
          <cell r="L502">
            <v>0</v>
          </cell>
          <cell r="M502">
            <v>66294</v>
          </cell>
          <cell r="N502">
            <v>23677.509600000001</v>
          </cell>
        </row>
        <row r="503">
          <cell r="B503" t="str">
            <v>UKY 220 03/SC32D</v>
          </cell>
          <cell r="C503" t="str">
            <v>PRA</v>
          </cell>
          <cell r="D503">
            <v>3810</v>
          </cell>
          <cell r="E503">
            <v>0.45699963658388854</v>
          </cell>
          <cell r="F503" t="str">
            <v xml:space="preserve">15 GHz 2.4 m Ant. Std </v>
          </cell>
          <cell r="G503" t="str">
            <v>2,4 m</v>
          </cell>
          <cell r="H503">
            <v>3810</v>
          </cell>
          <cell r="I503">
            <v>3810</v>
          </cell>
          <cell r="J503">
            <v>3810</v>
          </cell>
          <cell r="K503">
            <v>3804.8</v>
          </cell>
          <cell r="L503">
            <v>0</v>
          </cell>
          <cell r="M503">
            <v>28536</v>
          </cell>
          <cell r="N503">
            <v>13447.404</v>
          </cell>
        </row>
        <row r="509">
          <cell r="B509" t="str">
            <v>Product number</v>
          </cell>
          <cell r="D509" t="str">
            <v>Price USD</v>
          </cell>
        </row>
        <row r="510">
          <cell r="B510" t="str">
            <v>UKY 220 01/DC12D</v>
          </cell>
          <cell r="C510" t="str">
            <v>PRA</v>
          </cell>
          <cell r="D510">
            <v>9900</v>
          </cell>
          <cell r="E510">
            <v>0.62260486713286711</v>
          </cell>
          <cell r="F510" t="str">
            <v>7/8 GHz 2.4 m Ant. HP</v>
          </cell>
          <cell r="G510" t="str">
            <v>2,4 m</v>
          </cell>
          <cell r="H510">
            <v>9900</v>
          </cell>
          <cell r="I510">
            <v>9900</v>
          </cell>
          <cell r="J510">
            <v>9900</v>
          </cell>
          <cell r="K510">
            <v>9894.7999999999993</v>
          </cell>
          <cell r="L510">
            <v>0</v>
          </cell>
          <cell r="M510">
            <v>74211</v>
          </cell>
          <cell r="N510">
            <v>24285.376800000002</v>
          </cell>
        </row>
        <row r="511">
          <cell r="B511" t="str">
            <v>UKY 220 02/DC12D</v>
          </cell>
          <cell r="C511" t="str">
            <v>PRA</v>
          </cell>
          <cell r="D511">
            <v>9900</v>
          </cell>
          <cell r="E511">
            <v>0.62260486713286711</v>
          </cell>
          <cell r="F511" t="str">
            <v>13 GHz 2.4 m Ant. HP</v>
          </cell>
          <cell r="G511" t="str">
            <v>2,4 m</v>
          </cell>
          <cell r="H511">
            <v>9900</v>
          </cell>
          <cell r="I511">
            <v>9900</v>
          </cell>
          <cell r="J511">
            <v>9900</v>
          </cell>
          <cell r="K511">
            <v>9894.7999999999993</v>
          </cell>
          <cell r="L511">
            <v>0</v>
          </cell>
          <cell r="M511">
            <v>74211</v>
          </cell>
          <cell r="N511">
            <v>24285.376800000002</v>
          </cell>
        </row>
        <row r="512">
          <cell r="B512" t="str">
            <v>UKY 220 03/DC12D</v>
          </cell>
          <cell r="C512" t="str">
            <v>PRA</v>
          </cell>
          <cell r="D512">
            <v>9900</v>
          </cell>
          <cell r="E512">
            <v>0.62260486713286711</v>
          </cell>
          <cell r="F512" t="str">
            <v>15 GHz 2.4 m Ant. HP</v>
          </cell>
          <cell r="G512" t="str">
            <v>2,4 m</v>
          </cell>
          <cell r="H512">
            <v>9900</v>
          </cell>
          <cell r="I512">
            <v>9900</v>
          </cell>
          <cell r="J512">
            <v>9900</v>
          </cell>
          <cell r="K512">
            <v>9894.7999999999993</v>
          </cell>
          <cell r="L512">
            <v>0</v>
          </cell>
          <cell r="M512">
            <v>74211</v>
          </cell>
          <cell r="N512">
            <v>24285.376800000002</v>
          </cell>
        </row>
        <row r="518">
          <cell r="B518" t="str">
            <v>Product number</v>
          </cell>
          <cell r="D518" t="str">
            <v>Price USD</v>
          </cell>
        </row>
        <row r="519">
          <cell r="B519" t="str">
            <v>UKY 220 04/SC12D</v>
          </cell>
          <cell r="C519" t="str">
            <v>PRA</v>
          </cell>
          <cell r="D519">
            <v>11440</v>
          </cell>
          <cell r="E519">
            <v>0.56155325981710591</v>
          </cell>
          <cell r="F519" t="str">
            <v>7/8 GHz 3.0 m Ant. HP</v>
          </cell>
          <cell r="G519" t="str">
            <v>3,0 m</v>
          </cell>
          <cell r="H519">
            <v>11440</v>
          </cell>
          <cell r="I519">
            <v>11440</v>
          </cell>
          <cell r="J519">
            <v>11440</v>
          </cell>
          <cell r="K519">
            <v>11437.6</v>
          </cell>
          <cell r="L519">
            <v>0</v>
          </cell>
          <cell r="M519">
            <v>85782</v>
          </cell>
          <cell r="N519">
            <v>32602.899600000001</v>
          </cell>
        </row>
        <row r="520">
          <cell r="B520" t="str">
            <v>UKY 220 04/SC32D</v>
          </cell>
          <cell r="C520" t="str">
            <v>PRA</v>
          </cell>
          <cell r="D520">
            <v>6140</v>
          </cell>
          <cell r="E520">
            <v>0.49142770233024297</v>
          </cell>
          <cell r="F520" t="str">
            <v xml:space="preserve">7/8 GHz 3.0 m Ant. Std </v>
          </cell>
          <cell r="G520" t="str">
            <v>3,0 m</v>
          </cell>
          <cell r="H520">
            <v>6140</v>
          </cell>
          <cell r="I520">
            <v>6140</v>
          </cell>
          <cell r="J520">
            <v>6140</v>
          </cell>
          <cell r="K520">
            <v>6136.4</v>
          </cell>
          <cell r="L520">
            <v>0</v>
          </cell>
          <cell r="M520">
            <v>46023</v>
          </cell>
          <cell r="N520">
            <v>20297.120400000003</v>
          </cell>
        </row>
        <row r="521">
          <cell r="B521" t="str">
            <v>UKY 220 05/SC12D</v>
          </cell>
          <cell r="C521" t="str">
            <v>PRA</v>
          </cell>
          <cell r="D521">
            <v>11440</v>
          </cell>
          <cell r="E521">
            <v>0.56155325981710591</v>
          </cell>
          <cell r="F521" t="str">
            <v>13 GHz 3.0 m Ant. HP</v>
          </cell>
          <cell r="G521" t="str">
            <v>3,0 m</v>
          </cell>
          <cell r="H521">
            <v>11440</v>
          </cell>
          <cell r="I521">
            <v>11440</v>
          </cell>
          <cell r="J521">
            <v>11440</v>
          </cell>
          <cell r="K521">
            <v>11437.6</v>
          </cell>
          <cell r="L521">
            <v>0</v>
          </cell>
          <cell r="M521">
            <v>85782</v>
          </cell>
          <cell r="N521">
            <v>32602.899600000001</v>
          </cell>
        </row>
        <row r="522">
          <cell r="B522" t="str">
            <v>UKY 220 05/SC32D</v>
          </cell>
          <cell r="C522" t="str">
            <v>PRA</v>
          </cell>
          <cell r="D522">
            <v>6140</v>
          </cell>
          <cell r="E522">
            <v>0.49142770233024297</v>
          </cell>
          <cell r="F522" t="str">
            <v xml:space="preserve">13 GHz 3.0 m Ant. Std </v>
          </cell>
          <cell r="G522" t="str">
            <v>3,0 m</v>
          </cell>
          <cell r="H522">
            <v>6140</v>
          </cell>
          <cell r="I522">
            <v>6140</v>
          </cell>
          <cell r="J522">
            <v>6140</v>
          </cell>
          <cell r="K522">
            <v>6136.4</v>
          </cell>
          <cell r="L522">
            <v>0</v>
          </cell>
          <cell r="M522">
            <v>46023</v>
          </cell>
          <cell r="N522">
            <v>20297.120400000003</v>
          </cell>
        </row>
        <row r="528">
          <cell r="B528" t="str">
            <v>Product number</v>
          </cell>
          <cell r="D528" t="str">
            <v>Price USD</v>
          </cell>
        </row>
        <row r="529">
          <cell r="B529" t="str">
            <v>UKY 220 04/DC12D</v>
          </cell>
          <cell r="C529" t="str">
            <v>PRA</v>
          </cell>
          <cell r="D529">
            <v>12530</v>
          </cell>
          <cell r="E529">
            <v>0.59204854809994478</v>
          </cell>
          <cell r="F529" t="str">
            <v>7/8 GHz 3.0 m Ant. HP</v>
          </cell>
          <cell r="G529" t="str">
            <v>3,0 m</v>
          </cell>
          <cell r="H529">
            <v>12530</v>
          </cell>
          <cell r="I529">
            <v>12530</v>
          </cell>
          <cell r="J529">
            <v>12530</v>
          </cell>
          <cell r="K529">
            <v>12528</v>
          </cell>
          <cell r="L529">
            <v>0</v>
          </cell>
          <cell r="M529">
            <v>93960</v>
          </cell>
          <cell r="N529">
            <v>33225.606</v>
          </cell>
        </row>
        <row r="530">
          <cell r="B530" t="str">
            <v>UKY 220 05/DC12D</v>
          </cell>
          <cell r="C530" t="str">
            <v>PRA</v>
          </cell>
          <cell r="D530">
            <v>12530</v>
          </cell>
          <cell r="E530">
            <v>0.59204854809994478</v>
          </cell>
          <cell r="F530" t="str">
            <v>13 GHz 3.0 m Ant. HP</v>
          </cell>
          <cell r="G530" t="str">
            <v>3,0 m</v>
          </cell>
          <cell r="H530">
            <v>12530</v>
          </cell>
          <cell r="I530">
            <v>12530</v>
          </cell>
          <cell r="J530">
            <v>12530</v>
          </cell>
          <cell r="K530">
            <v>12528</v>
          </cell>
          <cell r="L530">
            <v>0</v>
          </cell>
          <cell r="M530">
            <v>93960</v>
          </cell>
          <cell r="N530">
            <v>33225.606</v>
          </cell>
        </row>
        <row r="536">
          <cell r="B536" t="str">
            <v>Product number</v>
          </cell>
          <cell r="D536" t="str">
            <v>Price USD</v>
          </cell>
        </row>
        <row r="537">
          <cell r="B537" t="str">
            <v>UKY 220 06/SC12D</v>
          </cell>
          <cell r="C537" t="str">
            <v>PRA</v>
          </cell>
          <cell r="D537">
            <v>16820</v>
          </cell>
          <cell r="E537">
            <v>0.55560602945211734</v>
          </cell>
          <cell r="F537" t="str">
            <v>7/8 GHz 3.7 m Ant. HP</v>
          </cell>
          <cell r="G537" t="str">
            <v>3,7 m</v>
          </cell>
          <cell r="H537">
            <v>16820</v>
          </cell>
          <cell r="I537">
            <v>16820</v>
          </cell>
          <cell r="J537">
            <v>16820</v>
          </cell>
          <cell r="K537">
            <v>16820</v>
          </cell>
          <cell r="L537">
            <v>0</v>
          </cell>
          <cell r="M537">
            <v>126150</v>
          </cell>
          <cell r="N537">
            <v>48585.592800000006</v>
          </cell>
        </row>
        <row r="538">
          <cell r="B538" t="str">
            <v>UKY 220 06/SC32D</v>
          </cell>
          <cell r="C538" t="str">
            <v>PRA</v>
          </cell>
          <cell r="D538">
            <v>9080</v>
          </cell>
          <cell r="E538">
            <v>0.53677423924093526</v>
          </cell>
          <cell r="F538" t="str">
            <v xml:space="preserve">7/8 GHz 3.7 m Ant. Std </v>
          </cell>
          <cell r="G538" t="str">
            <v>3,7 m</v>
          </cell>
          <cell r="H538">
            <v>9080</v>
          </cell>
          <cell r="I538">
            <v>9080</v>
          </cell>
          <cell r="J538">
            <v>9080</v>
          </cell>
          <cell r="K538">
            <v>9071.2000000000007</v>
          </cell>
          <cell r="L538">
            <v>0</v>
          </cell>
          <cell r="M538">
            <v>68034</v>
          </cell>
          <cell r="N538">
            <v>27339.584400000003</v>
          </cell>
        </row>
        <row r="544">
          <cell r="B544" t="str">
            <v>Product number</v>
          </cell>
          <cell r="D544" t="str">
            <v>Price USD</v>
          </cell>
        </row>
        <row r="545">
          <cell r="B545" t="str">
            <v>UKY 220 06/DC12D</v>
          </cell>
          <cell r="C545" t="str">
            <v>PRA</v>
          </cell>
          <cell r="D545">
            <v>17980</v>
          </cell>
          <cell r="E545">
            <v>0.57907538290408156</v>
          </cell>
          <cell r="F545" t="str">
            <v>7/8 GHz 3.7 m Ant. HP</v>
          </cell>
          <cell r="G545" t="str">
            <v>3,7 m</v>
          </cell>
          <cell r="H545">
            <v>17980</v>
          </cell>
          <cell r="I545">
            <v>17980</v>
          </cell>
          <cell r="J545">
            <v>17980</v>
          </cell>
          <cell r="K545">
            <v>17980</v>
          </cell>
          <cell r="L545">
            <v>0</v>
          </cell>
          <cell r="M545">
            <v>134850</v>
          </cell>
          <cell r="N545">
            <v>49193.46</v>
          </cell>
        </row>
        <row r="551">
          <cell r="C551" t="str">
            <v xml:space="preserve">PRA=Product ready to order          </v>
          </cell>
        </row>
        <row r="552">
          <cell r="C552" t="str">
            <v>PRT=Product ready to tender</v>
          </cell>
        </row>
        <row r="553">
          <cell r="B553" t="str">
            <v xml:space="preserve"> </v>
          </cell>
        </row>
        <row r="555">
          <cell r="B555" t="str">
            <v>Product number</v>
          </cell>
          <cell r="D555" t="str">
            <v>Price USD</v>
          </cell>
          <cell r="E555" t="str">
            <v>Gross margin</v>
          </cell>
          <cell r="K555" t="str">
            <v>Comments</v>
          </cell>
          <cell r="L555" t="str">
            <v>Discounts</v>
          </cell>
        </row>
        <row r="556">
          <cell r="B556" t="str">
            <v>NTM 101 0292/1</v>
          </cell>
          <cell r="C556" t="str">
            <v>PRT</v>
          </cell>
          <cell r="D556">
            <v>1280</v>
          </cell>
          <cell r="E556">
            <v>0.54927884615384615</v>
          </cell>
          <cell r="F556" t="str">
            <v>AMM 2p Kit</v>
          </cell>
          <cell r="G556" t="str">
            <v>2p</v>
          </cell>
          <cell r="H556">
            <v>1280</v>
          </cell>
          <cell r="I556">
            <v>1280</v>
          </cell>
          <cell r="J556">
            <v>1280</v>
          </cell>
          <cell r="K556">
            <v>1276</v>
          </cell>
          <cell r="L556">
            <v>0</v>
          </cell>
          <cell r="M556">
            <v>9570</v>
          </cell>
          <cell r="N556">
            <v>3750</v>
          </cell>
        </row>
        <row r="559">
          <cell r="B559" t="str">
            <v xml:space="preserve">NTM 101 0158/1 </v>
          </cell>
          <cell r="C559" t="str">
            <v>PRA</v>
          </cell>
          <cell r="D559">
            <v>2320</v>
          </cell>
          <cell r="E559">
            <v>0.52663915119363391</v>
          </cell>
          <cell r="F559" t="str">
            <v>AMM 6p Kit</v>
          </cell>
          <cell r="G559" t="str">
            <v>6p</v>
          </cell>
          <cell r="H559">
            <v>2320</v>
          </cell>
          <cell r="I559">
            <v>2320</v>
          </cell>
          <cell r="J559">
            <v>2320</v>
          </cell>
          <cell r="K559">
            <v>2320</v>
          </cell>
          <cell r="L559">
            <v>0</v>
          </cell>
          <cell r="M559">
            <v>17400</v>
          </cell>
          <cell r="N559">
            <v>7138.2816000000012</v>
          </cell>
        </row>
        <row r="562">
          <cell r="B562" t="str">
            <v>NTM 101 0154/1</v>
          </cell>
          <cell r="C562" t="str">
            <v>PRA</v>
          </cell>
          <cell r="D562">
            <v>3770</v>
          </cell>
          <cell r="E562">
            <v>0.6217527524994898</v>
          </cell>
          <cell r="F562" t="str">
            <v>AMM 20p Kit</v>
          </cell>
          <cell r="G562" t="str">
            <v>20p</v>
          </cell>
          <cell r="H562">
            <v>3770</v>
          </cell>
          <cell r="I562">
            <v>3770</v>
          </cell>
          <cell r="J562">
            <v>3770</v>
          </cell>
          <cell r="K562">
            <v>3770</v>
          </cell>
          <cell r="L562">
            <v>0</v>
          </cell>
          <cell r="M562">
            <v>28275</v>
          </cell>
          <cell r="N562">
            <v>9268.9488000000019</v>
          </cell>
        </row>
        <row r="573">
          <cell r="B573" t="str">
            <v>Product number</v>
          </cell>
          <cell r="D573" t="str">
            <v>Price USD</v>
          </cell>
        </row>
        <row r="574">
          <cell r="B574" t="str">
            <v>NTM 203 004/1</v>
          </cell>
          <cell r="C574" t="str">
            <v>PRA</v>
          </cell>
          <cell r="D574">
            <v>1810</v>
          </cell>
          <cell r="E574">
            <v>0.77186570335741611</v>
          </cell>
          <cell r="F574" t="str">
            <v>MMU2 4</v>
          </cell>
          <cell r="G574">
            <v>4</v>
          </cell>
          <cell r="H574">
            <v>1810</v>
          </cell>
          <cell r="I574">
            <v>1810</v>
          </cell>
          <cell r="J574">
            <v>1810</v>
          </cell>
          <cell r="K574">
            <v>1809.6</v>
          </cell>
          <cell r="L574">
            <v>0</v>
          </cell>
          <cell r="M574">
            <v>13572</v>
          </cell>
          <cell r="N574">
            <v>2684</v>
          </cell>
        </row>
        <row r="575">
          <cell r="B575" t="str">
            <v>NTM 203 56/1</v>
          </cell>
          <cell r="C575" t="str">
            <v>PRA</v>
          </cell>
          <cell r="D575">
            <v>2800</v>
          </cell>
          <cell r="E575">
            <v>0.8462637362637363</v>
          </cell>
          <cell r="F575" t="str">
            <v>MMU2 4-8</v>
          </cell>
          <cell r="G575" t="str">
            <v>4-8</v>
          </cell>
          <cell r="H575">
            <v>2800</v>
          </cell>
          <cell r="I575">
            <v>2800</v>
          </cell>
          <cell r="J575">
            <v>2800</v>
          </cell>
          <cell r="K575">
            <v>2795.6</v>
          </cell>
          <cell r="L575">
            <v>0</v>
          </cell>
          <cell r="M575">
            <v>20967</v>
          </cell>
          <cell r="N575">
            <v>2798</v>
          </cell>
        </row>
        <row r="576">
          <cell r="B576" t="str">
            <v>NTM 203 005/1</v>
          </cell>
          <cell r="C576" t="str">
            <v>PRA</v>
          </cell>
          <cell r="D576">
            <v>3360</v>
          </cell>
          <cell r="E576">
            <v>0.87316849816849818</v>
          </cell>
          <cell r="F576" t="str">
            <v>MMU2 4-16</v>
          </cell>
          <cell r="G576" t="str">
            <v>4-16</v>
          </cell>
          <cell r="H576">
            <v>3360</v>
          </cell>
          <cell r="I576">
            <v>3360</v>
          </cell>
          <cell r="J576">
            <v>3360</v>
          </cell>
          <cell r="K576">
            <v>3352.4</v>
          </cell>
          <cell r="L576">
            <v>0</v>
          </cell>
          <cell r="M576">
            <v>25143</v>
          </cell>
          <cell r="N576">
            <v>2770</v>
          </cell>
        </row>
        <row r="577">
          <cell r="B577" t="str">
            <v>NTM 203 51/1</v>
          </cell>
          <cell r="C577" t="str">
            <v>PRA</v>
          </cell>
          <cell r="D577">
            <v>4470</v>
          </cell>
          <cell r="E577">
            <v>0.90359662708655997</v>
          </cell>
          <cell r="F577" t="str">
            <v>MMU2 4-34</v>
          </cell>
          <cell r="G577" t="str">
            <v>4-34</v>
          </cell>
          <cell r="H577">
            <v>4470</v>
          </cell>
          <cell r="I577">
            <v>4470</v>
          </cell>
          <cell r="J577">
            <v>4470</v>
          </cell>
          <cell r="K577">
            <v>4466</v>
          </cell>
          <cell r="L577">
            <v>0</v>
          </cell>
          <cell r="M577">
            <v>33495</v>
          </cell>
          <cell r="N577">
            <v>2801</v>
          </cell>
        </row>
        <row r="579">
          <cell r="B579" t="str">
            <v>NTM 203 007/1</v>
          </cell>
          <cell r="C579" t="str">
            <v>PRT</v>
          </cell>
          <cell r="D579">
            <v>1810</v>
          </cell>
          <cell r="E579">
            <v>0.74126646833829157</v>
          </cell>
          <cell r="F579" t="str">
            <v>MMU2 B 4</v>
          </cell>
          <cell r="G579" t="str">
            <v>B 4</v>
          </cell>
          <cell r="H579">
            <v>1810</v>
          </cell>
          <cell r="I579">
            <v>1810</v>
          </cell>
          <cell r="J579">
            <v>1810</v>
          </cell>
          <cell r="K579">
            <v>1809.6</v>
          </cell>
          <cell r="L579">
            <v>0</v>
          </cell>
          <cell r="M579">
            <v>13572</v>
          </cell>
          <cell r="N579">
            <v>3044</v>
          </cell>
        </row>
        <row r="580">
          <cell r="B580" t="str">
            <v>NTM 203 013/1</v>
          </cell>
          <cell r="C580" t="str">
            <v>PRT</v>
          </cell>
          <cell r="D580">
            <v>2800</v>
          </cell>
          <cell r="E580">
            <v>0.8327472527472527</v>
          </cell>
          <cell r="F580" t="str">
            <v>MMU2 B 4-8</v>
          </cell>
          <cell r="G580" t="str">
            <v>B 4-8</v>
          </cell>
          <cell r="H580">
            <v>2800</v>
          </cell>
          <cell r="I580">
            <v>2800</v>
          </cell>
          <cell r="J580">
            <v>2800</v>
          </cell>
          <cell r="K580">
            <v>2795.6</v>
          </cell>
          <cell r="L580">
            <v>0</v>
          </cell>
          <cell r="M580">
            <v>20967</v>
          </cell>
          <cell r="N580">
            <v>3044</v>
          </cell>
        </row>
        <row r="581">
          <cell r="B581" t="str">
            <v>NTM 203 014/1</v>
          </cell>
          <cell r="C581" t="str">
            <v>PRT</v>
          </cell>
          <cell r="D581">
            <v>3360</v>
          </cell>
          <cell r="E581">
            <v>0.86062271062271067</v>
          </cell>
          <cell r="F581" t="str">
            <v>MMU2 B 4-16</v>
          </cell>
          <cell r="G581" t="str">
            <v>B 4-16</v>
          </cell>
          <cell r="H581">
            <v>3360</v>
          </cell>
          <cell r="I581">
            <v>3360</v>
          </cell>
          <cell r="J581">
            <v>3360</v>
          </cell>
          <cell r="K581">
            <v>3352.4</v>
          </cell>
          <cell r="L581">
            <v>0</v>
          </cell>
          <cell r="M581">
            <v>25143</v>
          </cell>
          <cell r="N581">
            <v>3044</v>
          </cell>
        </row>
        <row r="582">
          <cell r="B582" t="str">
            <v>NTM 203 015/1</v>
          </cell>
          <cell r="C582" t="str">
            <v>PRT</v>
          </cell>
          <cell r="D582">
            <v>4470</v>
          </cell>
          <cell r="E582">
            <v>0.895233178454655</v>
          </cell>
          <cell r="F582" t="str">
            <v>MMU2 B 4-34</v>
          </cell>
          <cell r="G582" t="str">
            <v>B 4-34</v>
          </cell>
          <cell r="H582">
            <v>4470</v>
          </cell>
          <cell r="I582">
            <v>4470</v>
          </cell>
          <cell r="J582">
            <v>4470</v>
          </cell>
          <cell r="K582">
            <v>4466</v>
          </cell>
          <cell r="L582">
            <v>0</v>
          </cell>
          <cell r="M582">
            <v>33495</v>
          </cell>
          <cell r="N582">
            <v>3044</v>
          </cell>
        </row>
        <row r="584">
          <cell r="B584" t="str">
            <v>NTM 203 027/1</v>
          </cell>
          <cell r="C584" t="str">
            <v>PRT</v>
          </cell>
          <cell r="D584">
            <v>5920</v>
          </cell>
          <cell r="E584">
            <v>0.85966735966735963</v>
          </cell>
          <cell r="F584" t="str">
            <v>MMU2 C 8-16</v>
          </cell>
          <cell r="G584" t="str">
            <v>C 8-16</v>
          </cell>
          <cell r="H584">
            <v>5920</v>
          </cell>
          <cell r="I584">
            <v>5920</v>
          </cell>
          <cell r="J584">
            <v>5920</v>
          </cell>
          <cell r="K584">
            <v>5916</v>
          </cell>
          <cell r="L584">
            <v>0</v>
          </cell>
          <cell r="M584">
            <v>44370</v>
          </cell>
          <cell r="N584">
            <v>5400</v>
          </cell>
        </row>
        <row r="585">
          <cell r="B585" t="str">
            <v>NTM 203 028/1</v>
          </cell>
          <cell r="C585" t="str">
            <v>PRT</v>
          </cell>
          <cell r="D585">
            <v>6850</v>
          </cell>
          <cell r="E585">
            <v>0.87871982032565976</v>
          </cell>
          <cell r="F585" t="str">
            <v>MMU2 C 8-34</v>
          </cell>
          <cell r="G585" t="str">
            <v>C 8-34</v>
          </cell>
          <cell r="H585">
            <v>6850</v>
          </cell>
          <cell r="I585">
            <v>6850</v>
          </cell>
          <cell r="J585">
            <v>6850</v>
          </cell>
          <cell r="K585">
            <v>6844</v>
          </cell>
          <cell r="L585">
            <v>0</v>
          </cell>
          <cell r="M585">
            <v>51330</v>
          </cell>
          <cell r="N585">
            <v>5400</v>
          </cell>
        </row>
        <row r="586">
          <cell r="B586" t="str">
            <v>NTM 203 029/1</v>
          </cell>
          <cell r="C586" t="str">
            <v>PRT</v>
          </cell>
          <cell r="D586">
            <v>10440</v>
          </cell>
          <cell r="E586">
            <v>0.92042440318302388</v>
          </cell>
          <cell r="F586" t="str">
            <v>MMU2 C 8-64</v>
          </cell>
          <cell r="G586" t="str">
            <v>C 8-64</v>
          </cell>
          <cell r="H586">
            <v>10440</v>
          </cell>
          <cell r="I586">
            <v>10440</v>
          </cell>
          <cell r="J586">
            <v>10440</v>
          </cell>
          <cell r="K586">
            <v>10440</v>
          </cell>
          <cell r="L586">
            <v>0</v>
          </cell>
          <cell r="M586">
            <v>78300</v>
          </cell>
          <cell r="N586">
            <v>5400</v>
          </cell>
        </row>
        <row r="587">
          <cell r="B587" t="str">
            <v xml:space="preserve"> </v>
          </cell>
          <cell r="I587">
            <v>0</v>
          </cell>
        </row>
        <row r="588">
          <cell r="B588" t="str">
            <v>NTM 203 031/1</v>
          </cell>
          <cell r="C588" t="str">
            <v>PRT</v>
          </cell>
          <cell r="D588">
            <v>2090</v>
          </cell>
          <cell r="E588">
            <v>0.56422524843577471</v>
          </cell>
          <cell r="F588" t="str">
            <v>MMU3 A 4</v>
          </cell>
          <cell r="G588" t="str">
            <v>B 4</v>
          </cell>
          <cell r="H588">
            <v>2090</v>
          </cell>
          <cell r="I588">
            <v>2090</v>
          </cell>
          <cell r="J588">
            <v>2090</v>
          </cell>
          <cell r="K588">
            <v>2088</v>
          </cell>
          <cell r="L588">
            <v>0</v>
          </cell>
          <cell r="M588">
            <v>15660</v>
          </cell>
          <cell r="N588">
            <v>5920</v>
          </cell>
        </row>
        <row r="589">
          <cell r="B589" t="str">
            <v>NTM 203 032/1</v>
          </cell>
          <cell r="C589" t="str">
            <v>PRT</v>
          </cell>
          <cell r="D589">
            <v>3410</v>
          </cell>
          <cell r="E589">
            <v>0.73291224904128127</v>
          </cell>
          <cell r="F589" t="str">
            <v>MMU3 A 4-8</v>
          </cell>
          <cell r="G589" t="str">
            <v>B 4-8</v>
          </cell>
          <cell r="H589">
            <v>3410</v>
          </cell>
          <cell r="I589">
            <v>3410</v>
          </cell>
          <cell r="J589">
            <v>3410</v>
          </cell>
          <cell r="K589">
            <v>3403.3333333333335</v>
          </cell>
          <cell r="L589">
            <v>0</v>
          </cell>
          <cell r="M589">
            <v>25525</v>
          </cell>
          <cell r="N589">
            <v>5920</v>
          </cell>
        </row>
        <row r="590">
          <cell r="B590" t="str">
            <v>NTM 203 033/1</v>
          </cell>
          <cell r="C590" t="str">
            <v>PRT</v>
          </cell>
          <cell r="D590">
            <v>5460</v>
          </cell>
          <cell r="E590">
            <v>0.83319244857706398</v>
          </cell>
          <cell r="F590" t="str">
            <v>MMU3 A 4-16</v>
          </cell>
          <cell r="G590" t="str">
            <v>B 4-16</v>
          </cell>
          <cell r="H590">
            <v>5460</v>
          </cell>
          <cell r="I590">
            <v>5460</v>
          </cell>
          <cell r="J590">
            <v>5460</v>
          </cell>
          <cell r="K590">
            <v>5452</v>
          </cell>
          <cell r="L590">
            <v>0</v>
          </cell>
          <cell r="M590">
            <v>40890</v>
          </cell>
          <cell r="N590">
            <v>5920</v>
          </cell>
        </row>
        <row r="591">
          <cell r="B591" t="str">
            <v>NTM 203 034/1</v>
          </cell>
          <cell r="C591" t="str">
            <v>PRT</v>
          </cell>
          <cell r="D591">
            <v>7650</v>
          </cell>
          <cell r="E591">
            <v>0.88094519859225739</v>
          </cell>
          <cell r="F591" t="str">
            <v>MMU3 A 4-34</v>
          </cell>
          <cell r="G591" t="str">
            <v>B 4-34</v>
          </cell>
          <cell r="H591">
            <v>7650</v>
          </cell>
          <cell r="I591">
            <v>7650</v>
          </cell>
          <cell r="J591">
            <v>7650</v>
          </cell>
          <cell r="K591">
            <v>7644.4</v>
          </cell>
          <cell r="L591">
            <v>0</v>
          </cell>
          <cell r="M591">
            <v>57333</v>
          </cell>
          <cell r="N591">
            <v>5920</v>
          </cell>
        </row>
        <row r="597">
          <cell r="B597" t="str">
            <v>Product number</v>
          </cell>
          <cell r="D597" t="str">
            <v>Price USD</v>
          </cell>
        </row>
        <row r="598">
          <cell r="B598" t="str">
            <v>ROJ 208 432/1</v>
          </cell>
          <cell r="C598" t="str">
            <v>PRA</v>
          </cell>
          <cell r="D598">
            <v>1220</v>
          </cell>
          <cell r="E598">
            <v>0.68156206809583864</v>
          </cell>
          <cell r="F598" t="str">
            <v>SMU2</v>
          </cell>
          <cell r="G598" t="str">
            <v>SMU2</v>
          </cell>
          <cell r="H598">
            <v>1220</v>
          </cell>
          <cell r="I598">
            <v>1220</v>
          </cell>
          <cell r="J598">
            <v>1220</v>
          </cell>
          <cell r="K598">
            <v>1218</v>
          </cell>
          <cell r="L598">
            <v>0</v>
          </cell>
          <cell r="M598">
            <v>9135</v>
          </cell>
          <cell r="N598">
            <v>2525.2127999999998</v>
          </cell>
        </row>
        <row r="604">
          <cell r="B604" t="str">
            <v>Product number</v>
          </cell>
          <cell r="D604" t="str">
            <v>Price USD</v>
          </cell>
        </row>
        <row r="605">
          <cell r="B605" t="str">
            <v>ROJR 211 003/1</v>
          </cell>
          <cell r="C605" t="str">
            <v>PRT</v>
          </cell>
          <cell r="D605">
            <v>820</v>
          </cell>
          <cell r="E605">
            <v>0.64540337711069418</v>
          </cell>
          <cell r="F605" t="str">
            <v>LTU 12/1</v>
          </cell>
          <cell r="G605" t="str">
            <v>LTU 12/1</v>
          </cell>
          <cell r="H605">
            <v>820</v>
          </cell>
          <cell r="I605">
            <v>820</v>
          </cell>
          <cell r="J605">
            <v>820</v>
          </cell>
          <cell r="K605">
            <v>812</v>
          </cell>
          <cell r="L605">
            <v>0</v>
          </cell>
          <cell r="M605">
            <v>6090</v>
          </cell>
          <cell r="N605">
            <v>1890</v>
          </cell>
        </row>
        <row r="606">
          <cell r="B606" t="str">
            <v>ROJR 208 002/1</v>
          </cell>
          <cell r="C606" t="str">
            <v>PRA</v>
          </cell>
          <cell r="D606">
            <v>2340</v>
          </cell>
          <cell r="E606">
            <v>0.81987431952662715</v>
          </cell>
          <cell r="F606" t="str">
            <v>LTU 16x2</v>
          </cell>
          <cell r="G606" t="str">
            <v>LTU 16x2</v>
          </cell>
          <cell r="H606">
            <v>2340</v>
          </cell>
          <cell r="I606">
            <v>2340</v>
          </cell>
          <cell r="J606">
            <v>2340</v>
          </cell>
          <cell r="K606">
            <v>2333.1999999999998</v>
          </cell>
          <cell r="L606">
            <v>0</v>
          </cell>
          <cell r="M606">
            <v>17499</v>
          </cell>
          <cell r="N606">
            <v>2739.7116000000001</v>
          </cell>
        </row>
        <row r="607">
          <cell r="B607" t="str">
            <v>ROJR 208 003/1</v>
          </cell>
          <cell r="C607" t="str">
            <v>PRA</v>
          </cell>
          <cell r="D607">
            <v>6910</v>
          </cell>
          <cell r="E607">
            <v>0.85584290326171664</v>
          </cell>
          <cell r="F607" t="str">
            <v>LTU 155 e/o</v>
          </cell>
          <cell r="G607" t="str">
            <v>LTU 155 e/o</v>
          </cell>
          <cell r="H607">
            <v>6910</v>
          </cell>
          <cell r="I607">
            <v>6910</v>
          </cell>
          <cell r="J607">
            <v>6910</v>
          </cell>
          <cell r="K607">
            <v>6902</v>
          </cell>
          <cell r="L607">
            <v>0</v>
          </cell>
          <cell r="M607">
            <v>51765</v>
          </cell>
          <cell r="N607">
            <v>6474.8159999999998</v>
          </cell>
        </row>
        <row r="608">
          <cell r="B608" t="str">
            <v>ROJR 208 003/2</v>
          </cell>
          <cell r="C608" t="str">
            <v>PRA</v>
          </cell>
          <cell r="D608">
            <v>6140</v>
          </cell>
          <cell r="E608">
            <v>0.94234299173139557</v>
          </cell>
          <cell r="F608" t="str">
            <v>LTU 155 e</v>
          </cell>
          <cell r="G608" t="str">
            <v>LTU 155 e</v>
          </cell>
          <cell r="H608">
            <v>6140</v>
          </cell>
          <cell r="I608">
            <v>6140</v>
          </cell>
          <cell r="J608">
            <v>6140</v>
          </cell>
          <cell r="K608">
            <v>6133.2</v>
          </cell>
          <cell r="L608">
            <v>0</v>
          </cell>
          <cell r="M608">
            <v>45999</v>
          </cell>
          <cell r="N608">
            <v>2301.0911999999998</v>
          </cell>
        </row>
        <row r="617">
          <cell r="B617" t="str">
            <v>Product number</v>
          </cell>
          <cell r="D617" t="str">
            <v>Price USD</v>
          </cell>
        </row>
        <row r="618">
          <cell r="B618" t="str">
            <v>NTM 101 727/1</v>
          </cell>
          <cell r="C618" t="str">
            <v>PRA</v>
          </cell>
          <cell r="D618">
            <v>600</v>
          </cell>
          <cell r="E618">
            <v>0.74540246153846146</v>
          </cell>
          <cell r="F618" t="str">
            <v>PFU1 Kit (AMM 20p)</v>
          </cell>
          <cell r="G618" t="str">
            <v xml:space="preserve">PFU1 </v>
          </cell>
          <cell r="H618">
            <v>600</v>
          </cell>
          <cell r="I618">
            <v>600</v>
          </cell>
          <cell r="J618">
            <v>600</v>
          </cell>
          <cell r="K618">
            <v>590.66666666666663</v>
          </cell>
          <cell r="L618">
            <v>0</v>
          </cell>
          <cell r="M618">
            <v>4430</v>
          </cell>
          <cell r="N618">
            <v>992.93040000000008</v>
          </cell>
        </row>
        <row r="623">
          <cell r="B623" t="str">
            <v>Product number</v>
          </cell>
          <cell r="D623" t="str">
            <v>Price USD</v>
          </cell>
        </row>
        <row r="624">
          <cell r="B624" t="str">
            <v>NTM 189 453/1</v>
          </cell>
          <cell r="D624">
            <v>1240</v>
          </cell>
          <cell r="E624">
            <v>0.59801488833746896</v>
          </cell>
          <cell r="F624" t="str">
            <v>PFU1 Kit (AMM 20p)</v>
          </cell>
          <cell r="G624" t="str">
            <v xml:space="preserve">PFU1 </v>
          </cell>
          <cell r="H624">
            <v>1240</v>
          </cell>
          <cell r="I624">
            <v>1240</v>
          </cell>
          <cell r="J624">
            <v>1240</v>
          </cell>
          <cell r="K624">
            <v>1234.6666666666667</v>
          </cell>
          <cell r="L624">
            <v>0</v>
          </cell>
          <cell r="M624">
            <v>9260</v>
          </cell>
          <cell r="N624">
            <v>3240</v>
          </cell>
        </row>
        <row r="625">
          <cell r="B625" t="str">
            <v>NTM 189 454/1</v>
          </cell>
          <cell r="D625">
            <v>1360</v>
          </cell>
          <cell r="E625">
            <v>0.59683257918552035</v>
          </cell>
          <cell r="F625" t="str">
            <v>PFU1 Kit (AMM 20p)</v>
          </cell>
          <cell r="G625" t="str">
            <v xml:space="preserve">PFU1 </v>
          </cell>
          <cell r="H625">
            <v>1360</v>
          </cell>
          <cell r="I625">
            <v>1360</v>
          </cell>
          <cell r="J625">
            <v>1360</v>
          </cell>
          <cell r="K625">
            <v>1357.3333333333333</v>
          </cell>
          <cell r="L625">
            <v>0</v>
          </cell>
          <cell r="M625">
            <v>10180</v>
          </cell>
          <cell r="N625">
            <v>3564</v>
          </cell>
        </row>
        <row r="631">
          <cell r="C631" t="str">
            <v xml:space="preserve">PRA=Product ready to order          </v>
          </cell>
        </row>
        <row r="632">
          <cell r="C632" t="str">
            <v>PRT=Product ready to tender</v>
          </cell>
        </row>
        <row r="634">
          <cell r="B634" t="str">
            <v>Product number</v>
          </cell>
          <cell r="D634" t="str">
            <v>Price USD</v>
          </cell>
          <cell r="E634" t="str">
            <v>Gross margin</v>
          </cell>
          <cell r="K634" t="str">
            <v>Comments</v>
          </cell>
          <cell r="L634" t="str">
            <v>Discounts</v>
          </cell>
        </row>
        <row r="635">
          <cell r="B635" t="str">
            <v>NTM 203 20/1</v>
          </cell>
          <cell r="C635" t="str">
            <v>PRA</v>
          </cell>
          <cell r="D635">
            <v>400</v>
          </cell>
          <cell r="E635">
            <v>0.68592353846153842</v>
          </cell>
          <cell r="F635" t="str">
            <v>AMM 1U-1 HC</v>
          </cell>
          <cell r="G635" t="str">
            <v>1U-1 HC</v>
          </cell>
          <cell r="H635">
            <v>400</v>
          </cell>
          <cell r="I635">
            <v>400</v>
          </cell>
          <cell r="J635">
            <v>400</v>
          </cell>
          <cell r="K635">
            <v>399.86666666666667</v>
          </cell>
          <cell r="L635">
            <v>0</v>
          </cell>
          <cell r="M635">
            <v>2999</v>
          </cell>
          <cell r="N635">
            <v>816.5988000000001</v>
          </cell>
        </row>
        <row r="636">
          <cell r="B636" t="str">
            <v>NTM 203 21/1</v>
          </cell>
          <cell r="C636" t="str">
            <v>PRA</v>
          </cell>
          <cell r="D636">
            <v>690</v>
          </cell>
          <cell r="E636">
            <v>0.79150341137123736</v>
          </cell>
          <cell r="F636" t="str">
            <v>AMM 2U-4 HC</v>
          </cell>
          <cell r="G636" t="str">
            <v>2U-4 HC</v>
          </cell>
          <cell r="H636">
            <v>690</v>
          </cell>
          <cell r="I636">
            <v>690</v>
          </cell>
          <cell r="J636">
            <v>690</v>
          </cell>
          <cell r="K636">
            <v>684.4</v>
          </cell>
          <cell r="L636">
            <v>0</v>
          </cell>
          <cell r="M636">
            <v>5133</v>
          </cell>
          <cell r="N636">
            <v>935.10720000000015</v>
          </cell>
        </row>
        <row r="644">
          <cell r="B644" t="str">
            <v>Product number</v>
          </cell>
          <cell r="D644" t="str">
            <v>Price USD</v>
          </cell>
        </row>
        <row r="645">
          <cell r="B645" t="str">
            <v>NTM 203 22/1</v>
          </cell>
          <cell r="C645" t="str">
            <v>PRA</v>
          </cell>
          <cell r="D645">
            <v>6760</v>
          </cell>
          <cell r="E645">
            <v>0.85205573054164774</v>
          </cell>
          <cell r="F645" t="str">
            <v>MMU 155/16</v>
          </cell>
          <cell r="G645" t="str">
            <v>155/16</v>
          </cell>
          <cell r="H645">
            <v>6760</v>
          </cell>
          <cell r="I645">
            <v>6760</v>
          </cell>
          <cell r="J645">
            <v>6760</v>
          </cell>
          <cell r="K645">
            <v>6751.2</v>
          </cell>
          <cell r="L645">
            <v>0</v>
          </cell>
          <cell r="M645">
            <v>50634</v>
          </cell>
          <cell r="N645">
            <v>6500.6712000000007</v>
          </cell>
        </row>
        <row r="646">
          <cell r="B646" t="str">
            <v>NTM 203 23/1</v>
          </cell>
          <cell r="C646" t="str">
            <v>PRA</v>
          </cell>
          <cell r="D646">
            <v>7900</v>
          </cell>
          <cell r="E646">
            <v>0.87867046543330085</v>
          </cell>
          <cell r="F646" t="str">
            <v>MMU 155/128</v>
          </cell>
          <cell r="G646" t="str">
            <v>155/128</v>
          </cell>
          <cell r="H646">
            <v>7900</v>
          </cell>
          <cell r="I646">
            <v>7900</v>
          </cell>
          <cell r="J646">
            <v>7900</v>
          </cell>
          <cell r="K646">
            <v>7899.6</v>
          </cell>
          <cell r="L646">
            <v>0</v>
          </cell>
          <cell r="M646">
            <v>59247</v>
          </cell>
          <cell r="N646">
            <v>6230.2716000000009</v>
          </cell>
        </row>
        <row r="653">
          <cell r="B653" t="str">
            <v>Product number</v>
          </cell>
          <cell r="D653" t="str">
            <v>Price USD</v>
          </cell>
        </row>
        <row r="654">
          <cell r="B654" t="str">
            <v>NTM 203 24/1</v>
          </cell>
          <cell r="C654" t="str">
            <v>PRA</v>
          </cell>
          <cell r="D654">
            <v>4050</v>
          </cell>
          <cell r="E654">
            <v>0.8094436923076922</v>
          </cell>
          <cell r="F654" t="str">
            <v>TRU EL.</v>
          </cell>
          <cell r="G654" t="str">
            <v>EL.</v>
          </cell>
          <cell r="H654">
            <v>4050</v>
          </cell>
          <cell r="I654">
            <v>4050</v>
          </cell>
          <cell r="J654">
            <v>4050</v>
          </cell>
          <cell r="K654">
            <v>4048.4</v>
          </cell>
          <cell r="L654">
            <v>0</v>
          </cell>
          <cell r="M654">
            <v>30363</v>
          </cell>
          <cell r="N654">
            <v>5016.3948000000009</v>
          </cell>
        </row>
        <row r="655">
          <cell r="B655" t="str">
            <v>NTM 203 24/2</v>
          </cell>
          <cell r="C655" t="str">
            <v>PRA</v>
          </cell>
          <cell r="D655">
            <v>4770</v>
          </cell>
          <cell r="E655">
            <v>0.80822641509433968</v>
          </cell>
          <cell r="F655" t="str">
            <v>TRU EL./OPT</v>
          </cell>
          <cell r="G655" t="str">
            <v>EL./OPT</v>
          </cell>
          <cell r="H655">
            <v>4770</v>
          </cell>
          <cell r="I655">
            <v>4770</v>
          </cell>
          <cell r="J655">
            <v>4770</v>
          </cell>
          <cell r="K655">
            <v>4767.6000000000004</v>
          </cell>
          <cell r="L655">
            <v>0</v>
          </cell>
          <cell r="M655">
            <v>35757</v>
          </cell>
          <cell r="N655">
            <v>5945.94</v>
          </cell>
        </row>
        <row r="663">
          <cell r="C663" t="str">
            <v xml:space="preserve">PRA=Product ready to order          </v>
          </cell>
        </row>
        <row r="664">
          <cell r="C664" t="str">
            <v>PRT=Product ready to tender</v>
          </cell>
        </row>
        <row r="666">
          <cell r="B666" t="str">
            <v>Product number</v>
          </cell>
          <cell r="D666" t="str">
            <v>Price USD</v>
          </cell>
          <cell r="E666" t="str">
            <v>Gross margin</v>
          </cell>
          <cell r="K666" t="str">
            <v>Comments</v>
          </cell>
          <cell r="L666" t="str">
            <v>Discounts</v>
          </cell>
          <cell r="M666" t="str">
            <v>Price</v>
          </cell>
        </row>
        <row r="667">
          <cell r="B667" t="str">
            <v>AM0010100/02</v>
          </cell>
          <cell r="C667" t="str">
            <v>PRA</v>
          </cell>
          <cell r="D667">
            <v>167</v>
          </cell>
          <cell r="E667">
            <v>0.6802384154767388</v>
          </cell>
          <cell r="F667" t="str">
            <v>AMM 1 U</v>
          </cell>
          <cell r="G667" t="str">
            <v>1 U</v>
          </cell>
          <cell r="H667">
            <v>167</v>
          </cell>
          <cell r="I667">
            <v>167</v>
          </cell>
          <cell r="J667">
            <v>167</v>
          </cell>
          <cell r="K667">
            <v>166.53333333333333</v>
          </cell>
          <cell r="L667">
            <v>0</v>
          </cell>
          <cell r="M667">
            <v>1249</v>
          </cell>
          <cell r="N667">
            <v>347.10120000000001</v>
          </cell>
        </row>
        <row r="668">
          <cell r="B668" t="str">
            <v>NTM 203 33/2</v>
          </cell>
          <cell r="C668" t="str">
            <v>PRA</v>
          </cell>
          <cell r="D668">
            <v>394</v>
          </cell>
          <cell r="E668">
            <v>0.64824724716907456</v>
          </cell>
          <cell r="F668" t="str">
            <v>AMM 1U-3</v>
          </cell>
          <cell r="G668" t="str">
            <v>1U-3</v>
          </cell>
          <cell r="H668">
            <v>394</v>
          </cell>
          <cell r="I668">
            <v>394</v>
          </cell>
          <cell r="J668">
            <v>394</v>
          </cell>
          <cell r="K668">
            <v>393.33333333333331</v>
          </cell>
          <cell r="L668">
            <v>0</v>
          </cell>
          <cell r="M668">
            <v>2950</v>
          </cell>
          <cell r="N668">
            <v>900.83880000000011</v>
          </cell>
        </row>
        <row r="669">
          <cell r="B669" t="str">
            <v>AM0010203/02</v>
          </cell>
          <cell r="C669" t="str">
            <v>PRA</v>
          </cell>
          <cell r="D669">
            <v>500</v>
          </cell>
          <cell r="E669">
            <v>0.78381058461538455</v>
          </cell>
          <cell r="F669" t="str">
            <v>AMM 2U-3</v>
          </cell>
          <cell r="G669" t="str">
            <v>2U-3</v>
          </cell>
          <cell r="H669">
            <v>500</v>
          </cell>
          <cell r="I669">
            <v>500</v>
          </cell>
          <cell r="J669">
            <v>500</v>
          </cell>
          <cell r="K669">
            <v>499.86666666666667</v>
          </cell>
          <cell r="L669">
            <v>0</v>
          </cell>
          <cell r="M669">
            <v>3749</v>
          </cell>
          <cell r="N669">
            <v>702.61560000000009</v>
          </cell>
        </row>
        <row r="670">
          <cell r="B670" t="str">
            <v>AM0010401/02</v>
          </cell>
          <cell r="C670" t="str">
            <v>PRA</v>
          </cell>
          <cell r="D670">
            <v>940</v>
          </cell>
          <cell r="E670">
            <v>0.81906376432078554</v>
          </cell>
          <cell r="F670" t="str">
            <v>AMM 4U</v>
          </cell>
          <cell r="G670" t="str">
            <v>4U</v>
          </cell>
          <cell r="H670">
            <v>940</v>
          </cell>
          <cell r="I670">
            <v>940</v>
          </cell>
          <cell r="J670">
            <v>940</v>
          </cell>
          <cell r="K670">
            <v>939.86666666666667</v>
          </cell>
          <cell r="L670">
            <v>0</v>
          </cell>
          <cell r="M670">
            <v>7049</v>
          </cell>
          <cell r="N670">
            <v>1105.5204000000001</v>
          </cell>
        </row>
        <row r="676">
          <cell r="B676" t="str">
            <v>Product number</v>
          </cell>
          <cell r="D676" t="str">
            <v>Price USD</v>
          </cell>
        </row>
        <row r="677">
          <cell r="B677" t="str">
            <v>MM0012202/00</v>
          </cell>
          <cell r="C677" t="str">
            <v>PRA</v>
          </cell>
          <cell r="D677">
            <v>1920</v>
          </cell>
          <cell r="E677">
            <v>0.78492769230769233</v>
          </cell>
          <cell r="F677" t="str">
            <v>MMU 2X2</v>
          </cell>
          <cell r="G677" t="str">
            <v>2X2</v>
          </cell>
          <cell r="H677">
            <v>1920</v>
          </cell>
          <cell r="I677">
            <v>1920</v>
          </cell>
          <cell r="J677">
            <v>1920</v>
          </cell>
          <cell r="K677">
            <v>1919.8666666666666</v>
          </cell>
          <cell r="L677">
            <v>0</v>
          </cell>
          <cell r="M677">
            <v>14399</v>
          </cell>
          <cell r="N677">
            <v>2684.1024000000002</v>
          </cell>
        </row>
        <row r="678">
          <cell r="B678" t="str">
            <v>MM0014202/00</v>
          </cell>
          <cell r="C678" t="str">
            <v>PRA</v>
          </cell>
          <cell r="D678">
            <v>3240</v>
          </cell>
          <cell r="E678">
            <v>0.86711025641025641</v>
          </cell>
          <cell r="F678" t="str">
            <v>MMU 4X2</v>
          </cell>
          <cell r="G678" t="str">
            <v>4X2</v>
          </cell>
          <cell r="H678">
            <v>3240</v>
          </cell>
          <cell r="I678">
            <v>3240</v>
          </cell>
          <cell r="J678">
            <v>3240</v>
          </cell>
          <cell r="K678">
            <v>3234.5333333333333</v>
          </cell>
          <cell r="L678">
            <v>0</v>
          </cell>
          <cell r="M678">
            <v>24259</v>
          </cell>
          <cell r="N678">
            <v>2798.6579999999999</v>
          </cell>
        </row>
        <row r="679">
          <cell r="B679" t="str">
            <v>MM0012812/00</v>
          </cell>
          <cell r="C679" t="str">
            <v>PRA</v>
          </cell>
          <cell r="D679">
            <v>3240</v>
          </cell>
          <cell r="E679">
            <v>0.86842410256410252</v>
          </cell>
          <cell r="F679" t="str">
            <v>MMU 2X8</v>
          </cell>
          <cell r="G679" t="str">
            <v>2X8</v>
          </cell>
          <cell r="H679">
            <v>3240</v>
          </cell>
          <cell r="I679">
            <v>3240</v>
          </cell>
          <cell r="J679">
            <v>3240</v>
          </cell>
          <cell r="K679">
            <v>3234.5333333333333</v>
          </cell>
          <cell r="L679">
            <v>0</v>
          </cell>
          <cell r="M679">
            <v>24259</v>
          </cell>
          <cell r="N679">
            <v>2770.9884000000002</v>
          </cell>
        </row>
        <row r="680">
          <cell r="B680" t="str">
            <v>MM0013402/00</v>
          </cell>
          <cell r="C680" t="str">
            <v>PRA</v>
          </cell>
          <cell r="D680">
            <v>4280</v>
          </cell>
          <cell r="E680">
            <v>0.89931076923076925</v>
          </cell>
          <cell r="F680" t="str">
            <v>MMU 34+2</v>
          </cell>
          <cell r="G680" t="str">
            <v>34+2</v>
          </cell>
          <cell r="H680">
            <v>4280</v>
          </cell>
          <cell r="I680">
            <v>4280</v>
          </cell>
          <cell r="J680">
            <v>4280</v>
          </cell>
          <cell r="K680">
            <v>4279.6000000000004</v>
          </cell>
          <cell r="L680">
            <v>0</v>
          </cell>
          <cell r="M680">
            <v>32097</v>
          </cell>
          <cell r="N680">
            <v>2801.1743999999999</v>
          </cell>
        </row>
        <row r="681">
          <cell r="B681" t="str">
            <v>NTM 203 03/1</v>
          </cell>
          <cell r="C681" t="str">
            <v>PRA</v>
          </cell>
          <cell r="D681">
            <v>4540</v>
          </cell>
          <cell r="E681">
            <v>0.89683932226363949</v>
          </cell>
          <cell r="F681" t="str">
            <v xml:space="preserve">MMU 2x2 – 34+2 </v>
          </cell>
          <cell r="G681" t="str">
            <v xml:space="preserve">2x2 – 34+2 </v>
          </cell>
          <cell r="H681">
            <v>4540</v>
          </cell>
          <cell r="I681">
            <v>4540</v>
          </cell>
          <cell r="J681">
            <v>4540</v>
          </cell>
          <cell r="K681">
            <v>4533.2</v>
          </cell>
          <cell r="L681">
            <v>0</v>
          </cell>
          <cell r="M681">
            <v>33999</v>
          </cell>
          <cell r="N681">
            <v>3044.2716</v>
          </cell>
        </row>
        <row r="682">
          <cell r="B682" t="str">
            <v>NTM 203 28/1</v>
          </cell>
          <cell r="C682" t="str">
            <v>PRA</v>
          </cell>
          <cell r="D682">
            <v>5040</v>
          </cell>
          <cell r="E682">
            <v>0.82474000000000003</v>
          </cell>
          <cell r="F682" t="str">
            <v>MMU 2x8/16</v>
          </cell>
          <cell r="G682" t="str">
            <v>2x8/16</v>
          </cell>
          <cell r="H682">
            <v>5040</v>
          </cell>
          <cell r="I682">
            <v>5040</v>
          </cell>
          <cell r="J682">
            <v>5040</v>
          </cell>
          <cell r="K682">
            <v>5034.3999999999996</v>
          </cell>
          <cell r="L682">
            <v>0</v>
          </cell>
          <cell r="M682">
            <v>37758</v>
          </cell>
          <cell r="N682">
            <v>5741.517600000001</v>
          </cell>
        </row>
        <row r="683">
          <cell r="B683" t="str">
            <v>NTM 203 29/1</v>
          </cell>
          <cell r="C683" t="str">
            <v>PRA</v>
          </cell>
          <cell r="D683">
            <v>6740</v>
          </cell>
          <cell r="E683">
            <v>0.86707495092444642</v>
          </cell>
          <cell r="F683" t="str">
            <v>MMU 34+2/16</v>
          </cell>
          <cell r="G683" t="str">
            <v>34+2/16</v>
          </cell>
          <cell r="H683">
            <v>6740</v>
          </cell>
          <cell r="I683">
            <v>6740</v>
          </cell>
          <cell r="J683">
            <v>6740</v>
          </cell>
          <cell r="K683">
            <v>6739.6</v>
          </cell>
          <cell r="L683">
            <v>0</v>
          </cell>
          <cell r="M683">
            <v>50547</v>
          </cell>
          <cell r="N683">
            <v>5823.4464000000007</v>
          </cell>
        </row>
        <row r="688">
          <cell r="B688" t="str">
            <v>Product number</v>
          </cell>
          <cell r="D688" t="str">
            <v>Price USD</v>
          </cell>
        </row>
        <row r="689">
          <cell r="B689" t="str">
            <v>MM0012202/10</v>
          </cell>
          <cell r="C689" t="str">
            <v>PRA</v>
          </cell>
          <cell r="D689">
            <v>2070</v>
          </cell>
          <cell r="E689">
            <v>0.77318474916387969</v>
          </cell>
          <cell r="F689" t="str">
            <v>MMU 2X2 SMZ panel</v>
          </cell>
          <cell r="G689" t="str">
            <v>2X2 SMZ</v>
          </cell>
          <cell r="H689">
            <v>2070</v>
          </cell>
          <cell r="I689">
            <v>2070</v>
          </cell>
          <cell r="J689">
            <v>2070</v>
          </cell>
          <cell r="K689">
            <v>2066.6666666666665</v>
          </cell>
          <cell r="L689">
            <v>0</v>
          </cell>
          <cell r="M689">
            <v>15500</v>
          </cell>
          <cell r="N689">
            <v>3051.7991999999999</v>
          </cell>
        </row>
        <row r="690">
          <cell r="B690" t="str">
            <v>MM0014202/10</v>
          </cell>
          <cell r="C690" t="str">
            <v>PRA</v>
          </cell>
          <cell r="D690">
            <v>3470</v>
          </cell>
          <cell r="E690">
            <v>0.85146947461760147</v>
          </cell>
          <cell r="F690" t="str">
            <v>MMU 4X2  SMZ panel</v>
          </cell>
          <cell r="G690" t="str">
            <v>4X2 SMZ</v>
          </cell>
          <cell r="H690">
            <v>3470</v>
          </cell>
          <cell r="I690">
            <v>3470</v>
          </cell>
          <cell r="J690">
            <v>3470</v>
          </cell>
          <cell r="K690">
            <v>3466.6666666666665</v>
          </cell>
          <cell r="L690">
            <v>0</v>
          </cell>
          <cell r="M690">
            <v>26000</v>
          </cell>
          <cell r="N690">
            <v>3350.1060000000002</v>
          </cell>
        </row>
        <row r="691">
          <cell r="B691" t="str">
            <v>MM0013402/10</v>
          </cell>
          <cell r="C691" t="str">
            <v>PRA</v>
          </cell>
          <cell r="D691">
            <v>4360</v>
          </cell>
          <cell r="E691">
            <v>0.89401290049400139</v>
          </cell>
          <cell r="F691" t="str">
            <v>MMU 34+2 SMZ panel</v>
          </cell>
          <cell r="G691" t="str">
            <v>34+2 SMZ</v>
          </cell>
          <cell r="H691">
            <v>4360</v>
          </cell>
          <cell r="I691">
            <v>4360</v>
          </cell>
          <cell r="J691">
            <v>4360</v>
          </cell>
          <cell r="K691">
            <v>4359.4666666666662</v>
          </cell>
          <cell r="L691">
            <v>0</v>
          </cell>
          <cell r="M691">
            <v>32696</v>
          </cell>
          <cell r="N691">
            <v>3003.6743999999999</v>
          </cell>
        </row>
        <row r="692">
          <cell r="B692" t="str">
            <v>NTM 203 04/1</v>
          </cell>
          <cell r="C692" t="str">
            <v>PRA</v>
          </cell>
          <cell r="D692">
            <v>4750</v>
          </cell>
          <cell r="E692">
            <v>0.88496871902834007</v>
          </cell>
          <cell r="F692" t="str">
            <v xml:space="preserve">MMU 2x2 – 34+2 </v>
          </cell>
          <cell r="G692" t="str">
            <v>2x2 – 34+2  SMZ</v>
          </cell>
          <cell r="H692">
            <v>4750</v>
          </cell>
          <cell r="I692">
            <v>4750</v>
          </cell>
          <cell r="J692">
            <v>4750</v>
          </cell>
          <cell r="K692">
            <v>4746.5333333333338</v>
          </cell>
          <cell r="L692">
            <v>0</v>
          </cell>
          <cell r="M692">
            <v>35599</v>
          </cell>
          <cell r="N692">
            <v>3551.5908000000004</v>
          </cell>
        </row>
        <row r="693">
          <cell r="B693" t="str">
            <v>NTM 203 30/1</v>
          </cell>
          <cell r="C693" t="str">
            <v>PRA</v>
          </cell>
          <cell r="D693">
            <v>8650</v>
          </cell>
          <cell r="E693">
            <v>0.89282443041351711</v>
          </cell>
          <cell r="F693" t="str">
            <v>MMU 34+2/16</v>
          </cell>
          <cell r="G693" t="str">
            <v>34+2/16</v>
          </cell>
          <cell r="H693">
            <v>8650</v>
          </cell>
          <cell r="I693">
            <v>8650</v>
          </cell>
          <cell r="J693">
            <v>8650</v>
          </cell>
          <cell r="K693">
            <v>8642</v>
          </cell>
          <cell r="L693">
            <v>0</v>
          </cell>
          <cell r="M693">
            <v>64815</v>
          </cell>
          <cell r="N693">
            <v>6025.9464000000007</v>
          </cell>
        </row>
        <row r="698">
          <cell r="B698" t="str">
            <v>Product number</v>
          </cell>
          <cell r="D698" t="str">
            <v>Price USD</v>
          </cell>
        </row>
        <row r="699">
          <cell r="B699" t="str">
            <v>SM0010402/00</v>
          </cell>
          <cell r="C699" t="str">
            <v>PRA</v>
          </cell>
          <cell r="D699">
            <v>1000</v>
          </cell>
          <cell r="E699">
            <v>0.75962024615384616</v>
          </cell>
          <cell r="F699" t="str">
            <v>SMU Sw</v>
          </cell>
          <cell r="H699">
            <v>1000</v>
          </cell>
          <cell r="I699">
            <v>1000</v>
          </cell>
          <cell r="J699">
            <v>1000</v>
          </cell>
          <cell r="K699">
            <v>999.86666666666667</v>
          </cell>
          <cell r="L699">
            <v>0</v>
          </cell>
          <cell r="M699">
            <v>7499</v>
          </cell>
          <cell r="N699">
            <v>1562.4684000000002</v>
          </cell>
        </row>
        <row r="700">
          <cell r="B700" t="str">
            <v>SM0010802/00</v>
          </cell>
          <cell r="C700" t="str">
            <v>PRA</v>
          </cell>
          <cell r="D700">
            <v>1820</v>
          </cell>
          <cell r="E700">
            <v>0.89925325443786974</v>
          </cell>
          <cell r="F700" t="str">
            <v>SMU 8x2</v>
          </cell>
          <cell r="H700">
            <v>1820</v>
          </cell>
          <cell r="I700">
            <v>1820</v>
          </cell>
          <cell r="J700">
            <v>1820</v>
          </cell>
          <cell r="K700">
            <v>1813.2</v>
          </cell>
          <cell r="L700">
            <v>0</v>
          </cell>
          <cell r="M700">
            <v>13599</v>
          </cell>
          <cell r="N700">
            <v>1191.8340000000001</v>
          </cell>
        </row>
        <row r="701">
          <cell r="B701" t="str">
            <v>SM0011602/00</v>
          </cell>
          <cell r="C701" t="str">
            <v>PRA</v>
          </cell>
          <cell r="D701">
            <v>2960</v>
          </cell>
          <cell r="E701">
            <v>0.90089147609147624</v>
          </cell>
          <cell r="F701" t="str">
            <v>SMU 16x2</v>
          </cell>
          <cell r="H701">
            <v>2960</v>
          </cell>
          <cell r="I701">
            <v>2960</v>
          </cell>
          <cell r="J701">
            <v>2960</v>
          </cell>
          <cell r="K701">
            <v>2959.8666666666668</v>
          </cell>
          <cell r="L701">
            <v>0</v>
          </cell>
          <cell r="M701">
            <v>22199</v>
          </cell>
          <cell r="N701">
            <v>1906.848</v>
          </cell>
        </row>
        <row r="706">
          <cell r="B706" t="str">
            <v>Product number</v>
          </cell>
          <cell r="D706" t="str">
            <v>Price USD</v>
          </cell>
        </row>
        <row r="707">
          <cell r="B707" t="str">
            <v>SM0010402/10</v>
          </cell>
          <cell r="C707" t="str">
            <v>PRA</v>
          </cell>
          <cell r="D707">
            <v>1240</v>
          </cell>
          <cell r="E707">
            <v>0.74320253101736977</v>
          </cell>
          <cell r="F707" t="str">
            <v xml:space="preserve">SMU Sw SMZ panel </v>
          </cell>
          <cell r="H707">
            <v>1240</v>
          </cell>
          <cell r="I707">
            <v>1240</v>
          </cell>
          <cell r="J707">
            <v>1240</v>
          </cell>
          <cell r="K707">
            <v>1231.8666666666666</v>
          </cell>
          <cell r="L707">
            <v>0</v>
          </cell>
          <cell r="M707">
            <v>9239</v>
          </cell>
          <cell r="N707">
            <v>2069.7876000000001</v>
          </cell>
        </row>
        <row r="708">
          <cell r="B708" t="str">
            <v>SM0010802/10</v>
          </cell>
          <cell r="C708" t="str">
            <v>PRA</v>
          </cell>
          <cell r="D708">
            <v>2260</v>
          </cell>
          <cell r="E708">
            <v>0.84519828454731105</v>
          </cell>
          <cell r="F708" t="str">
            <v xml:space="preserve">SMU 8x2 SMZ panel </v>
          </cell>
          <cell r="H708">
            <v>2260</v>
          </cell>
          <cell r="I708">
            <v>2260</v>
          </cell>
          <cell r="J708">
            <v>2260</v>
          </cell>
          <cell r="K708">
            <v>2253.3333333333335</v>
          </cell>
          <cell r="L708">
            <v>0</v>
          </cell>
          <cell r="M708">
            <v>16900</v>
          </cell>
          <cell r="N708">
            <v>2274.0372000000002</v>
          </cell>
        </row>
        <row r="709">
          <cell r="B709" t="str">
            <v>SM0011602/10</v>
          </cell>
          <cell r="C709" t="str">
            <v>PRA</v>
          </cell>
          <cell r="D709">
            <v>3810</v>
          </cell>
          <cell r="E709">
            <v>0.83999122955784367</v>
          </cell>
          <cell r="F709" t="str">
            <v xml:space="preserve">SMU 16x2 SMZ panel </v>
          </cell>
          <cell r="H709">
            <v>3810</v>
          </cell>
          <cell r="I709">
            <v>3810</v>
          </cell>
          <cell r="J709">
            <v>3810</v>
          </cell>
          <cell r="K709">
            <v>3805.2</v>
          </cell>
          <cell r="L709">
            <v>0</v>
          </cell>
          <cell r="M709">
            <v>28539</v>
          </cell>
          <cell r="N709">
            <v>3962.6172000000006</v>
          </cell>
        </row>
        <row r="713">
          <cell r="B713" t="str">
            <v>Product number</v>
          </cell>
          <cell r="D713" t="str">
            <v>Price USD</v>
          </cell>
        </row>
        <row r="714">
          <cell r="B714" t="str">
            <v>SA0010012/00</v>
          </cell>
          <cell r="C714" t="str">
            <v>PRA</v>
          </cell>
          <cell r="D714">
            <v>580</v>
          </cell>
          <cell r="E714">
            <v>0.79479427055702911</v>
          </cell>
          <cell r="F714" t="str">
            <v>SAU Basic</v>
          </cell>
          <cell r="G714" t="str">
            <v>Basic</v>
          </cell>
          <cell r="H714">
            <v>580</v>
          </cell>
          <cell r="I714">
            <v>580</v>
          </cell>
          <cell r="J714">
            <v>580</v>
          </cell>
          <cell r="K714">
            <v>573.11080000000004</v>
          </cell>
          <cell r="L714">
            <v>0</v>
          </cell>
          <cell r="M714">
            <v>4298.3310000000001</v>
          </cell>
          <cell r="N714">
            <v>773.62560000000008</v>
          </cell>
        </row>
        <row r="715">
          <cell r="B715" t="str">
            <v>SA0110012/00</v>
          </cell>
          <cell r="C715" t="str">
            <v>PRA</v>
          </cell>
          <cell r="D715">
            <v>1160</v>
          </cell>
          <cell r="E715">
            <v>0.7931885941644562</v>
          </cell>
          <cell r="F715" t="str">
            <v>SAU Exp 1</v>
          </cell>
          <cell r="G715" t="str">
            <v>Exp 1</v>
          </cell>
          <cell r="H715">
            <v>1160</v>
          </cell>
          <cell r="I715">
            <v>1160</v>
          </cell>
          <cell r="J715">
            <v>1160</v>
          </cell>
          <cell r="K715">
            <v>1159.8441624000002</v>
          </cell>
          <cell r="L715">
            <v>0</v>
          </cell>
          <cell r="M715">
            <v>8698.8312180000012</v>
          </cell>
          <cell r="N715">
            <v>1559.3579999999999</v>
          </cell>
        </row>
        <row r="716">
          <cell r="B716" t="str">
            <v>SA0210012/00</v>
          </cell>
          <cell r="C716" t="str">
            <v>PRA</v>
          </cell>
          <cell r="D716">
            <v>1220</v>
          </cell>
          <cell r="E716">
            <v>0.75515596469104673</v>
          </cell>
          <cell r="F716" t="str">
            <v>SAU Exp 2</v>
          </cell>
          <cell r="G716" t="str">
            <v>Exp 2</v>
          </cell>
          <cell r="H716">
            <v>1220</v>
          </cell>
          <cell r="I716">
            <v>1220</v>
          </cell>
          <cell r="J716">
            <v>1220</v>
          </cell>
          <cell r="K716">
            <v>1213.2</v>
          </cell>
          <cell r="L716">
            <v>0</v>
          </cell>
          <cell r="M716">
            <v>9099</v>
          </cell>
          <cell r="N716">
            <v>1941.6132</v>
          </cell>
        </row>
        <row r="717">
          <cell r="B717" t="str">
            <v>HRY 901 09/1</v>
          </cell>
          <cell r="C717" t="str">
            <v>PRA</v>
          </cell>
          <cell r="D717">
            <v>1160</v>
          </cell>
          <cell r="E717">
            <v>0.71352785145888598</v>
          </cell>
          <cell r="F717" t="str">
            <v>SAU IP Kit</v>
          </cell>
          <cell r="G717" t="str">
            <v>IP Kit</v>
          </cell>
          <cell r="H717">
            <v>1160</v>
          </cell>
          <cell r="I717">
            <v>1160</v>
          </cell>
          <cell r="J717">
            <v>1160</v>
          </cell>
          <cell r="K717">
            <v>1160</v>
          </cell>
          <cell r="L717">
            <v>0</v>
          </cell>
          <cell r="M717">
            <v>8700</v>
          </cell>
          <cell r="N717">
            <v>2160</v>
          </cell>
        </row>
        <row r="722">
          <cell r="B722" t="str">
            <v>Product number</v>
          </cell>
          <cell r="D722" t="str">
            <v>Price USD</v>
          </cell>
        </row>
        <row r="723">
          <cell r="B723" t="str">
            <v>NTM 203 05/1</v>
          </cell>
          <cell r="C723" t="str">
            <v>PRA</v>
          </cell>
          <cell r="D723">
            <v>2520</v>
          </cell>
          <cell r="E723">
            <v>0.7852507692307692</v>
          </cell>
          <cell r="F723" t="str">
            <v>ETU</v>
          </cell>
          <cell r="G723" t="str">
            <v>ETU</v>
          </cell>
          <cell r="H723">
            <v>2520</v>
          </cell>
          <cell r="I723">
            <v>2520</v>
          </cell>
          <cell r="J723">
            <v>2520</v>
          </cell>
          <cell r="K723">
            <v>2519.8666666666668</v>
          </cell>
          <cell r="L723">
            <v>0</v>
          </cell>
          <cell r="M723">
            <v>18899</v>
          </cell>
          <cell r="N723">
            <v>3517.5924000000005</v>
          </cell>
        </row>
        <row r="725">
          <cell r="B725" t="str">
            <v xml:space="preserve"> </v>
          </cell>
        </row>
        <row r="726">
          <cell r="B726" t="str">
            <v>Product number</v>
          </cell>
          <cell r="D726" t="str">
            <v>Price USD</v>
          </cell>
        </row>
        <row r="727">
          <cell r="B727" t="str">
            <v>NTM 203 42/1</v>
          </cell>
          <cell r="C727" t="str">
            <v>PRA</v>
          </cell>
          <cell r="D727">
            <v>530</v>
          </cell>
          <cell r="E727">
            <v>0.59704557329462993</v>
          </cell>
          <cell r="H727">
            <v>530</v>
          </cell>
          <cell r="I727">
            <v>530</v>
          </cell>
          <cell r="J727">
            <v>530</v>
          </cell>
          <cell r="K727">
            <v>522</v>
          </cell>
          <cell r="L727">
            <v>0</v>
          </cell>
          <cell r="M727">
            <v>3915</v>
          </cell>
          <cell r="N727">
            <v>1388.1779999999999</v>
          </cell>
        </row>
        <row r="728">
          <cell r="B728" t="str">
            <v>NTM 203 43/1</v>
          </cell>
          <cell r="C728" t="str">
            <v>PRA</v>
          </cell>
          <cell r="D728">
            <v>510</v>
          </cell>
          <cell r="E728">
            <v>0.58124343891402719</v>
          </cell>
          <cell r="H728">
            <v>510</v>
          </cell>
          <cell r="I728">
            <v>510</v>
          </cell>
          <cell r="J728">
            <v>510</v>
          </cell>
          <cell r="K728">
            <v>508.66666666666669</v>
          </cell>
          <cell r="L728">
            <v>0</v>
          </cell>
          <cell r="M728">
            <v>3815</v>
          </cell>
          <cell r="N728">
            <v>1388.1779999999999</v>
          </cell>
        </row>
        <row r="731">
          <cell r="B731" t="str">
            <v>Product number</v>
          </cell>
          <cell r="D731" t="str">
            <v>Price USD</v>
          </cell>
        </row>
        <row r="732">
          <cell r="B732" t="str">
            <v>UFE 111 31/1</v>
          </cell>
          <cell r="C732" t="str">
            <v>PRA</v>
          </cell>
          <cell r="D732">
            <v>830</v>
          </cell>
          <cell r="E732">
            <v>0.6845339017608898</v>
          </cell>
          <cell r="H732">
            <v>830</v>
          </cell>
          <cell r="I732">
            <v>830</v>
          </cell>
          <cell r="J732">
            <v>830</v>
          </cell>
          <cell r="K732">
            <v>826.5333333333333</v>
          </cell>
          <cell r="L732">
            <v>0</v>
          </cell>
          <cell r="M732">
            <v>6199</v>
          </cell>
          <cell r="N732">
            <v>1701.9395999999999</v>
          </cell>
        </row>
        <row r="735">
          <cell r="B735" t="str">
            <v>Product number</v>
          </cell>
          <cell r="D735" t="str">
            <v>Price USD</v>
          </cell>
        </row>
        <row r="736">
          <cell r="B736" t="str">
            <v>NTM 203 31</v>
          </cell>
          <cell r="C736" t="str">
            <v>PRA</v>
          </cell>
          <cell r="D736">
            <v>860</v>
          </cell>
          <cell r="E736">
            <v>0.77624872987477644</v>
          </cell>
          <cell r="H736">
            <v>860</v>
          </cell>
          <cell r="I736">
            <v>860</v>
          </cell>
          <cell r="J736">
            <v>860</v>
          </cell>
          <cell r="K736">
            <v>853.33333333333337</v>
          </cell>
          <cell r="L736">
            <v>0</v>
          </cell>
          <cell r="M736">
            <v>6400</v>
          </cell>
          <cell r="N736">
            <v>1250.7695999999999</v>
          </cell>
        </row>
        <row r="743">
          <cell r="B743" t="str">
            <v>Product number</v>
          </cell>
          <cell r="D743" t="str">
            <v>Price USD</v>
          </cell>
        </row>
        <row r="744">
          <cell r="B744" t="str">
            <v>FAL 104 3849</v>
          </cell>
          <cell r="C744" t="str">
            <v>PRA</v>
          </cell>
          <cell r="D744">
            <v>2900</v>
          </cell>
          <cell r="E744">
            <v>0.99734748010610075</v>
          </cell>
          <cell r="H744">
            <v>2900</v>
          </cell>
          <cell r="I744">
            <v>2900</v>
          </cell>
          <cell r="J744">
            <v>2900</v>
          </cell>
          <cell r="K744">
            <v>2900</v>
          </cell>
          <cell r="L744">
            <v>0</v>
          </cell>
          <cell r="M744">
            <v>21750</v>
          </cell>
          <cell r="N744">
            <v>50</v>
          </cell>
        </row>
        <row r="745">
          <cell r="B745" t="str">
            <v>FAL 104 4133</v>
          </cell>
          <cell r="C745" t="str">
            <v>PRT</v>
          </cell>
          <cell r="D745">
            <v>270</v>
          </cell>
          <cell r="E745">
            <v>0.97150997150997154</v>
          </cell>
          <cell r="H745">
            <v>270</v>
          </cell>
          <cell r="I745">
            <v>270</v>
          </cell>
          <cell r="J745">
            <v>270</v>
          </cell>
          <cell r="K745">
            <v>266.8</v>
          </cell>
          <cell r="L745">
            <v>0</v>
          </cell>
          <cell r="M745">
            <v>2001</v>
          </cell>
          <cell r="N745">
            <v>50</v>
          </cell>
        </row>
        <row r="746">
          <cell r="B746" t="str">
            <v>FAL 104 3850</v>
          </cell>
          <cell r="C746" t="str">
            <v>PRA</v>
          </cell>
          <cell r="D746">
            <v>820</v>
          </cell>
          <cell r="E746">
            <v>0.99061913696060033</v>
          </cell>
          <cell r="H746">
            <v>820</v>
          </cell>
          <cell r="I746">
            <v>820</v>
          </cell>
          <cell r="J746">
            <v>820</v>
          </cell>
          <cell r="K746">
            <v>812</v>
          </cell>
          <cell r="L746">
            <v>0</v>
          </cell>
          <cell r="M746">
            <v>6090</v>
          </cell>
          <cell r="N746">
            <v>50</v>
          </cell>
        </row>
        <row r="747">
          <cell r="B747" t="str">
            <v>FAL 104 3851</v>
          </cell>
          <cell r="C747" t="str">
            <v>PRA</v>
          </cell>
          <cell r="D747">
            <v>1740</v>
          </cell>
          <cell r="E747">
            <v>0.99557913351016802</v>
          </cell>
          <cell r="H747">
            <v>1740</v>
          </cell>
          <cell r="I747">
            <v>1740</v>
          </cell>
          <cell r="J747">
            <v>1740</v>
          </cell>
          <cell r="K747">
            <v>1740</v>
          </cell>
          <cell r="L747">
            <v>0</v>
          </cell>
          <cell r="M747">
            <v>13050</v>
          </cell>
          <cell r="N747">
            <v>50</v>
          </cell>
        </row>
        <row r="749">
          <cell r="B749" t="str">
            <v>FAL 104 3852</v>
          </cell>
          <cell r="C749" t="str">
            <v>PRA</v>
          </cell>
          <cell r="D749">
            <v>325</v>
          </cell>
          <cell r="E749">
            <v>0.97633136094674555</v>
          </cell>
          <cell r="H749">
            <v>325</v>
          </cell>
          <cell r="I749">
            <v>325</v>
          </cell>
          <cell r="J749">
            <v>325</v>
          </cell>
          <cell r="K749">
            <v>324.8</v>
          </cell>
          <cell r="L749">
            <v>0</v>
          </cell>
          <cell r="M749">
            <v>2436</v>
          </cell>
          <cell r="N749">
            <v>50</v>
          </cell>
        </row>
        <row r="750">
          <cell r="B750" t="str">
            <v>FAL 104 3853</v>
          </cell>
          <cell r="C750" t="str">
            <v>PRA</v>
          </cell>
          <cell r="D750">
            <v>1160</v>
          </cell>
          <cell r="E750">
            <v>0.99336870026525204</v>
          </cell>
          <cell r="H750">
            <v>1160</v>
          </cell>
          <cell r="I750">
            <v>1160</v>
          </cell>
          <cell r="J750">
            <v>1160</v>
          </cell>
          <cell r="K750">
            <v>1160</v>
          </cell>
          <cell r="L750">
            <v>0</v>
          </cell>
          <cell r="M750">
            <v>8700</v>
          </cell>
          <cell r="N750">
            <v>50</v>
          </cell>
        </row>
        <row r="752">
          <cell r="B752" t="str">
            <v>FAL 104 4383</v>
          </cell>
          <cell r="C752" t="str">
            <v>PRT</v>
          </cell>
          <cell r="D752">
            <v>232</v>
          </cell>
          <cell r="E752">
            <v>0.96684350132625996</v>
          </cell>
          <cell r="H752">
            <v>232</v>
          </cell>
          <cell r="I752">
            <v>232</v>
          </cell>
          <cell r="J752">
            <v>232</v>
          </cell>
          <cell r="K752">
            <v>232</v>
          </cell>
          <cell r="L752">
            <v>0</v>
          </cell>
          <cell r="M752">
            <v>1740</v>
          </cell>
          <cell r="N752">
            <v>50</v>
          </cell>
        </row>
        <row r="753">
          <cell r="B753" t="str">
            <v>FAL 104 3886</v>
          </cell>
          <cell r="C753" t="str">
            <v>PRA</v>
          </cell>
          <cell r="D753">
            <v>1102</v>
          </cell>
          <cell r="E753">
            <v>0.99301968448973899</v>
          </cell>
          <cell r="H753">
            <v>1102</v>
          </cell>
          <cell r="I753">
            <v>1102</v>
          </cell>
          <cell r="J753">
            <v>1102</v>
          </cell>
          <cell r="K753">
            <v>1102</v>
          </cell>
          <cell r="L753">
            <v>0</v>
          </cell>
          <cell r="M753">
            <v>8265</v>
          </cell>
          <cell r="N753">
            <v>50</v>
          </cell>
        </row>
        <row r="754">
          <cell r="B754" t="str">
            <v>FAL 104 3887</v>
          </cell>
          <cell r="C754" t="str">
            <v>PRA</v>
          </cell>
          <cell r="D754">
            <v>1624</v>
          </cell>
          <cell r="E754">
            <v>0.99526335733232285</v>
          </cell>
          <cell r="H754">
            <v>1624</v>
          </cell>
          <cell r="I754">
            <v>1624</v>
          </cell>
          <cell r="J754">
            <v>1624</v>
          </cell>
          <cell r="K754">
            <v>1624</v>
          </cell>
          <cell r="L754">
            <v>0</v>
          </cell>
          <cell r="M754">
            <v>12180</v>
          </cell>
          <cell r="N754">
            <v>50</v>
          </cell>
        </row>
        <row r="755">
          <cell r="B755" t="str">
            <v>FAL 104 3888</v>
          </cell>
          <cell r="C755" t="str">
            <v>PRA</v>
          </cell>
          <cell r="D755">
            <v>2958</v>
          </cell>
          <cell r="E755">
            <v>0.99739949030009878</v>
          </cell>
          <cell r="H755">
            <v>2958</v>
          </cell>
          <cell r="I755">
            <v>2958</v>
          </cell>
          <cell r="J755">
            <v>2958</v>
          </cell>
          <cell r="K755">
            <v>2958</v>
          </cell>
          <cell r="L755">
            <v>0</v>
          </cell>
          <cell r="M755">
            <v>22185</v>
          </cell>
          <cell r="N755">
            <v>50</v>
          </cell>
        </row>
        <row r="756">
          <cell r="B756" t="str">
            <v>FAL 104 4136</v>
          </cell>
          <cell r="C756" t="str">
            <v>PRT</v>
          </cell>
          <cell r="D756">
            <v>836</v>
          </cell>
          <cell r="E756">
            <v>0.99079867500920138</v>
          </cell>
          <cell r="H756">
            <v>836</v>
          </cell>
          <cell r="I756">
            <v>836</v>
          </cell>
          <cell r="J756">
            <v>836</v>
          </cell>
          <cell r="K756">
            <v>835.2</v>
          </cell>
          <cell r="L756">
            <v>0</v>
          </cell>
          <cell r="M756">
            <v>6264</v>
          </cell>
          <cell r="N756">
            <v>50</v>
          </cell>
        </row>
        <row r="757">
          <cell r="B757" t="str">
            <v>FAL 104 4135</v>
          </cell>
          <cell r="C757" t="str">
            <v>PRT</v>
          </cell>
          <cell r="D757">
            <v>870</v>
          </cell>
          <cell r="E757">
            <v>0.99115826702033594</v>
          </cell>
          <cell r="H757">
            <v>870</v>
          </cell>
          <cell r="I757">
            <v>870</v>
          </cell>
          <cell r="J757">
            <v>870</v>
          </cell>
          <cell r="K757">
            <v>870</v>
          </cell>
          <cell r="L757">
            <v>0</v>
          </cell>
          <cell r="M757">
            <v>6525</v>
          </cell>
          <cell r="N757">
            <v>50</v>
          </cell>
        </row>
        <row r="762">
          <cell r="B762" t="str">
            <v>Product number</v>
          </cell>
          <cell r="D762" t="str">
            <v>Price USD</v>
          </cell>
        </row>
        <row r="763">
          <cell r="B763" t="str">
            <v>FAL 114 16</v>
          </cell>
          <cell r="C763" t="str">
            <v>PRT</v>
          </cell>
          <cell r="D763">
            <v>580</v>
          </cell>
          <cell r="E763">
            <v>1</v>
          </cell>
          <cell r="H763">
            <v>580</v>
          </cell>
          <cell r="I763">
            <v>580</v>
          </cell>
          <cell r="J763">
            <v>580</v>
          </cell>
          <cell r="K763">
            <v>580</v>
          </cell>
          <cell r="L763">
            <v>0</v>
          </cell>
          <cell r="M763">
            <v>4350</v>
          </cell>
          <cell r="N763">
            <v>0</v>
          </cell>
        </row>
        <row r="769">
          <cell r="B769" t="str">
            <v>Product number</v>
          </cell>
          <cell r="D769" t="str">
            <v>Price USD</v>
          </cell>
        </row>
        <row r="771">
          <cell r="B771" t="str">
            <v>SDC 901 08/1</v>
          </cell>
          <cell r="C771" t="str">
            <v>PRA</v>
          </cell>
          <cell r="D771">
            <v>1400</v>
          </cell>
          <cell r="E771">
            <v>0.65025802197802196</v>
          </cell>
          <cell r="H771">
            <v>1400</v>
          </cell>
          <cell r="I771">
            <v>1400</v>
          </cell>
          <cell r="J771">
            <v>1400</v>
          </cell>
          <cell r="K771">
            <v>1392</v>
          </cell>
          <cell r="L771">
            <v>0</v>
          </cell>
          <cell r="M771">
            <v>10440</v>
          </cell>
          <cell r="N771">
            <v>3182.6520000000005</v>
          </cell>
        </row>
        <row r="774">
          <cell r="B774" t="str">
            <v>NTM 203 009/1</v>
          </cell>
          <cell r="C774" t="str">
            <v>PRA</v>
          </cell>
          <cell r="D774">
            <v>3140</v>
          </cell>
          <cell r="E774">
            <v>0.71561287604115631</v>
          </cell>
          <cell r="H774">
            <v>3140</v>
          </cell>
          <cell r="I774">
            <v>3140</v>
          </cell>
          <cell r="J774">
            <v>3140</v>
          </cell>
          <cell r="K774">
            <v>3132</v>
          </cell>
          <cell r="L774">
            <v>0</v>
          </cell>
          <cell r="M774">
            <v>23490</v>
          </cell>
          <cell r="N774">
            <v>5804.3412000000008</v>
          </cell>
        </row>
        <row r="775">
          <cell r="B775" t="str">
            <v>NTM 203 010/1</v>
          </cell>
          <cell r="C775" t="str">
            <v>PRA</v>
          </cell>
          <cell r="D775">
            <v>4300</v>
          </cell>
          <cell r="E775">
            <v>0.78981152057245085</v>
          </cell>
          <cell r="H775">
            <v>4300</v>
          </cell>
          <cell r="I775">
            <v>4300</v>
          </cell>
          <cell r="J775">
            <v>4300</v>
          </cell>
          <cell r="K775">
            <v>4292</v>
          </cell>
          <cell r="L775">
            <v>0</v>
          </cell>
          <cell r="M775">
            <v>32190</v>
          </cell>
          <cell r="N775">
            <v>5874.7680000000009</v>
          </cell>
        </row>
        <row r="776">
          <cell r="B776" t="str">
            <v>NTM 203 011/1</v>
          </cell>
          <cell r="C776" t="str">
            <v>PRA</v>
          </cell>
          <cell r="D776">
            <v>5460</v>
          </cell>
          <cell r="E776">
            <v>0.82878972104818249</v>
          </cell>
          <cell r="H776">
            <v>5460</v>
          </cell>
          <cell r="I776">
            <v>5460</v>
          </cell>
          <cell r="J776">
            <v>5460</v>
          </cell>
          <cell r="K776">
            <v>5452</v>
          </cell>
          <cell r="L776">
            <v>0</v>
          </cell>
          <cell r="M776">
            <v>40890</v>
          </cell>
          <cell r="N776">
            <v>6076.2528000000002</v>
          </cell>
        </row>
        <row r="779">
          <cell r="B779" t="str">
            <v>NTM 203 008/1</v>
          </cell>
          <cell r="C779" t="str">
            <v>PRA</v>
          </cell>
          <cell r="D779">
            <v>820</v>
          </cell>
          <cell r="E779">
            <v>0.70270213883677302</v>
          </cell>
          <cell r="H779">
            <v>820</v>
          </cell>
          <cell r="I779">
            <v>820</v>
          </cell>
          <cell r="J779">
            <v>820</v>
          </cell>
          <cell r="K779">
            <v>812</v>
          </cell>
          <cell r="L779">
            <v>0</v>
          </cell>
          <cell r="M779">
            <v>6090</v>
          </cell>
          <cell r="N779">
            <v>1584.5976000000001</v>
          </cell>
        </row>
        <row r="781">
          <cell r="B781" t="str">
            <v>SDC 127 202/1</v>
          </cell>
          <cell r="C781" t="str">
            <v>PRA</v>
          </cell>
          <cell r="D781">
            <v>4310</v>
          </cell>
          <cell r="E781">
            <v>0.28772159200428349</v>
          </cell>
          <cell r="H781">
            <v>4310</v>
          </cell>
          <cell r="I781">
            <v>4310</v>
          </cell>
          <cell r="J781">
            <v>4310</v>
          </cell>
          <cell r="K781">
            <v>4303.333333333333</v>
          </cell>
          <cell r="L781">
            <v>0</v>
          </cell>
          <cell r="M781">
            <v>32275</v>
          </cell>
          <cell r="N781">
            <v>19954.479599999999</v>
          </cell>
        </row>
        <row r="782">
          <cell r="B782" t="str">
            <v>SDC 127 202/2</v>
          </cell>
          <cell r="C782" t="str">
            <v>PRA</v>
          </cell>
          <cell r="D782">
            <v>4080</v>
          </cell>
          <cell r="E782">
            <v>0.30252117647058824</v>
          </cell>
          <cell r="H782">
            <v>4080</v>
          </cell>
          <cell r="I782">
            <v>4080</v>
          </cell>
          <cell r="J782">
            <v>4080</v>
          </cell>
          <cell r="K782">
            <v>4071.3333333333335</v>
          </cell>
          <cell r="L782">
            <v>0</v>
          </cell>
          <cell r="M782">
            <v>30535</v>
          </cell>
          <cell r="N782">
            <v>18497.1384</v>
          </cell>
        </row>
        <row r="791">
          <cell r="B791" t="str">
            <v>Product number</v>
          </cell>
          <cell r="D791" t="str">
            <v>Price USD</v>
          </cell>
          <cell r="E791" t="str">
            <v>Gross margin</v>
          </cell>
        </row>
        <row r="793">
          <cell r="B793" t="str">
            <v xml:space="preserve">FAB 801 3642/1 </v>
          </cell>
          <cell r="C793" t="str">
            <v>PRA</v>
          </cell>
          <cell r="D793">
            <v>5620</v>
          </cell>
          <cell r="E793">
            <v>0.80472251847796328</v>
          </cell>
          <cell r="H793">
            <v>5620</v>
          </cell>
          <cell r="I793">
            <v>5620</v>
          </cell>
          <cell r="J793">
            <v>5620</v>
          </cell>
          <cell r="K793">
            <v>5614.4</v>
          </cell>
          <cell r="L793">
            <v>0</v>
          </cell>
          <cell r="M793">
            <v>42108</v>
          </cell>
          <cell r="N793">
            <v>7133.4864000000007</v>
          </cell>
        </row>
        <row r="797">
          <cell r="B797" t="str">
            <v xml:space="preserve">FAB 801 3643/1 </v>
          </cell>
          <cell r="C797" t="str">
            <v>PRA</v>
          </cell>
          <cell r="D797">
            <v>15560</v>
          </cell>
          <cell r="E797">
            <v>0.72310397468855059</v>
          </cell>
          <cell r="H797">
            <v>15560</v>
          </cell>
          <cell r="I797">
            <v>15560</v>
          </cell>
          <cell r="J797">
            <v>15560</v>
          </cell>
          <cell r="K797">
            <v>15555.6</v>
          </cell>
          <cell r="L797">
            <v>0</v>
          </cell>
          <cell r="M797">
            <v>116667</v>
          </cell>
          <cell r="N797">
            <v>28005.264000000003</v>
          </cell>
        </row>
        <row r="798">
          <cell r="B798" t="str">
            <v>FAB 801 3643/2</v>
          </cell>
          <cell r="C798" t="str">
            <v>PRA</v>
          </cell>
          <cell r="D798">
            <v>16710</v>
          </cell>
          <cell r="E798">
            <v>0.74464977765501994</v>
          </cell>
          <cell r="H798">
            <v>16710</v>
          </cell>
          <cell r="I798">
            <v>16710</v>
          </cell>
          <cell r="J798">
            <v>16710</v>
          </cell>
          <cell r="K798">
            <v>16704</v>
          </cell>
          <cell r="L798">
            <v>0</v>
          </cell>
          <cell r="M798">
            <v>125280</v>
          </cell>
          <cell r="N798">
            <v>27734.864400000002</v>
          </cell>
        </row>
        <row r="808">
          <cell r="B808" t="str">
            <v>SXK 111 509/1</v>
          </cell>
          <cell r="C808" t="str">
            <v>PRA</v>
          </cell>
          <cell r="D808">
            <v>540</v>
          </cell>
          <cell r="E808">
            <v>0.58828615384615379</v>
          </cell>
          <cell r="H808">
            <v>540</v>
          </cell>
          <cell r="I808">
            <v>540</v>
          </cell>
          <cell r="J808">
            <v>540</v>
          </cell>
          <cell r="K808">
            <v>533.22360000000003</v>
          </cell>
          <cell r="L808">
            <v>0</v>
          </cell>
          <cell r="M808">
            <v>3999.1770000000001</v>
          </cell>
          <cell r="N808">
            <v>1445.1156000000001</v>
          </cell>
        </row>
        <row r="809">
          <cell r="B809" t="str">
            <v>SXK 111 619/1</v>
          </cell>
          <cell r="C809" t="str">
            <v>PRA</v>
          </cell>
          <cell r="D809">
            <v>480</v>
          </cell>
          <cell r="E809">
            <v>0.57108423076923076</v>
          </cell>
          <cell r="H809">
            <v>480</v>
          </cell>
          <cell r="I809">
            <v>480</v>
          </cell>
          <cell r="J809">
            <v>480</v>
          </cell>
          <cell r="K809">
            <v>479.70845999999995</v>
          </cell>
          <cell r="L809">
            <v>0</v>
          </cell>
          <cell r="M809">
            <v>3597.8134499999996</v>
          </cell>
          <cell r="N809">
            <v>1338.2172</v>
          </cell>
        </row>
        <row r="811">
          <cell r="B811" t="str">
            <v>ROJ 119 2248/1</v>
          </cell>
          <cell r="C811" t="str">
            <v>PRT</v>
          </cell>
          <cell r="D811">
            <v>290</v>
          </cell>
          <cell r="E811">
            <v>0.68328912466843506</v>
          </cell>
          <cell r="H811">
            <v>290</v>
          </cell>
          <cell r="I811">
            <v>290</v>
          </cell>
          <cell r="J811">
            <v>290</v>
          </cell>
          <cell r="K811">
            <v>290</v>
          </cell>
          <cell r="L811">
            <v>0</v>
          </cell>
          <cell r="M811">
            <v>2175</v>
          </cell>
          <cell r="N811">
            <v>597</v>
          </cell>
        </row>
        <row r="812">
          <cell r="B812" t="str">
            <v>NTM 101 728/1</v>
          </cell>
          <cell r="C812" t="str">
            <v>PRA</v>
          </cell>
          <cell r="D812">
            <v>670</v>
          </cell>
          <cell r="E812">
            <v>0.62762691159586681</v>
          </cell>
          <cell r="H812">
            <v>670</v>
          </cell>
          <cell r="I812">
            <v>670</v>
          </cell>
          <cell r="J812">
            <v>670</v>
          </cell>
          <cell r="K812">
            <v>666.66666666666663</v>
          </cell>
          <cell r="L812">
            <v>0</v>
          </cell>
          <cell r="M812">
            <v>5000</v>
          </cell>
          <cell r="N812">
            <v>1621.6848</v>
          </cell>
        </row>
        <row r="813">
          <cell r="B813" t="str">
            <v>SEA 910 24/1</v>
          </cell>
          <cell r="C813" t="str">
            <v>PRA</v>
          </cell>
          <cell r="D813">
            <v>100</v>
          </cell>
          <cell r="E813">
            <v>0.80714523076923084</v>
          </cell>
          <cell r="H813">
            <v>100</v>
          </cell>
          <cell r="I813">
            <v>100</v>
          </cell>
          <cell r="J813">
            <v>100</v>
          </cell>
          <cell r="K813">
            <v>100</v>
          </cell>
          <cell r="L813">
            <v>0</v>
          </cell>
          <cell r="M813">
            <v>750</v>
          </cell>
          <cell r="N813">
            <v>125.3556</v>
          </cell>
        </row>
        <row r="821">
          <cell r="B821" t="str">
            <v>Product number</v>
          </cell>
          <cell r="D821" t="str">
            <v>Price USD</v>
          </cell>
        </row>
        <row r="823">
          <cell r="B823" t="str">
            <v>6/NTM 201 230/42</v>
          </cell>
          <cell r="C823" t="str">
            <v>PRA</v>
          </cell>
          <cell r="D823">
            <v>6</v>
          </cell>
          <cell r="E823">
            <v>0.7992307692307693</v>
          </cell>
          <cell r="H823">
            <v>6</v>
          </cell>
          <cell r="I823">
            <v>6</v>
          </cell>
          <cell r="J823">
            <v>6</v>
          </cell>
          <cell r="K823">
            <v>5.6</v>
          </cell>
          <cell r="L823">
            <v>0</v>
          </cell>
          <cell r="M823">
            <v>42</v>
          </cell>
          <cell r="N823">
            <v>7.83</v>
          </cell>
        </row>
        <row r="824">
          <cell r="B824" t="str">
            <v>6/NTM 201 230/44</v>
          </cell>
          <cell r="C824" t="str">
            <v>PRA</v>
          </cell>
          <cell r="D824">
            <v>7</v>
          </cell>
          <cell r="E824">
            <v>0.78352527472527467</v>
          </cell>
          <cell r="H824">
            <v>7</v>
          </cell>
          <cell r="I824">
            <v>7</v>
          </cell>
          <cell r="J824">
            <v>7</v>
          </cell>
          <cell r="K824">
            <v>6.4</v>
          </cell>
          <cell r="L824">
            <v>0</v>
          </cell>
          <cell r="M824">
            <v>48</v>
          </cell>
          <cell r="N824">
            <v>9.8496000000000006</v>
          </cell>
        </row>
        <row r="826">
          <cell r="B826" t="str">
            <v>BGK 342 50/1</v>
          </cell>
          <cell r="C826" t="str">
            <v>PRA</v>
          </cell>
          <cell r="D826">
            <v>340</v>
          </cell>
          <cell r="E826">
            <v>0.61176199095022621</v>
          </cell>
          <cell r="H826">
            <v>340</v>
          </cell>
          <cell r="I826">
            <v>340</v>
          </cell>
          <cell r="J826">
            <v>340</v>
          </cell>
          <cell r="K826">
            <v>337.33333333333331</v>
          </cell>
          <cell r="L826">
            <v>0</v>
          </cell>
          <cell r="M826">
            <v>2530</v>
          </cell>
          <cell r="N826">
            <v>858.00600000000009</v>
          </cell>
        </row>
        <row r="827">
          <cell r="B827" t="str">
            <v>BGK 342 51/1</v>
          </cell>
          <cell r="C827" t="str">
            <v>PRA</v>
          </cell>
          <cell r="D827">
            <v>920</v>
          </cell>
          <cell r="E827">
            <v>0.67045371237458184</v>
          </cell>
          <cell r="H827">
            <v>920</v>
          </cell>
          <cell r="I827">
            <v>920</v>
          </cell>
          <cell r="J827">
            <v>920</v>
          </cell>
          <cell r="K827">
            <v>920</v>
          </cell>
          <cell r="L827">
            <v>0</v>
          </cell>
          <cell r="M827">
            <v>6900</v>
          </cell>
          <cell r="N827">
            <v>1970.6868000000002</v>
          </cell>
        </row>
        <row r="828">
          <cell r="B828" t="str">
            <v>BGK 342 52/1</v>
          </cell>
          <cell r="C828" t="str">
            <v>PRA</v>
          </cell>
          <cell r="D828">
            <v>400</v>
          </cell>
          <cell r="E828">
            <v>0.52461723076923072</v>
          </cell>
          <cell r="H828">
            <v>400</v>
          </cell>
          <cell r="I828">
            <v>400</v>
          </cell>
          <cell r="J828">
            <v>400</v>
          </cell>
          <cell r="K828">
            <v>393.33333333333331</v>
          </cell>
          <cell r="L828">
            <v>0</v>
          </cell>
          <cell r="M828">
            <v>2950</v>
          </cell>
          <cell r="N828">
            <v>1235.9952000000001</v>
          </cell>
        </row>
        <row r="829">
          <cell r="B829" t="str">
            <v>BGK 342 53/1</v>
          </cell>
          <cell r="C829" t="str">
            <v>PRA</v>
          </cell>
          <cell r="D829">
            <v>1470</v>
          </cell>
          <cell r="E829">
            <v>0.602727284144427</v>
          </cell>
          <cell r="H829">
            <v>1470</v>
          </cell>
          <cell r="I829">
            <v>1470</v>
          </cell>
          <cell r="J829">
            <v>1470</v>
          </cell>
          <cell r="K829">
            <v>1466.6666666666667</v>
          </cell>
          <cell r="L829">
            <v>0</v>
          </cell>
          <cell r="M829">
            <v>11000</v>
          </cell>
          <cell r="N829">
            <v>3795.9408000000003</v>
          </cell>
        </row>
        <row r="831">
          <cell r="B831" t="str">
            <v>NDM 125 14/1</v>
          </cell>
          <cell r="C831" t="str">
            <v>PRA</v>
          </cell>
          <cell r="D831">
            <v>57</v>
          </cell>
          <cell r="E831">
            <v>0.49509635627530357</v>
          </cell>
          <cell r="H831">
            <v>57</v>
          </cell>
          <cell r="I831">
            <v>57</v>
          </cell>
          <cell r="J831">
            <v>57</v>
          </cell>
          <cell r="K831">
            <v>56.666666666666664</v>
          </cell>
          <cell r="L831">
            <v>0</v>
          </cell>
          <cell r="M831">
            <v>425</v>
          </cell>
          <cell r="N831">
            <v>187.06680000000003</v>
          </cell>
        </row>
        <row r="833">
          <cell r="B833" t="str">
            <v>NGT 211 04/2</v>
          </cell>
          <cell r="C833" t="str">
            <v>PRA</v>
          </cell>
          <cell r="D833">
            <v>26</v>
          </cell>
          <cell r="E833">
            <v>0.78802603550295858</v>
          </cell>
          <cell r="H833">
            <v>26</v>
          </cell>
          <cell r="I833">
            <v>26</v>
          </cell>
          <cell r="J833">
            <v>26</v>
          </cell>
          <cell r="K833">
            <v>25.333333333333332</v>
          </cell>
          <cell r="L833">
            <v>0</v>
          </cell>
          <cell r="M833">
            <v>190</v>
          </cell>
          <cell r="N833">
            <v>35.823600000000006</v>
          </cell>
        </row>
        <row r="834">
          <cell r="B834" t="str">
            <v>NGT 211 04/7</v>
          </cell>
          <cell r="C834" t="str">
            <v>PRA</v>
          </cell>
          <cell r="D834">
            <v>40</v>
          </cell>
          <cell r="E834">
            <v>0.86778307692307699</v>
          </cell>
          <cell r="H834">
            <v>40</v>
          </cell>
          <cell r="I834">
            <v>40</v>
          </cell>
          <cell r="J834">
            <v>40</v>
          </cell>
          <cell r="K834">
            <v>39.333333333333336</v>
          </cell>
          <cell r="L834">
            <v>0</v>
          </cell>
          <cell r="M834">
            <v>295</v>
          </cell>
          <cell r="N834">
            <v>34.376400000000004</v>
          </cell>
        </row>
        <row r="836">
          <cell r="B836" t="str">
            <v>NTM 201 215/2</v>
          </cell>
          <cell r="C836" t="str">
            <v>PRA</v>
          </cell>
          <cell r="D836">
            <v>12</v>
          </cell>
          <cell r="E836">
            <v>0.73955384615384623</v>
          </cell>
          <cell r="H836">
            <v>12</v>
          </cell>
          <cell r="I836">
            <v>12</v>
          </cell>
          <cell r="J836">
            <v>12</v>
          </cell>
          <cell r="K836">
            <v>11.6</v>
          </cell>
          <cell r="L836">
            <v>0</v>
          </cell>
          <cell r="M836">
            <v>87</v>
          </cell>
          <cell r="N836">
            <v>20.314799999999998</v>
          </cell>
        </row>
        <row r="837">
          <cell r="B837" t="str">
            <v>NTM 201 215/4</v>
          </cell>
          <cell r="C837" t="str">
            <v>PRA</v>
          </cell>
          <cell r="D837">
            <v>14</v>
          </cell>
          <cell r="E837">
            <v>0.71469010989010984</v>
          </cell>
          <cell r="H837">
            <v>14</v>
          </cell>
          <cell r="I837">
            <v>14</v>
          </cell>
          <cell r="J837">
            <v>14</v>
          </cell>
          <cell r="K837">
            <v>13.466666666666667</v>
          </cell>
          <cell r="L837">
            <v>0</v>
          </cell>
          <cell r="M837">
            <v>101</v>
          </cell>
          <cell r="N837">
            <v>25.963200000000001</v>
          </cell>
        </row>
        <row r="839">
          <cell r="B839" t="str">
            <v>NTM 203 40/1</v>
          </cell>
          <cell r="C839" t="str">
            <v>PRA</v>
          </cell>
          <cell r="D839">
            <v>300</v>
          </cell>
          <cell r="E839">
            <v>0.62511815384615377</v>
          </cell>
          <cell r="H839">
            <v>300</v>
          </cell>
          <cell r="I839">
            <v>300</v>
          </cell>
          <cell r="J839">
            <v>300</v>
          </cell>
          <cell r="K839">
            <v>296</v>
          </cell>
          <cell r="L839">
            <v>0</v>
          </cell>
          <cell r="M839">
            <v>2220</v>
          </cell>
          <cell r="N839">
            <v>731.01960000000008</v>
          </cell>
        </row>
        <row r="841">
          <cell r="B841" t="str">
            <v>NTM 203 79/10</v>
          </cell>
          <cell r="C841" t="str">
            <v>PRA</v>
          </cell>
          <cell r="D841">
            <v>40</v>
          </cell>
          <cell r="E841">
            <v>0.75214000000000003</v>
          </cell>
          <cell r="H841">
            <v>40</v>
          </cell>
          <cell r="I841">
            <v>40</v>
          </cell>
          <cell r="J841">
            <v>40</v>
          </cell>
          <cell r="K841">
            <v>32.133333333333333</v>
          </cell>
          <cell r="L841">
            <v>0</v>
          </cell>
          <cell r="M841">
            <v>241</v>
          </cell>
          <cell r="N841">
            <v>64.443600000000004</v>
          </cell>
        </row>
        <row r="842">
          <cell r="B842" t="str">
            <v>NTM 203 79/100</v>
          </cell>
          <cell r="C842" t="str">
            <v>PRA</v>
          </cell>
          <cell r="D842">
            <v>330</v>
          </cell>
          <cell r="E842">
            <v>0.69956363636363628</v>
          </cell>
          <cell r="H842">
            <v>330</v>
          </cell>
          <cell r="I842">
            <v>330</v>
          </cell>
          <cell r="J842">
            <v>330</v>
          </cell>
          <cell r="K842">
            <v>321.2</v>
          </cell>
          <cell r="L842">
            <v>0</v>
          </cell>
          <cell r="M842">
            <v>2409</v>
          </cell>
          <cell r="N842">
            <v>644.43600000000004</v>
          </cell>
        </row>
        <row r="843">
          <cell r="B843" t="str">
            <v>NTM 203 79/50</v>
          </cell>
          <cell r="C843" t="str">
            <v>PRA</v>
          </cell>
          <cell r="D843">
            <v>170</v>
          </cell>
          <cell r="E843">
            <v>0.71146895927601805</v>
          </cell>
          <cell r="H843">
            <v>170</v>
          </cell>
          <cell r="I843">
            <v>170</v>
          </cell>
          <cell r="J843">
            <v>170</v>
          </cell>
          <cell r="K843">
            <v>160.66666666666666</v>
          </cell>
          <cell r="L843">
            <v>0</v>
          </cell>
          <cell r="M843">
            <v>1205</v>
          </cell>
          <cell r="N843">
            <v>318.82679999999999</v>
          </cell>
        </row>
        <row r="845">
          <cell r="B845" t="str">
            <v>NTM 203 80/10</v>
          </cell>
          <cell r="C845" t="str">
            <v>PRA</v>
          </cell>
          <cell r="D845">
            <v>60</v>
          </cell>
          <cell r="E845">
            <v>0.61119999999999997</v>
          </cell>
          <cell r="H845">
            <v>60</v>
          </cell>
          <cell r="I845">
            <v>60</v>
          </cell>
          <cell r="J845">
            <v>60</v>
          </cell>
          <cell r="K845">
            <v>56.8</v>
          </cell>
          <cell r="L845">
            <v>0</v>
          </cell>
          <cell r="M845">
            <v>426</v>
          </cell>
          <cell r="N845">
            <v>151.63200000000001</v>
          </cell>
        </row>
        <row r="846">
          <cell r="B846" t="str">
            <v>NTM 203 80/100</v>
          </cell>
          <cell r="C846" t="str">
            <v>PRA</v>
          </cell>
          <cell r="D846">
            <v>570</v>
          </cell>
          <cell r="E846">
            <v>0.68837700404858293</v>
          </cell>
          <cell r="H846">
            <v>570</v>
          </cell>
          <cell r="I846">
            <v>570</v>
          </cell>
          <cell r="J846">
            <v>570</v>
          </cell>
          <cell r="K846">
            <v>567.33333333333337</v>
          </cell>
          <cell r="L846">
            <v>0</v>
          </cell>
          <cell r="M846">
            <v>4255</v>
          </cell>
          <cell r="N846">
            <v>1154.5632000000001</v>
          </cell>
        </row>
        <row r="847">
          <cell r="B847" t="str">
            <v>NTM 203 80/50</v>
          </cell>
          <cell r="C847" t="str">
            <v>PRA</v>
          </cell>
          <cell r="D847">
            <v>284</v>
          </cell>
          <cell r="E847">
            <v>0.68727973997833147</v>
          </cell>
          <cell r="H847">
            <v>284</v>
          </cell>
          <cell r="I847">
            <v>284</v>
          </cell>
          <cell r="J847">
            <v>284</v>
          </cell>
          <cell r="K847">
            <v>283.73333333333335</v>
          </cell>
          <cell r="L847">
            <v>0</v>
          </cell>
          <cell r="M847">
            <v>2128</v>
          </cell>
          <cell r="N847">
            <v>577.28160000000003</v>
          </cell>
        </row>
        <row r="849">
          <cell r="B849" t="str">
            <v>NTM 203 81/10</v>
          </cell>
          <cell r="C849" t="str">
            <v>PRA</v>
          </cell>
          <cell r="D849">
            <v>19</v>
          </cell>
          <cell r="E849">
            <v>0.72217327935222675</v>
          </cell>
          <cell r="H849">
            <v>19</v>
          </cell>
          <cell r="I849">
            <v>19</v>
          </cell>
          <cell r="J849">
            <v>19</v>
          </cell>
          <cell r="K849">
            <v>18.666666666666668</v>
          </cell>
          <cell r="L849">
            <v>0</v>
          </cell>
          <cell r="M849">
            <v>140</v>
          </cell>
          <cell r="N849">
            <v>34.311599999999999</v>
          </cell>
        </row>
        <row r="850">
          <cell r="B850" t="str">
            <v>NTM 203 81/100</v>
          </cell>
          <cell r="C850" t="str">
            <v>PRA</v>
          </cell>
          <cell r="D850">
            <v>187</v>
          </cell>
          <cell r="E850">
            <v>0.7177339366515838</v>
          </cell>
          <cell r="H850">
            <v>187</v>
          </cell>
          <cell r="I850">
            <v>187</v>
          </cell>
          <cell r="J850">
            <v>187</v>
          </cell>
          <cell r="K850">
            <v>186.53333333333333</v>
          </cell>
          <cell r="L850">
            <v>0</v>
          </cell>
          <cell r="M850">
            <v>1399</v>
          </cell>
          <cell r="N850">
            <v>343.09440000000001</v>
          </cell>
        </row>
        <row r="851">
          <cell r="B851" t="str">
            <v>NTM 203 81/50</v>
          </cell>
          <cell r="C851" t="str">
            <v>PRA</v>
          </cell>
          <cell r="D851">
            <v>94</v>
          </cell>
          <cell r="E851">
            <v>0.71923535188216048</v>
          </cell>
          <cell r="H851">
            <v>94</v>
          </cell>
          <cell r="I851">
            <v>94</v>
          </cell>
          <cell r="J851">
            <v>94</v>
          </cell>
          <cell r="K851">
            <v>93.2</v>
          </cell>
          <cell r="L851">
            <v>0</v>
          </cell>
          <cell r="M851">
            <v>699</v>
          </cell>
          <cell r="N851">
            <v>171.5472</v>
          </cell>
        </row>
        <row r="853">
          <cell r="B853" t="str">
            <v>NTM 203 82/10</v>
          </cell>
          <cell r="C853" t="str">
            <v>PRA</v>
          </cell>
          <cell r="D853">
            <v>37</v>
          </cell>
          <cell r="E853">
            <v>0.71138627858627845</v>
          </cell>
          <cell r="H853">
            <v>37</v>
          </cell>
          <cell r="I853">
            <v>37</v>
          </cell>
          <cell r="J853">
            <v>37</v>
          </cell>
          <cell r="K853">
            <v>36.533333333333331</v>
          </cell>
          <cell r="L853">
            <v>0</v>
          </cell>
          <cell r="M853">
            <v>274</v>
          </cell>
          <cell r="N853">
            <v>69.411600000000007</v>
          </cell>
        </row>
        <row r="854">
          <cell r="B854" t="str">
            <v>NTM 203 82/100</v>
          </cell>
          <cell r="C854" t="str">
            <v>PRA</v>
          </cell>
          <cell r="D854">
            <v>366</v>
          </cell>
          <cell r="E854">
            <v>0.70824110970996224</v>
          </cell>
          <cell r="H854">
            <v>366</v>
          </cell>
          <cell r="I854">
            <v>366</v>
          </cell>
          <cell r="J854">
            <v>366</v>
          </cell>
          <cell r="K854">
            <v>365.6</v>
          </cell>
          <cell r="L854">
            <v>0</v>
          </cell>
          <cell r="M854">
            <v>2742</v>
          </cell>
          <cell r="N854">
            <v>694.09439999999995</v>
          </cell>
        </row>
        <row r="855">
          <cell r="B855" t="str">
            <v>NTM 203 82/50</v>
          </cell>
          <cell r="C855" t="str">
            <v>PRA</v>
          </cell>
          <cell r="D855">
            <v>183</v>
          </cell>
          <cell r="E855">
            <v>0.70824110970996224</v>
          </cell>
          <cell r="H855">
            <v>183</v>
          </cell>
          <cell r="I855">
            <v>183</v>
          </cell>
          <cell r="J855">
            <v>183</v>
          </cell>
          <cell r="K855">
            <v>182.8</v>
          </cell>
          <cell r="L855">
            <v>0</v>
          </cell>
          <cell r="M855">
            <v>1371</v>
          </cell>
          <cell r="N855">
            <v>347.04719999999998</v>
          </cell>
        </row>
        <row r="857">
          <cell r="B857" t="str">
            <v>NTM 203 83/10</v>
          </cell>
          <cell r="C857" t="str">
            <v>PRA</v>
          </cell>
          <cell r="D857">
            <v>31</v>
          </cell>
          <cell r="E857">
            <v>0.69379454094292803</v>
          </cell>
          <cell r="H857">
            <v>31</v>
          </cell>
          <cell r="I857">
            <v>31</v>
          </cell>
          <cell r="J857">
            <v>31</v>
          </cell>
          <cell r="K857">
            <v>30.4</v>
          </cell>
          <cell r="L857">
            <v>0</v>
          </cell>
          <cell r="M857">
            <v>228</v>
          </cell>
          <cell r="N857">
            <v>61.700400000000009</v>
          </cell>
        </row>
        <row r="858">
          <cell r="B858" t="str">
            <v>NTM 203 83/100</v>
          </cell>
          <cell r="C858" t="str">
            <v>PRA</v>
          </cell>
          <cell r="D858">
            <v>304</v>
          </cell>
          <cell r="E858">
            <v>0.6858653846153846</v>
          </cell>
          <cell r="H858">
            <v>304</v>
          </cell>
          <cell r="I858">
            <v>304</v>
          </cell>
          <cell r="J858">
            <v>304</v>
          </cell>
          <cell r="K858">
            <v>303.60000000000002</v>
          </cell>
          <cell r="L858">
            <v>0</v>
          </cell>
          <cell r="M858">
            <v>2277</v>
          </cell>
          <cell r="N858">
            <v>620.73</v>
          </cell>
        </row>
        <row r="859">
          <cell r="B859" t="str">
            <v>NTM 203 83/50</v>
          </cell>
          <cell r="C859" t="str">
            <v>PRA</v>
          </cell>
          <cell r="D859">
            <v>152</v>
          </cell>
          <cell r="E859">
            <v>0.69499838056680163</v>
          </cell>
          <cell r="H859">
            <v>152</v>
          </cell>
          <cell r="I859">
            <v>152</v>
          </cell>
          <cell r="J859">
            <v>152</v>
          </cell>
          <cell r="K859">
            <v>151.73333333333332</v>
          </cell>
          <cell r="L859">
            <v>0</v>
          </cell>
          <cell r="M859">
            <v>1138</v>
          </cell>
          <cell r="N859">
            <v>301.34160000000003</v>
          </cell>
        </row>
        <row r="861">
          <cell r="B861" t="str">
            <v>NTM 203 96/200</v>
          </cell>
          <cell r="C861" t="str">
            <v>PRA</v>
          </cell>
          <cell r="D861">
            <v>1770</v>
          </cell>
          <cell r="E861">
            <v>0.68325444589308992</v>
          </cell>
          <cell r="H861">
            <v>1770</v>
          </cell>
          <cell r="I861">
            <v>1770</v>
          </cell>
          <cell r="J861">
            <v>1770</v>
          </cell>
          <cell r="K861">
            <v>1760.8</v>
          </cell>
          <cell r="L861">
            <v>0</v>
          </cell>
          <cell r="M861">
            <v>13206</v>
          </cell>
          <cell r="N861">
            <v>3644.1576</v>
          </cell>
        </row>
        <row r="862">
          <cell r="B862" t="str">
            <v>NTM 203 96/400</v>
          </cell>
          <cell r="C862" t="str">
            <v>PRA</v>
          </cell>
          <cell r="D862">
            <v>3530</v>
          </cell>
          <cell r="E862">
            <v>0.69974776203966005</v>
          </cell>
          <cell r="H862">
            <v>3530</v>
          </cell>
          <cell r="I862">
            <v>3530</v>
          </cell>
          <cell r="J862">
            <v>3530</v>
          </cell>
          <cell r="K862">
            <v>3521.4666666666667</v>
          </cell>
          <cell r="L862">
            <v>0</v>
          </cell>
          <cell r="M862">
            <v>26411</v>
          </cell>
          <cell r="N862">
            <v>6889.2876000000006</v>
          </cell>
        </row>
        <row r="864">
          <cell r="B864" t="str">
            <v>NTM 203 97/100</v>
          </cell>
          <cell r="C864" t="str">
            <v>PRA</v>
          </cell>
          <cell r="D864">
            <v>144</v>
          </cell>
          <cell r="E864">
            <v>0.71392692307692307</v>
          </cell>
          <cell r="H864">
            <v>144</v>
          </cell>
          <cell r="I864">
            <v>144</v>
          </cell>
          <cell r="J864">
            <v>144</v>
          </cell>
          <cell r="K864">
            <v>143.33333333333334</v>
          </cell>
          <cell r="L864">
            <v>0</v>
          </cell>
          <cell r="M864">
            <v>1075</v>
          </cell>
          <cell r="N864">
            <v>267.76440000000002</v>
          </cell>
        </row>
        <row r="865">
          <cell r="B865" t="str">
            <v>NTM 203 97/500</v>
          </cell>
          <cell r="C865" t="str">
            <v>PRA</v>
          </cell>
          <cell r="D865">
            <v>660</v>
          </cell>
          <cell r="E865">
            <v>0.68956923076923071</v>
          </cell>
          <cell r="H865">
            <v>660</v>
          </cell>
          <cell r="I865">
            <v>660</v>
          </cell>
          <cell r="J865">
            <v>660</v>
          </cell>
          <cell r="K865">
            <v>659.4666666666667</v>
          </cell>
          <cell r="L865">
            <v>0</v>
          </cell>
          <cell r="M865">
            <v>4946</v>
          </cell>
          <cell r="N865">
            <v>1331.748</v>
          </cell>
        </row>
        <row r="867">
          <cell r="B867" t="str">
            <v>NTM 203 99/1</v>
          </cell>
          <cell r="C867" t="str">
            <v>PRA</v>
          </cell>
          <cell r="D867">
            <v>530</v>
          </cell>
          <cell r="E867">
            <v>0.53058089985486212</v>
          </cell>
          <cell r="H867">
            <v>530</v>
          </cell>
          <cell r="I867">
            <v>530</v>
          </cell>
          <cell r="J867">
            <v>530</v>
          </cell>
          <cell r="K867">
            <v>526.66666666666663</v>
          </cell>
          <cell r="L867">
            <v>0</v>
          </cell>
          <cell r="M867">
            <v>3950</v>
          </cell>
          <cell r="N867">
            <v>1617.1487999999999</v>
          </cell>
        </row>
        <row r="868">
          <cell r="B868" t="str">
            <v>NTM 203 100/1</v>
          </cell>
          <cell r="C868" t="str">
            <v>PRA</v>
          </cell>
          <cell r="D868">
            <v>1020</v>
          </cell>
          <cell r="E868">
            <v>0.59133484162895933</v>
          </cell>
          <cell r="H868">
            <v>1020</v>
          </cell>
          <cell r="I868">
            <v>1020</v>
          </cell>
          <cell r="J868">
            <v>1020</v>
          </cell>
          <cell r="K868">
            <v>1013.3333333333334</v>
          </cell>
          <cell r="L868">
            <v>0</v>
          </cell>
          <cell r="M868">
            <v>7600</v>
          </cell>
          <cell r="N868">
            <v>2709.45</v>
          </cell>
        </row>
        <row r="869">
          <cell r="B869" t="str">
            <v>RPM 119 218/7000</v>
          </cell>
          <cell r="C869" t="str">
            <v>PRA</v>
          </cell>
          <cell r="D869">
            <v>64</v>
          </cell>
          <cell r="E869">
            <v>0.69915769230769231</v>
          </cell>
          <cell r="H869">
            <v>64</v>
          </cell>
          <cell r="I869">
            <v>64</v>
          </cell>
          <cell r="J869">
            <v>64</v>
          </cell>
          <cell r="K869">
            <v>63.733333333333334</v>
          </cell>
          <cell r="L869">
            <v>0</v>
          </cell>
          <cell r="M869">
            <v>478</v>
          </cell>
          <cell r="N869">
            <v>125.1504</v>
          </cell>
        </row>
        <row r="870">
          <cell r="B870" t="str">
            <v>RPM 119 433/5000</v>
          </cell>
          <cell r="C870" t="str">
            <v>PRA</v>
          </cell>
          <cell r="D870">
            <v>87</v>
          </cell>
          <cell r="E870">
            <v>0.70443713527851459</v>
          </cell>
          <cell r="H870">
            <v>87</v>
          </cell>
          <cell r="I870">
            <v>87</v>
          </cell>
          <cell r="J870">
            <v>87</v>
          </cell>
          <cell r="K870">
            <v>86.666666666666671</v>
          </cell>
          <cell r="L870">
            <v>0</v>
          </cell>
          <cell r="M870">
            <v>650</v>
          </cell>
          <cell r="N870">
            <v>167.14080000000001</v>
          </cell>
        </row>
        <row r="872">
          <cell r="B872" t="str">
            <v>RPM 214 100/1</v>
          </cell>
          <cell r="C872" t="str">
            <v>PRA</v>
          </cell>
          <cell r="D872">
            <v>106</v>
          </cell>
          <cell r="E872">
            <v>0.64057474600870823</v>
          </cell>
          <cell r="H872">
            <v>106</v>
          </cell>
          <cell r="I872">
            <v>106</v>
          </cell>
          <cell r="J872">
            <v>106</v>
          </cell>
          <cell r="K872">
            <v>105.2</v>
          </cell>
          <cell r="L872">
            <v>0</v>
          </cell>
          <cell r="M872">
            <v>789</v>
          </cell>
          <cell r="N872">
            <v>247.64400000000003</v>
          </cell>
        </row>
        <row r="873">
          <cell r="B873" t="str">
            <v>RPM 517 500/1</v>
          </cell>
          <cell r="C873" t="str">
            <v>PRA</v>
          </cell>
          <cell r="D873">
            <v>35</v>
          </cell>
          <cell r="E873">
            <v>0.39434549450549444</v>
          </cell>
          <cell r="H873">
            <v>35</v>
          </cell>
          <cell r="I873">
            <v>35</v>
          </cell>
          <cell r="J873">
            <v>35</v>
          </cell>
          <cell r="K873">
            <v>34.657559999999997</v>
          </cell>
          <cell r="L873">
            <v>0</v>
          </cell>
          <cell r="M873">
            <v>259.93169999999998</v>
          </cell>
          <cell r="N873">
            <v>137.78640000000001</v>
          </cell>
        </row>
        <row r="874">
          <cell r="B874" t="str">
            <v>RPM 517 500/2</v>
          </cell>
          <cell r="C874" t="str">
            <v>PRA</v>
          </cell>
          <cell r="D874">
            <v>58</v>
          </cell>
          <cell r="E874">
            <v>0.69588116710875325</v>
          </cell>
          <cell r="H874">
            <v>58</v>
          </cell>
          <cell r="I874">
            <v>58</v>
          </cell>
          <cell r="J874">
            <v>58</v>
          </cell>
          <cell r="K874">
            <v>57.241799999999998</v>
          </cell>
          <cell r="L874">
            <v>0</v>
          </cell>
          <cell r="M874">
            <v>429.31349999999998</v>
          </cell>
          <cell r="N874">
            <v>114.6528</v>
          </cell>
        </row>
        <row r="876">
          <cell r="B876" t="str">
            <v>RPM 517 501/1</v>
          </cell>
          <cell r="C876" t="str">
            <v>PRA</v>
          </cell>
          <cell r="D876">
            <v>79</v>
          </cell>
          <cell r="E876">
            <v>0.48570126582278483</v>
          </cell>
          <cell r="H876">
            <v>79</v>
          </cell>
          <cell r="I876">
            <v>79</v>
          </cell>
          <cell r="J876">
            <v>79</v>
          </cell>
          <cell r="K876">
            <v>78.635480000000001</v>
          </cell>
          <cell r="L876">
            <v>0</v>
          </cell>
          <cell r="M876">
            <v>589.76610000000005</v>
          </cell>
          <cell r="N876">
            <v>264.0924</v>
          </cell>
        </row>
        <row r="877">
          <cell r="B877" t="str">
            <v>RPM 517 501/2</v>
          </cell>
          <cell r="C877" t="str">
            <v>PRA</v>
          </cell>
          <cell r="D877">
            <v>86</v>
          </cell>
          <cell r="E877">
            <v>0.49122146690518786</v>
          </cell>
          <cell r="H877">
            <v>86</v>
          </cell>
          <cell r="I877">
            <v>86</v>
          </cell>
          <cell r="J877">
            <v>86</v>
          </cell>
          <cell r="K877">
            <v>85.33</v>
          </cell>
          <cell r="L877">
            <v>0</v>
          </cell>
          <cell r="M877">
            <v>639.97500000000002</v>
          </cell>
          <cell r="N877">
            <v>284.40719999999999</v>
          </cell>
        </row>
        <row r="878">
          <cell r="B878" t="str">
            <v>RPM 517 501/3</v>
          </cell>
          <cell r="C878" t="str">
            <v>PRA</v>
          </cell>
          <cell r="D878">
            <v>94</v>
          </cell>
          <cell r="E878">
            <v>0.49554631751227496</v>
          </cell>
          <cell r="H878">
            <v>94</v>
          </cell>
          <cell r="I878">
            <v>94</v>
          </cell>
          <cell r="J878">
            <v>94</v>
          </cell>
          <cell r="K878">
            <v>93.297960000000018</v>
          </cell>
          <cell r="L878">
            <v>0</v>
          </cell>
          <cell r="M878">
            <v>699.73470000000009</v>
          </cell>
          <cell r="N878">
            <v>308.22120000000001</v>
          </cell>
        </row>
        <row r="880">
          <cell r="B880" t="str">
            <v>RPM 517 6906/01</v>
          </cell>
          <cell r="C880" t="str">
            <v>PRA</v>
          </cell>
          <cell r="D880">
            <v>20</v>
          </cell>
          <cell r="E880">
            <v>0.56334769230769222</v>
          </cell>
          <cell r="H880">
            <v>20</v>
          </cell>
          <cell r="I880">
            <v>20</v>
          </cell>
          <cell r="J880">
            <v>20</v>
          </cell>
          <cell r="K880">
            <v>19.958400000000001</v>
          </cell>
          <cell r="L880">
            <v>0</v>
          </cell>
          <cell r="M880">
            <v>149.68800000000002</v>
          </cell>
          <cell r="N880">
            <v>56.764800000000008</v>
          </cell>
        </row>
        <row r="881">
          <cell r="B881" t="str">
            <v>RPM 517 6908/01</v>
          </cell>
          <cell r="C881" t="str">
            <v>PRA</v>
          </cell>
          <cell r="D881">
            <v>27</v>
          </cell>
          <cell r="E881">
            <v>0.59581538461538452</v>
          </cell>
          <cell r="H881">
            <v>27</v>
          </cell>
          <cell r="I881">
            <v>27</v>
          </cell>
          <cell r="J881">
            <v>27</v>
          </cell>
          <cell r="K881">
            <v>26.536999999999999</v>
          </cell>
          <cell r="L881">
            <v>0</v>
          </cell>
          <cell r="M881">
            <v>199.0275</v>
          </cell>
          <cell r="N881">
            <v>70.934400000000011</v>
          </cell>
        </row>
        <row r="883">
          <cell r="B883" t="str">
            <v>RPM 518 1050/1</v>
          </cell>
          <cell r="C883" t="str">
            <v>PRA</v>
          </cell>
          <cell r="D883">
            <v>92</v>
          </cell>
          <cell r="E883">
            <v>0.67159331103678932</v>
          </cell>
          <cell r="H883">
            <v>92</v>
          </cell>
          <cell r="I883">
            <v>92</v>
          </cell>
          <cell r="J883">
            <v>92</v>
          </cell>
          <cell r="K883">
            <v>91.86666666666666</v>
          </cell>
          <cell r="L883">
            <v>0</v>
          </cell>
          <cell r="M883">
            <v>689</v>
          </cell>
          <cell r="N883">
            <v>196.38720000000001</v>
          </cell>
        </row>
        <row r="884">
          <cell r="B884" t="str">
            <v>RPM 518 1051/01000</v>
          </cell>
          <cell r="C884" t="str">
            <v>PRA</v>
          </cell>
          <cell r="D884">
            <v>39</v>
          </cell>
          <cell r="E884">
            <v>0.81991479289940827</v>
          </cell>
          <cell r="H884">
            <v>39</v>
          </cell>
          <cell r="I884">
            <v>39</v>
          </cell>
          <cell r="J884">
            <v>39</v>
          </cell>
          <cell r="K884">
            <v>38.533333333333331</v>
          </cell>
          <cell r="L884">
            <v>0</v>
          </cell>
          <cell r="M884">
            <v>289</v>
          </cell>
          <cell r="N884">
            <v>45.651600000000009</v>
          </cell>
        </row>
        <row r="885">
          <cell r="B885" t="str">
            <v>RPM 945 04</v>
          </cell>
          <cell r="C885" t="str">
            <v>PRA</v>
          </cell>
          <cell r="D885">
            <v>14</v>
          </cell>
          <cell r="E885">
            <v>0.76370549450549441</v>
          </cell>
          <cell r="H885">
            <v>14</v>
          </cell>
          <cell r="I885">
            <v>14</v>
          </cell>
          <cell r="J885">
            <v>14</v>
          </cell>
          <cell r="K885">
            <v>13.6</v>
          </cell>
          <cell r="L885">
            <v>0</v>
          </cell>
          <cell r="M885">
            <v>102</v>
          </cell>
          <cell r="N885">
            <v>21.502800000000001</v>
          </cell>
        </row>
        <row r="887">
          <cell r="B887" t="str">
            <v>RPMR 102 02/1</v>
          </cell>
          <cell r="C887" t="str">
            <v>PRA</v>
          </cell>
          <cell r="D887">
            <v>72</v>
          </cell>
          <cell r="E887">
            <v>0.76154615384615376</v>
          </cell>
          <cell r="H887">
            <v>72</v>
          </cell>
          <cell r="I887">
            <v>72</v>
          </cell>
          <cell r="J887">
            <v>72</v>
          </cell>
          <cell r="K887">
            <v>72</v>
          </cell>
          <cell r="L887">
            <v>0</v>
          </cell>
          <cell r="M887">
            <v>540</v>
          </cell>
          <cell r="N887">
            <v>111.5964</v>
          </cell>
        </row>
        <row r="888">
          <cell r="B888" t="str">
            <v>RPMR 102 07/1</v>
          </cell>
          <cell r="C888" t="str">
            <v>PRA</v>
          </cell>
          <cell r="D888">
            <v>58</v>
          </cell>
          <cell r="E888">
            <v>0.67425251989389923</v>
          </cell>
          <cell r="H888">
            <v>58</v>
          </cell>
          <cell r="I888">
            <v>58</v>
          </cell>
          <cell r="J888">
            <v>58</v>
          </cell>
          <cell r="K888">
            <v>57.333333333333336</v>
          </cell>
          <cell r="L888">
            <v>0</v>
          </cell>
          <cell r="M888">
            <v>430</v>
          </cell>
          <cell r="N888">
            <v>122.8068</v>
          </cell>
        </row>
        <row r="889">
          <cell r="B889" t="str">
            <v>RPMR 102 10/1</v>
          </cell>
          <cell r="C889" t="str">
            <v>PRA</v>
          </cell>
          <cell r="D889">
            <v>42</v>
          </cell>
          <cell r="E889">
            <v>0.77786813186813186</v>
          </cell>
          <cell r="H889">
            <v>42</v>
          </cell>
          <cell r="I889">
            <v>42</v>
          </cell>
          <cell r="J889">
            <v>42</v>
          </cell>
          <cell r="K889">
            <v>42</v>
          </cell>
          <cell r="L889">
            <v>0</v>
          </cell>
          <cell r="M889">
            <v>315</v>
          </cell>
          <cell r="N889">
            <v>60.642000000000003</v>
          </cell>
        </row>
        <row r="890">
          <cell r="B890" t="str">
            <v>RPMR 102 11/1</v>
          </cell>
          <cell r="C890" t="str">
            <v>PRA</v>
          </cell>
          <cell r="D890">
            <v>40</v>
          </cell>
          <cell r="E890">
            <v>0.76676153846153849</v>
          </cell>
          <cell r="H890">
            <v>40</v>
          </cell>
          <cell r="I890">
            <v>40</v>
          </cell>
          <cell r="J890">
            <v>40</v>
          </cell>
          <cell r="K890">
            <v>30.666666666666668</v>
          </cell>
          <cell r="L890">
            <v>0</v>
          </cell>
          <cell r="M890">
            <v>230</v>
          </cell>
          <cell r="N890">
            <v>60.642000000000003</v>
          </cell>
        </row>
        <row r="891">
          <cell r="B891" t="str">
            <v>RPMR 102 14/1</v>
          </cell>
          <cell r="C891" t="str">
            <v>PRA</v>
          </cell>
          <cell r="D891">
            <v>80</v>
          </cell>
          <cell r="E891">
            <v>0.62723384615384614</v>
          </cell>
          <cell r="H891">
            <v>80</v>
          </cell>
          <cell r="I891">
            <v>80</v>
          </cell>
          <cell r="J891">
            <v>80</v>
          </cell>
          <cell r="K891">
            <v>74.666666666666671</v>
          </cell>
          <cell r="L891">
            <v>0</v>
          </cell>
          <cell r="M891">
            <v>560</v>
          </cell>
          <cell r="N891">
            <v>193.83840000000001</v>
          </cell>
        </row>
        <row r="898">
          <cell r="B898" t="str">
            <v>Product number</v>
          </cell>
          <cell r="D898" t="str">
            <v>Price USD</v>
          </cell>
        </row>
        <row r="900">
          <cell r="B900" t="str">
            <v>RPMR 102 19/1</v>
          </cell>
          <cell r="C900" t="str">
            <v>PRA</v>
          </cell>
          <cell r="D900">
            <v>140</v>
          </cell>
          <cell r="E900">
            <v>0.62449230769230768</v>
          </cell>
          <cell r="H900">
            <v>140</v>
          </cell>
          <cell r="I900">
            <v>140</v>
          </cell>
          <cell r="J900">
            <v>140</v>
          </cell>
          <cell r="K900">
            <v>133.33333333333334</v>
          </cell>
          <cell r="L900">
            <v>0</v>
          </cell>
          <cell r="M900">
            <v>1000</v>
          </cell>
          <cell r="N900">
            <v>341.71199999999999</v>
          </cell>
        </row>
        <row r="901">
          <cell r="B901" t="str">
            <v>SET 125 06/1</v>
          </cell>
          <cell r="C901" t="str">
            <v>PRA</v>
          </cell>
          <cell r="D901">
            <v>2</v>
          </cell>
          <cell r="E901">
            <v>0.58793846153846152</v>
          </cell>
          <cell r="H901">
            <v>2</v>
          </cell>
          <cell r="I901">
            <v>2</v>
          </cell>
          <cell r="J901">
            <v>2</v>
          </cell>
          <cell r="K901">
            <v>1.0666666666666667</v>
          </cell>
          <cell r="L901">
            <v>0</v>
          </cell>
          <cell r="M901">
            <v>8</v>
          </cell>
          <cell r="N901">
            <v>5.3568000000000007</v>
          </cell>
        </row>
        <row r="902">
          <cell r="B902" t="str">
            <v>SXK 111 5028/1</v>
          </cell>
          <cell r="C902" t="str">
            <v>PRA</v>
          </cell>
          <cell r="D902">
            <v>30</v>
          </cell>
          <cell r="E902">
            <v>0.67040615384615376</v>
          </cell>
          <cell r="H902">
            <v>30</v>
          </cell>
          <cell r="I902">
            <v>30</v>
          </cell>
          <cell r="J902">
            <v>30</v>
          </cell>
          <cell r="K902">
            <v>22.666666666666668</v>
          </cell>
          <cell r="L902">
            <v>0</v>
          </cell>
          <cell r="M902">
            <v>170</v>
          </cell>
          <cell r="N902">
            <v>64.270800000000008</v>
          </cell>
        </row>
        <row r="904">
          <cell r="B904" t="str">
            <v>SXK 111 511/2</v>
          </cell>
          <cell r="C904" t="str">
            <v>PRA</v>
          </cell>
          <cell r="D904">
            <v>200</v>
          </cell>
          <cell r="E904">
            <v>0.49386215384615378</v>
          </cell>
          <cell r="H904">
            <v>200</v>
          </cell>
          <cell r="I904">
            <v>200</v>
          </cell>
          <cell r="J904">
            <v>200</v>
          </cell>
          <cell r="K904">
            <v>199.33333333333334</v>
          </cell>
          <cell r="L904">
            <v>0</v>
          </cell>
          <cell r="M904">
            <v>1495</v>
          </cell>
          <cell r="N904">
            <v>657.97920000000011</v>
          </cell>
        </row>
        <row r="905">
          <cell r="B905" t="str">
            <v>SXK 111 511/4</v>
          </cell>
          <cell r="C905" t="str">
            <v>PRA</v>
          </cell>
          <cell r="D905">
            <v>150</v>
          </cell>
          <cell r="E905">
            <v>0.64116307692307695</v>
          </cell>
          <cell r="H905">
            <v>150</v>
          </cell>
          <cell r="I905">
            <v>150</v>
          </cell>
          <cell r="J905">
            <v>150</v>
          </cell>
          <cell r="K905">
            <v>146.53333333333333</v>
          </cell>
          <cell r="L905">
            <v>0</v>
          </cell>
          <cell r="M905">
            <v>1099</v>
          </cell>
          <cell r="N905">
            <v>349.86599999999999</v>
          </cell>
        </row>
        <row r="906">
          <cell r="B906" t="str">
            <v>SXK 111 514/2</v>
          </cell>
          <cell r="C906" t="str">
            <v>PRA</v>
          </cell>
          <cell r="D906">
            <v>14</v>
          </cell>
          <cell r="E906">
            <v>0.76999560439560444</v>
          </cell>
          <cell r="H906">
            <v>14</v>
          </cell>
          <cell r="I906">
            <v>14</v>
          </cell>
          <cell r="J906">
            <v>14</v>
          </cell>
          <cell r="K906">
            <v>13.327999999999999</v>
          </cell>
          <cell r="L906">
            <v>0</v>
          </cell>
          <cell r="M906">
            <v>99.96</v>
          </cell>
          <cell r="N906">
            <v>20.930399999999999</v>
          </cell>
        </row>
        <row r="907">
          <cell r="B907" t="str">
            <v>SXK 111 514/3</v>
          </cell>
          <cell r="C907" t="str">
            <v>PRA</v>
          </cell>
          <cell r="D907">
            <v>15</v>
          </cell>
          <cell r="E907">
            <v>0.71122461538461534</v>
          </cell>
          <cell r="H907">
            <v>15</v>
          </cell>
          <cell r="I907">
            <v>15</v>
          </cell>
          <cell r="J907">
            <v>15</v>
          </cell>
          <cell r="K907">
            <v>14.565599999999998</v>
          </cell>
          <cell r="L907">
            <v>0</v>
          </cell>
          <cell r="M907">
            <v>109.24199999999999</v>
          </cell>
          <cell r="N907">
            <v>28.155600000000003</v>
          </cell>
        </row>
        <row r="908">
          <cell r="B908" t="str">
            <v>SXK 111 516/1</v>
          </cell>
          <cell r="C908" t="str">
            <v>PRA</v>
          </cell>
          <cell r="D908">
            <v>15</v>
          </cell>
          <cell r="E908">
            <v>0.62371692307692306</v>
          </cell>
          <cell r="H908">
            <v>15</v>
          </cell>
          <cell r="I908">
            <v>15</v>
          </cell>
          <cell r="J908">
            <v>15</v>
          </cell>
          <cell r="K908">
            <v>14.607600000000001</v>
          </cell>
          <cell r="L908">
            <v>0</v>
          </cell>
          <cell r="M908">
            <v>109.55700000000002</v>
          </cell>
          <cell r="N908">
            <v>36.687600000000003</v>
          </cell>
        </row>
        <row r="909">
          <cell r="B909" t="str">
            <v>SXK 111 516/2</v>
          </cell>
          <cell r="C909" t="str">
            <v>PRA</v>
          </cell>
          <cell r="D909">
            <v>21</v>
          </cell>
          <cell r="E909">
            <v>0.56246153846153846</v>
          </cell>
          <cell r="H909">
            <v>21</v>
          </cell>
          <cell r="I909">
            <v>21</v>
          </cell>
          <cell r="J909">
            <v>21</v>
          </cell>
          <cell r="K909">
            <v>20.666666666666668</v>
          </cell>
          <cell r="L909">
            <v>0</v>
          </cell>
          <cell r="M909">
            <v>155</v>
          </cell>
          <cell r="N909">
            <v>59.724000000000004</v>
          </cell>
        </row>
        <row r="911">
          <cell r="B911" t="str">
            <v>SXK 111 516/5</v>
          </cell>
          <cell r="C911" t="str">
            <v>PRA</v>
          </cell>
          <cell r="D911">
            <v>30</v>
          </cell>
          <cell r="E911">
            <v>0.4925107692307692</v>
          </cell>
          <cell r="H911">
            <v>30</v>
          </cell>
          <cell r="I911">
            <v>30</v>
          </cell>
          <cell r="J911">
            <v>30</v>
          </cell>
          <cell r="K911">
            <v>22.666666666666668</v>
          </cell>
          <cell r="L911">
            <v>0</v>
          </cell>
          <cell r="M911">
            <v>170</v>
          </cell>
          <cell r="N911">
            <v>98.960400000000007</v>
          </cell>
        </row>
        <row r="912">
          <cell r="B912" t="str">
            <v>SXK 111 516/6</v>
          </cell>
          <cell r="C912" t="str">
            <v>PRA</v>
          </cell>
          <cell r="D912">
            <v>30</v>
          </cell>
          <cell r="E912">
            <v>0.68535999999999997</v>
          </cell>
          <cell r="H912">
            <v>30</v>
          </cell>
          <cell r="I912">
            <v>30</v>
          </cell>
          <cell r="J912">
            <v>30</v>
          </cell>
          <cell r="K912">
            <v>22.666666666666668</v>
          </cell>
          <cell r="L912">
            <v>0</v>
          </cell>
          <cell r="M912">
            <v>170</v>
          </cell>
          <cell r="N912">
            <v>61.354800000000004</v>
          </cell>
        </row>
        <row r="913">
          <cell r="B913" t="str">
            <v>SXK 111 516/7</v>
          </cell>
          <cell r="C913" t="str">
            <v>PRA</v>
          </cell>
          <cell r="D913">
            <v>30</v>
          </cell>
          <cell r="E913">
            <v>1</v>
          </cell>
          <cell r="H913">
            <v>30</v>
          </cell>
          <cell r="I913">
            <v>30</v>
          </cell>
          <cell r="J913">
            <v>30</v>
          </cell>
          <cell r="K913">
            <v>22.666666666666668</v>
          </cell>
          <cell r="L913">
            <v>0</v>
          </cell>
          <cell r="M913">
            <v>170</v>
          </cell>
          <cell r="N913">
            <v>0</v>
          </cell>
        </row>
        <row r="915">
          <cell r="B915" t="str">
            <v>SXK 111 517/1</v>
          </cell>
          <cell r="C915" t="str">
            <v>PRA</v>
          </cell>
          <cell r="D915">
            <v>24</v>
          </cell>
          <cell r="E915">
            <v>0.73083076923076917</v>
          </cell>
          <cell r="H915">
            <v>24</v>
          </cell>
          <cell r="I915">
            <v>24</v>
          </cell>
          <cell r="J915">
            <v>24</v>
          </cell>
          <cell r="K915">
            <v>23.995439999999999</v>
          </cell>
          <cell r="L915">
            <v>0</v>
          </cell>
          <cell r="M915">
            <v>179.9658</v>
          </cell>
          <cell r="N915">
            <v>41.990400000000008</v>
          </cell>
        </row>
        <row r="916">
          <cell r="B916" t="str">
            <v>SXK 111 518/1</v>
          </cell>
          <cell r="C916" t="str">
            <v>PRA</v>
          </cell>
          <cell r="D916">
            <v>13</v>
          </cell>
          <cell r="E916">
            <v>0.62372544378698214</v>
          </cell>
          <cell r="H916">
            <v>13</v>
          </cell>
          <cell r="I916">
            <v>13</v>
          </cell>
          <cell r="J916">
            <v>13</v>
          </cell>
          <cell r="K916">
            <v>12.342399999999998</v>
          </cell>
          <cell r="L916">
            <v>0</v>
          </cell>
          <cell r="M916">
            <v>92.567999999999984</v>
          </cell>
          <cell r="N916">
            <v>31.795200000000005</v>
          </cell>
        </row>
        <row r="917">
          <cell r="B917" t="str">
            <v>SXK 111 519/1</v>
          </cell>
          <cell r="C917" t="str">
            <v>PRA</v>
          </cell>
          <cell r="D917">
            <v>11</v>
          </cell>
          <cell r="E917">
            <v>0.58657902097902093</v>
          </cell>
          <cell r="H917">
            <v>11</v>
          </cell>
          <cell r="I917">
            <v>11</v>
          </cell>
          <cell r="J917">
            <v>11</v>
          </cell>
          <cell r="K917">
            <v>10.7576</v>
          </cell>
          <cell r="L917">
            <v>0</v>
          </cell>
          <cell r="M917">
            <v>80.682000000000002</v>
          </cell>
          <cell r="N917">
            <v>29.559600000000003</v>
          </cell>
        </row>
        <row r="918">
          <cell r="B918" t="str">
            <v>SXK 111 520/1</v>
          </cell>
          <cell r="C918" t="str">
            <v>PRA</v>
          </cell>
          <cell r="D918">
            <v>14</v>
          </cell>
          <cell r="E918">
            <v>0.51506813186813183</v>
          </cell>
          <cell r="H918">
            <v>14</v>
          </cell>
          <cell r="I918">
            <v>14</v>
          </cell>
          <cell r="J918">
            <v>14</v>
          </cell>
          <cell r="K918">
            <v>14</v>
          </cell>
          <cell r="L918">
            <v>0</v>
          </cell>
          <cell r="M918">
            <v>105</v>
          </cell>
          <cell r="N918">
            <v>44.128800000000005</v>
          </cell>
        </row>
        <row r="919">
          <cell r="B919" t="str">
            <v>SXK 111 520/2</v>
          </cell>
          <cell r="C919" t="str">
            <v>PRA</v>
          </cell>
          <cell r="D919">
            <v>12</v>
          </cell>
          <cell r="E919">
            <v>0.49170769230769223</v>
          </cell>
          <cell r="H919">
            <v>12</v>
          </cell>
          <cell r="I919">
            <v>12</v>
          </cell>
          <cell r="J919">
            <v>12</v>
          </cell>
          <cell r="K919">
            <v>11.957400000000002</v>
          </cell>
          <cell r="L919">
            <v>0</v>
          </cell>
          <cell r="M919">
            <v>89.680500000000009</v>
          </cell>
          <cell r="N919">
            <v>39.646800000000006</v>
          </cell>
        </row>
        <row r="921">
          <cell r="B921" t="str">
            <v>SXK 111 541/1</v>
          </cell>
          <cell r="C921" t="str">
            <v>PRA</v>
          </cell>
          <cell r="D921">
            <v>190</v>
          </cell>
          <cell r="E921">
            <v>0.5661897975708502</v>
          </cell>
          <cell r="H921">
            <v>190</v>
          </cell>
          <cell r="I921">
            <v>190</v>
          </cell>
          <cell r="J921">
            <v>190</v>
          </cell>
          <cell r="K921">
            <v>186.51850000000002</v>
          </cell>
          <cell r="L921">
            <v>0</v>
          </cell>
          <cell r="M921">
            <v>1398.8887500000001</v>
          </cell>
          <cell r="N921">
            <v>535.75560000000007</v>
          </cell>
        </row>
        <row r="922">
          <cell r="B922" t="str">
            <v>SXK 111 541/2</v>
          </cell>
          <cell r="C922" t="str">
            <v>PRA</v>
          </cell>
          <cell r="D922">
            <v>340</v>
          </cell>
          <cell r="E922">
            <v>0.56440325791855206</v>
          </cell>
          <cell r="H922">
            <v>340</v>
          </cell>
          <cell r="I922">
            <v>340</v>
          </cell>
          <cell r="J922">
            <v>340</v>
          </cell>
          <cell r="K922">
            <v>332.66666666666669</v>
          </cell>
          <cell r="L922">
            <v>0</v>
          </cell>
          <cell r="M922">
            <v>2495</v>
          </cell>
          <cell r="N922">
            <v>962.66880000000003</v>
          </cell>
        </row>
        <row r="923">
          <cell r="B923" t="str">
            <v>SXK 111 541/3</v>
          </cell>
          <cell r="C923" t="str">
            <v>PRA</v>
          </cell>
          <cell r="D923">
            <v>590</v>
          </cell>
          <cell r="E923">
            <v>0.52620526727509775</v>
          </cell>
          <cell r="H923">
            <v>590</v>
          </cell>
          <cell r="I923">
            <v>590</v>
          </cell>
          <cell r="J923">
            <v>590</v>
          </cell>
          <cell r="K923">
            <v>586.47680000000014</v>
          </cell>
          <cell r="L923">
            <v>0</v>
          </cell>
          <cell r="M923">
            <v>4398.5760000000009</v>
          </cell>
          <cell r="N923">
            <v>1817.0028000000002</v>
          </cell>
        </row>
        <row r="924">
          <cell r="B924" t="str">
            <v>SXK 111 541/6</v>
          </cell>
          <cell r="C924" t="str">
            <v>PRA</v>
          </cell>
          <cell r="D924">
            <v>120</v>
          </cell>
          <cell r="E924">
            <v>0.54021076923076927</v>
          </cell>
          <cell r="H924">
            <v>120</v>
          </cell>
          <cell r="I924">
            <v>120</v>
          </cell>
          <cell r="J924">
            <v>120</v>
          </cell>
          <cell r="K924">
            <v>113.21296000000001</v>
          </cell>
          <cell r="L924">
            <v>0</v>
          </cell>
          <cell r="M924">
            <v>849.09720000000004</v>
          </cell>
          <cell r="N924">
            <v>358.63560000000001</v>
          </cell>
        </row>
        <row r="925">
          <cell r="B925" t="str">
            <v>SXK 111 541/7</v>
          </cell>
          <cell r="C925" t="str">
            <v>PRA</v>
          </cell>
          <cell r="D925">
            <v>84</v>
          </cell>
          <cell r="E925">
            <v>0.51805494505494509</v>
          </cell>
          <cell r="H925">
            <v>84</v>
          </cell>
          <cell r="I925">
            <v>84</v>
          </cell>
          <cell r="J925">
            <v>84</v>
          </cell>
          <cell r="K925">
            <v>83.880720000000025</v>
          </cell>
          <cell r="L925">
            <v>0</v>
          </cell>
          <cell r="M925">
            <v>629.10540000000015</v>
          </cell>
          <cell r="N925">
            <v>263.142</v>
          </cell>
        </row>
        <row r="927">
          <cell r="B927" t="str">
            <v>SXK 111 542/1</v>
          </cell>
          <cell r="C927" t="str">
            <v>PRA</v>
          </cell>
          <cell r="D927">
            <v>240</v>
          </cell>
          <cell r="E927">
            <v>0.59130307692307693</v>
          </cell>
          <cell r="H927">
            <v>240</v>
          </cell>
          <cell r="I927">
            <v>240</v>
          </cell>
          <cell r="J927">
            <v>240</v>
          </cell>
          <cell r="K927">
            <v>239.8109</v>
          </cell>
          <cell r="L927">
            <v>0</v>
          </cell>
          <cell r="M927">
            <v>1798.5817500000001</v>
          </cell>
          <cell r="N927">
            <v>637.56720000000007</v>
          </cell>
        </row>
        <row r="928">
          <cell r="B928" t="str">
            <v>SXK 111 542/2</v>
          </cell>
          <cell r="C928" t="str">
            <v>PRA</v>
          </cell>
          <cell r="D928">
            <v>430</v>
          </cell>
          <cell r="E928">
            <v>0.58276064400715566</v>
          </cell>
          <cell r="H928">
            <v>430</v>
          </cell>
          <cell r="I928">
            <v>430</v>
          </cell>
          <cell r="J928">
            <v>430</v>
          </cell>
          <cell r="K928">
            <v>426.51812000000001</v>
          </cell>
          <cell r="L928">
            <v>0</v>
          </cell>
          <cell r="M928">
            <v>3198.8859000000002</v>
          </cell>
          <cell r="N928">
            <v>1166.184</v>
          </cell>
        </row>
        <row r="929">
          <cell r="B929" t="str">
            <v>SXK 111 542/3</v>
          </cell>
          <cell r="C929" t="str">
            <v>PRA</v>
          </cell>
          <cell r="D929">
            <v>830</v>
          </cell>
          <cell r="E929">
            <v>0.58781634847080622</v>
          </cell>
          <cell r="H929">
            <v>830</v>
          </cell>
          <cell r="I929">
            <v>830</v>
          </cell>
          <cell r="J929">
            <v>830</v>
          </cell>
          <cell r="K929">
            <v>826</v>
          </cell>
          <cell r="L929">
            <v>0</v>
          </cell>
          <cell r="M929">
            <v>6195</v>
          </cell>
          <cell r="N929">
            <v>2223.7308000000003</v>
          </cell>
        </row>
        <row r="930">
          <cell r="B930" t="str">
            <v>SXK 111 542/6</v>
          </cell>
          <cell r="C930" t="str">
            <v>PRA</v>
          </cell>
          <cell r="D930">
            <v>150</v>
          </cell>
          <cell r="E930">
            <v>0.57980799999999988</v>
          </cell>
          <cell r="H930">
            <v>150</v>
          </cell>
          <cell r="I930">
            <v>150</v>
          </cell>
          <cell r="J930">
            <v>150</v>
          </cell>
          <cell r="K930">
            <v>146</v>
          </cell>
          <cell r="L930">
            <v>0</v>
          </cell>
          <cell r="M930">
            <v>1095</v>
          </cell>
          <cell r="N930">
            <v>409.68720000000002</v>
          </cell>
        </row>
        <row r="931">
          <cell r="B931" t="str">
            <v>SXK 111 542/7</v>
          </cell>
          <cell r="C931" t="str">
            <v>PRA</v>
          </cell>
          <cell r="D931">
            <v>100</v>
          </cell>
          <cell r="E931">
            <v>0.55597046153846152</v>
          </cell>
          <cell r="H931">
            <v>100</v>
          </cell>
          <cell r="I931">
            <v>100</v>
          </cell>
          <cell r="J931">
            <v>100</v>
          </cell>
          <cell r="K931">
            <v>98.566720000000018</v>
          </cell>
          <cell r="L931">
            <v>0</v>
          </cell>
          <cell r="M931">
            <v>739.25040000000013</v>
          </cell>
          <cell r="N931">
            <v>288.61920000000003</v>
          </cell>
        </row>
        <row r="933">
          <cell r="B933" t="str">
            <v>SXK 111 564/1</v>
          </cell>
          <cell r="C933" t="str">
            <v>PRA</v>
          </cell>
          <cell r="D933">
            <v>25</v>
          </cell>
          <cell r="E933">
            <v>0.1804627692307692</v>
          </cell>
          <cell r="H933">
            <v>25</v>
          </cell>
          <cell r="I933">
            <v>25</v>
          </cell>
          <cell r="J933">
            <v>25</v>
          </cell>
          <cell r="K933">
            <v>24.933333333333334</v>
          </cell>
          <cell r="L933">
            <v>0</v>
          </cell>
          <cell r="M933">
            <v>187</v>
          </cell>
          <cell r="N933">
            <v>133.1748</v>
          </cell>
        </row>
        <row r="934">
          <cell r="B934" t="str">
            <v>SXK 111 574/1</v>
          </cell>
          <cell r="C934" t="str">
            <v>PRA</v>
          </cell>
          <cell r="D934">
            <v>40</v>
          </cell>
          <cell r="E934">
            <v>0.73955384615384612</v>
          </cell>
          <cell r="H934">
            <v>40</v>
          </cell>
          <cell r="I934">
            <v>40</v>
          </cell>
          <cell r="J934">
            <v>40</v>
          </cell>
          <cell r="K934">
            <v>39.984000000000002</v>
          </cell>
          <cell r="L934">
            <v>0</v>
          </cell>
          <cell r="M934">
            <v>299.88</v>
          </cell>
          <cell r="N934">
            <v>67.716000000000008</v>
          </cell>
        </row>
        <row r="935">
          <cell r="B935" t="str">
            <v>SXK 111 699/1</v>
          </cell>
          <cell r="C935" t="str">
            <v>PRA</v>
          </cell>
          <cell r="D935">
            <v>20</v>
          </cell>
          <cell r="E935">
            <v>0.65273846153846149</v>
          </cell>
          <cell r="H935">
            <v>20</v>
          </cell>
          <cell r="I935">
            <v>20</v>
          </cell>
          <cell r="J935">
            <v>20</v>
          </cell>
          <cell r="K935">
            <v>19.333333333333332</v>
          </cell>
          <cell r="L935">
            <v>0</v>
          </cell>
          <cell r="M935">
            <v>145</v>
          </cell>
          <cell r="N935">
            <v>45.143999999999998</v>
          </cell>
        </row>
        <row r="937">
          <cell r="B937" t="str">
            <v>TFL 281 325</v>
          </cell>
          <cell r="C937" t="str">
            <v>PRT</v>
          </cell>
          <cell r="D937">
            <v>6.96</v>
          </cell>
          <cell r="E937">
            <v>0.62422634836427937</v>
          </cell>
          <cell r="H937">
            <v>6.96</v>
          </cell>
          <cell r="I937" t="str">
            <v xml:space="preserve"> </v>
          </cell>
          <cell r="J937" t="str">
            <v xml:space="preserve"> </v>
          </cell>
          <cell r="K937">
            <v>6.96</v>
          </cell>
          <cell r="L937">
            <v>0</v>
          </cell>
          <cell r="M937">
            <v>52.2</v>
          </cell>
          <cell r="N937">
            <v>17</v>
          </cell>
        </row>
        <row r="938">
          <cell r="B938" t="str">
            <v>TFL 281 326</v>
          </cell>
          <cell r="C938" t="str">
            <v>PRT</v>
          </cell>
          <cell r="D938">
            <v>0</v>
          </cell>
          <cell r="E938" t="e">
            <v>#DIV/0!</v>
          </cell>
          <cell r="H938">
            <v>0</v>
          </cell>
          <cell r="I938">
            <v>0</v>
          </cell>
          <cell r="J938">
            <v>0</v>
          </cell>
          <cell r="K938">
            <v>0</v>
          </cell>
          <cell r="L938">
            <v>0</v>
          </cell>
          <cell r="N938">
            <v>0</v>
          </cell>
        </row>
        <row r="940">
          <cell r="B940" t="str">
            <v>TFL 424 02</v>
          </cell>
          <cell r="C940" t="str">
            <v>PRA</v>
          </cell>
          <cell r="D940">
            <v>5</v>
          </cell>
          <cell r="E940">
            <v>0.80161230769230762</v>
          </cell>
          <cell r="H940">
            <v>5</v>
          </cell>
          <cell r="I940">
            <v>5</v>
          </cell>
          <cell r="J940">
            <v>5</v>
          </cell>
          <cell r="K940">
            <v>4.666666666666667</v>
          </cell>
          <cell r="L940">
            <v>0</v>
          </cell>
          <cell r="M940">
            <v>35</v>
          </cell>
          <cell r="N940">
            <v>6.4476000000000004</v>
          </cell>
        </row>
        <row r="941">
          <cell r="B941" t="str">
            <v>TFL 424 03</v>
          </cell>
          <cell r="C941" t="str">
            <v>PRA</v>
          </cell>
          <cell r="D941">
            <v>10</v>
          </cell>
          <cell r="E941">
            <v>0.8223815384615385</v>
          </cell>
          <cell r="H941">
            <v>10</v>
          </cell>
          <cell r="I941">
            <v>10</v>
          </cell>
          <cell r="J941">
            <v>10</v>
          </cell>
          <cell r="K941">
            <v>9.6533333333333342</v>
          </cell>
          <cell r="L941">
            <v>0</v>
          </cell>
          <cell r="M941">
            <v>72.400000000000006</v>
          </cell>
          <cell r="N941">
            <v>11.545199999999999</v>
          </cell>
        </row>
        <row r="942">
          <cell r="B942" t="str">
            <v>TFL 424 09</v>
          </cell>
          <cell r="C942" t="str">
            <v>PRT</v>
          </cell>
          <cell r="D942">
            <v>6</v>
          </cell>
          <cell r="E942">
            <v>0.78012307692307681</v>
          </cell>
          <cell r="H942">
            <v>6</v>
          </cell>
          <cell r="I942">
            <v>6</v>
          </cell>
          <cell r="J942">
            <v>6</v>
          </cell>
          <cell r="K942">
            <v>5.7333333333333334</v>
          </cell>
          <cell r="L942">
            <v>0</v>
          </cell>
          <cell r="M942">
            <v>43</v>
          </cell>
          <cell r="N942">
            <v>8.5752000000000006</v>
          </cell>
        </row>
        <row r="943">
          <cell r="B943" t="str">
            <v>TFL 481 52</v>
          </cell>
          <cell r="C943" t="str">
            <v>PRA</v>
          </cell>
          <cell r="D943">
            <v>4</v>
          </cell>
          <cell r="E943">
            <v>0.86790769230769227</v>
          </cell>
          <cell r="H943">
            <v>4</v>
          </cell>
          <cell r="I943">
            <v>4</v>
          </cell>
          <cell r="J943">
            <v>4</v>
          </cell>
          <cell r="K943">
            <v>3.1733333333333333</v>
          </cell>
          <cell r="L943">
            <v>0</v>
          </cell>
          <cell r="M943">
            <v>23.8</v>
          </cell>
          <cell r="N943">
            <v>3.4344000000000006</v>
          </cell>
        </row>
        <row r="944">
          <cell r="B944" t="str">
            <v>TFL 481 53</v>
          </cell>
          <cell r="C944" t="str">
            <v>PRA</v>
          </cell>
          <cell r="D944">
            <v>7</v>
          </cell>
          <cell r="E944">
            <v>0.84737582417582413</v>
          </cell>
          <cell r="H944">
            <v>7</v>
          </cell>
          <cell r="I944">
            <v>7</v>
          </cell>
          <cell r="J944">
            <v>7</v>
          </cell>
          <cell r="K944">
            <v>6.2133333333333338</v>
          </cell>
          <cell r="L944">
            <v>0</v>
          </cell>
          <cell r="M944">
            <v>46.6</v>
          </cell>
          <cell r="N944">
            <v>6.9443999999999999</v>
          </cell>
        </row>
        <row r="945">
          <cell r="B945" t="str">
            <v>TFL 481 54</v>
          </cell>
          <cell r="C945" t="str">
            <v>PRA</v>
          </cell>
          <cell r="D945">
            <v>6</v>
          </cell>
          <cell r="E945">
            <v>0.84076923076923071</v>
          </cell>
          <cell r="H945">
            <v>6</v>
          </cell>
          <cell r="I945">
            <v>6</v>
          </cell>
          <cell r="J945">
            <v>6</v>
          </cell>
          <cell r="K945">
            <v>5.1733333333333329</v>
          </cell>
          <cell r="L945">
            <v>0</v>
          </cell>
          <cell r="M945">
            <v>38.799999999999997</v>
          </cell>
          <cell r="N945">
            <v>6.21</v>
          </cell>
        </row>
        <row r="946">
          <cell r="B946" t="str">
            <v>TFR 463 26</v>
          </cell>
          <cell r="C946" t="str">
            <v>PRA</v>
          </cell>
          <cell r="D946">
            <v>6</v>
          </cell>
          <cell r="E946">
            <v>0.74855384615384613</v>
          </cell>
          <cell r="H946">
            <v>6</v>
          </cell>
          <cell r="I946">
            <v>6</v>
          </cell>
          <cell r="J946">
            <v>6</v>
          </cell>
          <cell r="K946">
            <v>5.7333333333333334</v>
          </cell>
          <cell r="L946">
            <v>0</v>
          </cell>
          <cell r="M946">
            <v>43</v>
          </cell>
          <cell r="N946">
            <v>9.8064</v>
          </cell>
        </row>
        <row r="948">
          <cell r="B948" t="str">
            <v>TSR 311 9173/10000</v>
          </cell>
          <cell r="C948" t="str">
            <v>PRA</v>
          </cell>
          <cell r="D948">
            <v>186</v>
          </cell>
          <cell r="E948">
            <v>0.66397617866004965</v>
          </cell>
          <cell r="H948">
            <v>186</v>
          </cell>
          <cell r="I948">
            <v>186</v>
          </cell>
          <cell r="J948">
            <v>186</v>
          </cell>
          <cell r="K948">
            <v>185.46666666666667</v>
          </cell>
          <cell r="L948">
            <v>0</v>
          </cell>
          <cell r="M948">
            <v>1391</v>
          </cell>
          <cell r="N948">
            <v>406.25280000000004</v>
          </cell>
        </row>
        <row r="949">
          <cell r="B949" t="str">
            <v>TSR 311 9173/2000</v>
          </cell>
          <cell r="C949" t="str">
            <v>PRA</v>
          </cell>
          <cell r="D949">
            <v>157</v>
          </cell>
          <cell r="E949">
            <v>0.66088740813326807</v>
          </cell>
          <cell r="H949">
            <v>157</v>
          </cell>
          <cell r="I949">
            <v>157</v>
          </cell>
          <cell r="J949">
            <v>157</v>
          </cell>
          <cell r="K949">
            <v>156.46666666666667</v>
          </cell>
          <cell r="L949">
            <v>0</v>
          </cell>
          <cell r="M949">
            <v>1173.5</v>
          </cell>
          <cell r="N949">
            <v>346.06440000000003</v>
          </cell>
        </row>
        <row r="950">
          <cell r="B950" t="str">
            <v>TSR 311 9173/5000</v>
          </cell>
          <cell r="C950" t="str">
            <v>PRA</v>
          </cell>
          <cell r="D950">
            <v>167</v>
          </cell>
          <cell r="E950">
            <v>0.66032980193459234</v>
          </cell>
          <cell r="H950">
            <v>167</v>
          </cell>
          <cell r="I950">
            <v>167</v>
          </cell>
          <cell r="J950">
            <v>167</v>
          </cell>
          <cell r="K950">
            <v>166.90666666666667</v>
          </cell>
          <cell r="L950">
            <v>0</v>
          </cell>
          <cell r="M950">
            <v>1251.8</v>
          </cell>
          <cell r="N950">
            <v>368.71199999999999</v>
          </cell>
        </row>
        <row r="951">
          <cell r="B951" t="str">
            <v>TSR 311 9174/10000</v>
          </cell>
          <cell r="C951" t="str">
            <v>PRA</v>
          </cell>
          <cell r="D951">
            <v>186</v>
          </cell>
          <cell r="E951">
            <v>0.66397617866004965</v>
          </cell>
          <cell r="H951">
            <v>186</v>
          </cell>
          <cell r="I951">
            <v>186</v>
          </cell>
          <cell r="J951">
            <v>186</v>
          </cell>
          <cell r="K951">
            <v>185.46666666666667</v>
          </cell>
          <cell r="L951">
            <v>0</v>
          </cell>
          <cell r="M951">
            <v>1391</v>
          </cell>
          <cell r="N951">
            <v>406.25280000000004</v>
          </cell>
        </row>
        <row r="952">
          <cell r="B952" t="str">
            <v>TSR 311 9174/2000</v>
          </cell>
          <cell r="C952" t="str">
            <v>PRA</v>
          </cell>
          <cell r="D952">
            <v>157</v>
          </cell>
          <cell r="E952">
            <v>0.65186006859382661</v>
          </cell>
          <cell r="H952">
            <v>157</v>
          </cell>
          <cell r="I952">
            <v>157</v>
          </cell>
          <cell r="J952">
            <v>157</v>
          </cell>
          <cell r="K952">
            <v>156.46666666666667</v>
          </cell>
          <cell r="L952">
            <v>0</v>
          </cell>
          <cell r="M952">
            <v>1173.5</v>
          </cell>
          <cell r="N952">
            <v>355.27679999999998</v>
          </cell>
        </row>
        <row r="953">
          <cell r="B953" t="str">
            <v>TSR 311 9174/5000</v>
          </cell>
          <cell r="C953" t="str">
            <v>PRA</v>
          </cell>
          <cell r="D953">
            <v>167</v>
          </cell>
          <cell r="E953">
            <v>0.68503399355135874</v>
          </cell>
          <cell r="H953">
            <v>167</v>
          </cell>
          <cell r="I953">
            <v>167</v>
          </cell>
          <cell r="J953">
            <v>167</v>
          </cell>
          <cell r="K953">
            <v>166.90666666666667</v>
          </cell>
          <cell r="L953">
            <v>0</v>
          </cell>
          <cell r="M953">
            <v>1251.8</v>
          </cell>
          <cell r="N953">
            <v>341.8956</v>
          </cell>
        </row>
        <row r="955">
          <cell r="B955" t="str">
            <v>TSR 632 190/1</v>
          </cell>
          <cell r="C955" t="str">
            <v>PRA</v>
          </cell>
          <cell r="D955">
            <v>84</v>
          </cell>
          <cell r="E955">
            <v>0.84508131868131864</v>
          </cell>
          <cell r="H955">
            <v>84</v>
          </cell>
          <cell r="I955">
            <v>84</v>
          </cell>
          <cell r="J955">
            <v>84</v>
          </cell>
          <cell r="K955">
            <v>83.940219999999997</v>
          </cell>
          <cell r="L955">
            <v>0</v>
          </cell>
          <cell r="M955">
            <v>629.55165</v>
          </cell>
          <cell r="N955">
            <v>84.585599999999999</v>
          </cell>
        </row>
        <row r="956">
          <cell r="B956" t="str">
            <v>TSR 632 190/2</v>
          </cell>
          <cell r="C956" t="str">
            <v>PRA</v>
          </cell>
          <cell r="D956">
            <v>67</v>
          </cell>
          <cell r="E956">
            <v>0.81232055109070034</v>
          </cell>
          <cell r="H956">
            <v>67</v>
          </cell>
          <cell r="I956">
            <v>67</v>
          </cell>
          <cell r="J956">
            <v>67</v>
          </cell>
          <cell r="K956">
            <v>66.666666666666671</v>
          </cell>
          <cell r="L956">
            <v>0</v>
          </cell>
          <cell r="M956">
            <v>500</v>
          </cell>
          <cell r="N956">
            <v>81.734400000000008</v>
          </cell>
        </row>
        <row r="958">
          <cell r="B958" t="str">
            <v>TSR 671 001/1</v>
          </cell>
          <cell r="C958" t="str">
            <v>PRA</v>
          </cell>
          <cell r="D958">
            <v>106</v>
          </cell>
          <cell r="E958">
            <v>0.52771552975326552</v>
          </cell>
          <cell r="H958">
            <v>106</v>
          </cell>
          <cell r="I958">
            <v>106</v>
          </cell>
          <cell r="J958">
            <v>106</v>
          </cell>
          <cell r="K958">
            <v>105.31304</v>
          </cell>
          <cell r="L958">
            <v>0</v>
          </cell>
          <cell r="M958">
            <v>789.84780000000001</v>
          </cell>
          <cell r="N958">
            <v>325.40400000000005</v>
          </cell>
        </row>
        <row r="959">
          <cell r="B959" t="str">
            <v>TSR 671 001/2</v>
          </cell>
          <cell r="C959" t="str">
            <v>PRA</v>
          </cell>
          <cell r="D959">
            <v>107</v>
          </cell>
          <cell r="E959">
            <v>0.53212940330697334</v>
          </cell>
          <cell r="H959">
            <v>107</v>
          </cell>
          <cell r="I959">
            <v>107</v>
          </cell>
          <cell r="J959">
            <v>107</v>
          </cell>
          <cell r="K959">
            <v>106.42800000000001</v>
          </cell>
          <cell r="L959">
            <v>0</v>
          </cell>
          <cell r="M959">
            <v>798.21</v>
          </cell>
          <cell r="N959">
            <v>325.40400000000005</v>
          </cell>
        </row>
        <row r="960">
          <cell r="B960" t="str">
            <v>TSR 671 001/3</v>
          </cell>
          <cell r="C960" t="str">
            <v>PRA</v>
          </cell>
          <cell r="D960">
            <v>67</v>
          </cell>
          <cell r="E960">
            <v>0.55795637198622272</v>
          </cell>
          <cell r="H960">
            <v>67</v>
          </cell>
          <cell r="I960">
            <v>67</v>
          </cell>
          <cell r="J960">
            <v>67</v>
          </cell>
          <cell r="K960">
            <v>66.414599999999993</v>
          </cell>
          <cell r="L960">
            <v>0</v>
          </cell>
          <cell r="M960">
            <v>498.10949999999997</v>
          </cell>
          <cell r="N960">
            <v>192.51</v>
          </cell>
        </row>
        <row r="961">
          <cell r="B961" t="str">
            <v>TSR 671 001/4</v>
          </cell>
          <cell r="C961" t="str">
            <v>PRA</v>
          </cell>
          <cell r="D961">
            <v>44</v>
          </cell>
          <cell r="E961">
            <v>0.5464</v>
          </cell>
          <cell r="H961">
            <v>44</v>
          </cell>
          <cell r="I961">
            <v>44</v>
          </cell>
          <cell r="J961">
            <v>44</v>
          </cell>
          <cell r="K961">
            <v>43.843800000000002</v>
          </cell>
          <cell r="L961">
            <v>0</v>
          </cell>
          <cell r="M961">
            <v>328.82850000000002</v>
          </cell>
          <cell r="N961">
            <v>129.7296</v>
          </cell>
        </row>
        <row r="962">
          <cell r="B962" t="str">
            <v>TSR 671 001/5</v>
          </cell>
          <cell r="C962" t="str">
            <v>PRA</v>
          </cell>
          <cell r="D962">
            <v>44</v>
          </cell>
          <cell r="E962">
            <v>0.5464</v>
          </cell>
          <cell r="H962">
            <v>44</v>
          </cell>
          <cell r="I962">
            <v>44</v>
          </cell>
          <cell r="J962">
            <v>44</v>
          </cell>
          <cell r="K962">
            <v>43.843800000000002</v>
          </cell>
          <cell r="L962">
            <v>0</v>
          </cell>
          <cell r="M962">
            <v>328.82850000000002</v>
          </cell>
          <cell r="N962">
            <v>129.7296</v>
          </cell>
        </row>
        <row r="963">
          <cell r="B963" t="str">
            <v>TSR 671 001/11</v>
          </cell>
          <cell r="C963" t="str">
            <v>PRA</v>
          </cell>
          <cell r="D963">
            <v>72</v>
          </cell>
          <cell r="E963">
            <v>0.57515384615384624</v>
          </cell>
          <cell r="H963">
            <v>72</v>
          </cell>
          <cell r="I963">
            <v>72</v>
          </cell>
          <cell r="J963">
            <v>72</v>
          </cell>
          <cell r="K963">
            <v>71.858500000000006</v>
          </cell>
          <cell r="L963">
            <v>0</v>
          </cell>
          <cell r="M963">
            <v>538.93875000000003</v>
          </cell>
          <cell r="N963">
            <v>198.828</v>
          </cell>
        </row>
        <row r="964">
          <cell r="B964" t="str">
            <v>TSR 671 001/12</v>
          </cell>
          <cell r="C964" t="str">
            <v>PRA</v>
          </cell>
          <cell r="D964">
            <v>72</v>
          </cell>
          <cell r="E964">
            <v>0.57515384615384624</v>
          </cell>
          <cell r="H964">
            <v>72</v>
          </cell>
          <cell r="I964">
            <v>72</v>
          </cell>
          <cell r="J964">
            <v>72</v>
          </cell>
          <cell r="K964">
            <v>71.858500000000006</v>
          </cell>
          <cell r="L964">
            <v>0</v>
          </cell>
          <cell r="M964">
            <v>538.93875000000003</v>
          </cell>
          <cell r="N964">
            <v>198.828</v>
          </cell>
        </row>
        <row r="965">
          <cell r="B965" t="str">
            <v>TSR 671 001/13</v>
          </cell>
          <cell r="C965" t="str">
            <v>PRA</v>
          </cell>
          <cell r="D965">
            <v>46</v>
          </cell>
          <cell r="E965">
            <v>0.57836655518394653</v>
          </cell>
          <cell r="H965">
            <v>46</v>
          </cell>
          <cell r="I965">
            <v>46</v>
          </cell>
          <cell r="J965">
            <v>46</v>
          </cell>
          <cell r="K965">
            <v>45.135999999999996</v>
          </cell>
          <cell r="L965">
            <v>0</v>
          </cell>
          <cell r="M965">
            <v>338.52</v>
          </cell>
          <cell r="N965">
            <v>126.06840000000001</v>
          </cell>
        </row>
        <row r="966">
          <cell r="B966" t="str">
            <v>TSR 671 001/14</v>
          </cell>
          <cell r="C966" t="str">
            <v>PRA</v>
          </cell>
          <cell r="D966">
            <v>35</v>
          </cell>
          <cell r="E966">
            <v>0.56130637362637359</v>
          </cell>
          <cell r="H966">
            <v>35</v>
          </cell>
          <cell r="I966">
            <v>35</v>
          </cell>
          <cell r="J966">
            <v>35</v>
          </cell>
          <cell r="K966">
            <v>34.582800000000006</v>
          </cell>
          <cell r="L966">
            <v>0</v>
          </cell>
          <cell r="M966">
            <v>259.37100000000004</v>
          </cell>
          <cell r="N966">
            <v>99.802800000000005</v>
          </cell>
        </row>
        <row r="967">
          <cell r="B967" t="str">
            <v>TSR 671 001/15</v>
          </cell>
          <cell r="C967" t="str">
            <v>PRA</v>
          </cell>
          <cell r="D967">
            <v>35</v>
          </cell>
          <cell r="E967">
            <v>0.56951912087912082</v>
          </cell>
          <cell r="H967">
            <v>35</v>
          </cell>
          <cell r="I967">
            <v>35</v>
          </cell>
          <cell r="J967">
            <v>35</v>
          </cell>
          <cell r="K967">
            <v>34.582800000000006</v>
          </cell>
          <cell r="L967">
            <v>0</v>
          </cell>
          <cell r="M967">
            <v>259.37100000000004</v>
          </cell>
          <cell r="N967">
            <v>97.934400000000011</v>
          </cell>
        </row>
        <row r="969">
          <cell r="B969" t="str">
            <v>TSR 673 113/1</v>
          </cell>
          <cell r="C969" t="str">
            <v>PRT</v>
          </cell>
          <cell r="D969">
            <v>256</v>
          </cell>
          <cell r="E969">
            <v>0.6592937499999999</v>
          </cell>
          <cell r="H969">
            <v>256</v>
          </cell>
          <cell r="I969">
            <v>256</v>
          </cell>
          <cell r="J969">
            <v>256</v>
          </cell>
          <cell r="K969">
            <v>255.2</v>
          </cell>
          <cell r="L969">
            <v>0</v>
          </cell>
          <cell r="M969">
            <v>1914</v>
          </cell>
          <cell r="N969">
            <v>566.93520000000012</v>
          </cell>
        </row>
        <row r="970">
          <cell r="B970" t="str">
            <v>TSR 673 113/2</v>
          </cell>
          <cell r="C970" t="str">
            <v>PRT</v>
          </cell>
          <cell r="D970">
            <v>139</v>
          </cell>
          <cell r="E970">
            <v>0.66442899833978974</v>
          </cell>
          <cell r="H970">
            <v>139</v>
          </cell>
          <cell r="I970">
            <v>139</v>
          </cell>
          <cell r="J970">
            <v>139</v>
          </cell>
          <cell r="K970">
            <v>138.93333333333334</v>
          </cell>
          <cell r="L970">
            <v>0</v>
          </cell>
          <cell r="M970">
            <v>1042</v>
          </cell>
          <cell r="N970">
            <v>303.18840000000006</v>
          </cell>
        </row>
        <row r="975">
          <cell r="B975" t="str">
            <v>Product number</v>
          </cell>
          <cell r="D975" t="str">
            <v>Price USD</v>
          </cell>
        </row>
        <row r="976">
          <cell r="B976" t="str">
            <v>TZC 500 32</v>
          </cell>
          <cell r="C976" t="str">
            <v>PRA</v>
          </cell>
          <cell r="D976">
            <v>7</v>
          </cell>
          <cell r="E976">
            <v>0.83669450549450552</v>
          </cell>
          <cell r="H976">
            <v>7</v>
          </cell>
          <cell r="I976">
            <v>7</v>
          </cell>
          <cell r="J976">
            <v>7</v>
          </cell>
          <cell r="K976">
            <v>6.333333333333333</v>
          </cell>
          <cell r="L976">
            <v>0</v>
          </cell>
          <cell r="M976">
            <v>47.5</v>
          </cell>
          <cell r="N976">
            <v>7.4304000000000006</v>
          </cell>
        </row>
        <row r="977">
          <cell r="B977" t="str">
            <v xml:space="preserve">TZC 500 32/100 </v>
          </cell>
          <cell r="C977" t="str">
            <v>PRA</v>
          </cell>
          <cell r="D977">
            <v>373</v>
          </cell>
          <cell r="E977">
            <v>0.69370228913177967</v>
          </cell>
          <cell r="H977">
            <v>373</v>
          </cell>
          <cell r="I977">
            <v>373</v>
          </cell>
          <cell r="J977">
            <v>373</v>
          </cell>
          <cell r="K977">
            <v>372.4</v>
          </cell>
          <cell r="L977">
            <v>0</v>
          </cell>
          <cell r="M977">
            <v>2793</v>
          </cell>
          <cell r="N977">
            <v>742.61880000000008</v>
          </cell>
        </row>
        <row r="978">
          <cell r="B978" t="str">
            <v>TZC 500 32/500</v>
          </cell>
          <cell r="C978" t="str">
            <v>PRA</v>
          </cell>
          <cell r="D978">
            <v>1862</v>
          </cell>
          <cell r="E978">
            <v>0.69320879120879109</v>
          </cell>
          <cell r="H978">
            <v>1862</v>
          </cell>
          <cell r="I978">
            <v>1862</v>
          </cell>
          <cell r="J978">
            <v>1862</v>
          </cell>
          <cell r="K978">
            <v>1862</v>
          </cell>
          <cell r="L978">
            <v>0</v>
          </cell>
          <cell r="M978">
            <v>13965</v>
          </cell>
          <cell r="N978">
            <v>3713.0940000000005</v>
          </cell>
        </row>
        <row r="980">
          <cell r="B980" t="str">
            <v>TZC 501 26</v>
          </cell>
          <cell r="C980" t="str">
            <v>PRA</v>
          </cell>
          <cell r="D980">
            <v>15</v>
          </cell>
          <cell r="E980">
            <v>0.82332307692307694</v>
          </cell>
          <cell r="H980">
            <v>15</v>
          </cell>
          <cell r="I980">
            <v>15</v>
          </cell>
          <cell r="J980">
            <v>15</v>
          </cell>
          <cell r="K980">
            <v>14.973333333333333</v>
          </cell>
          <cell r="L980">
            <v>0</v>
          </cell>
          <cell r="M980">
            <v>112.3</v>
          </cell>
          <cell r="N980">
            <v>17.225999999999999</v>
          </cell>
        </row>
        <row r="981">
          <cell r="B981" t="str">
            <v>TZC 750 24</v>
          </cell>
          <cell r="C981" t="str">
            <v>PRA</v>
          </cell>
          <cell r="D981">
            <v>3</v>
          </cell>
          <cell r="E981">
            <v>0.86319999999999997</v>
          </cell>
          <cell r="H981">
            <v>3</v>
          </cell>
          <cell r="I981">
            <v>3</v>
          </cell>
          <cell r="J981">
            <v>3</v>
          </cell>
          <cell r="K981">
            <v>2.4359999999999999</v>
          </cell>
          <cell r="L981">
            <v>0</v>
          </cell>
          <cell r="M981">
            <v>18.27</v>
          </cell>
          <cell r="N981">
            <v>2.6676000000000002</v>
          </cell>
        </row>
        <row r="983">
          <cell r="B983" t="str">
            <v>033/BFY 112 0401/W</v>
          </cell>
          <cell r="C983" t="str">
            <v>PRA</v>
          </cell>
          <cell r="D983">
            <v>13</v>
          </cell>
          <cell r="E983">
            <v>0.60084733727810646</v>
          </cell>
          <cell r="H983">
            <v>13</v>
          </cell>
          <cell r="I983">
            <v>13</v>
          </cell>
          <cell r="J983">
            <v>13</v>
          </cell>
          <cell r="K983">
            <v>12.666666666666666</v>
          </cell>
          <cell r="L983">
            <v>0</v>
          </cell>
          <cell r="M983">
            <v>95</v>
          </cell>
          <cell r="N983">
            <v>33.728400000000001</v>
          </cell>
        </row>
        <row r="984">
          <cell r="B984" t="str">
            <v>033/BFY 113 0431/W</v>
          </cell>
          <cell r="C984" t="str">
            <v>PRA</v>
          </cell>
          <cell r="D984">
            <v>30</v>
          </cell>
          <cell r="E984">
            <v>0.60328000000000004</v>
          </cell>
          <cell r="H984">
            <v>30</v>
          </cell>
          <cell r="I984">
            <v>30</v>
          </cell>
          <cell r="J984">
            <v>30</v>
          </cell>
          <cell r="K984">
            <v>29.333333333333332</v>
          </cell>
          <cell r="L984">
            <v>0</v>
          </cell>
          <cell r="M984">
            <v>220</v>
          </cell>
          <cell r="N984">
            <v>77.360399999999998</v>
          </cell>
        </row>
        <row r="985">
          <cell r="B985" t="str">
            <v>329 945/11110</v>
          </cell>
          <cell r="C985" t="str">
            <v>PRA</v>
          </cell>
          <cell r="D985">
            <v>98</v>
          </cell>
          <cell r="E985">
            <v>0.63122323390894819</v>
          </cell>
          <cell r="H985">
            <v>98</v>
          </cell>
          <cell r="I985">
            <v>98</v>
          </cell>
          <cell r="J985">
            <v>98</v>
          </cell>
          <cell r="K985">
            <v>98</v>
          </cell>
          <cell r="L985">
            <v>0</v>
          </cell>
          <cell r="M985">
            <v>735</v>
          </cell>
          <cell r="N985">
            <v>234.91079999999999</v>
          </cell>
        </row>
        <row r="986">
          <cell r="B986" t="str">
            <v>329 945/11200</v>
          </cell>
          <cell r="C986" t="str">
            <v>PRA</v>
          </cell>
          <cell r="D986">
            <v>99</v>
          </cell>
          <cell r="E986">
            <v>0.63494825174825176</v>
          </cell>
          <cell r="H986">
            <v>99</v>
          </cell>
          <cell r="I986">
            <v>99</v>
          </cell>
          <cell r="J986">
            <v>99</v>
          </cell>
          <cell r="K986">
            <v>98.578199999999995</v>
          </cell>
          <cell r="L986">
            <v>0</v>
          </cell>
          <cell r="M986">
            <v>739.3365</v>
          </cell>
          <cell r="N986">
            <v>234.91079999999999</v>
          </cell>
        </row>
        <row r="987">
          <cell r="B987" t="str">
            <v>77/BYB 501/2</v>
          </cell>
          <cell r="C987" t="str">
            <v>PRA</v>
          </cell>
          <cell r="D987">
            <v>171</v>
          </cell>
          <cell r="E987">
            <v>0.79278380566801621</v>
          </cell>
          <cell r="H987">
            <v>171</v>
          </cell>
          <cell r="I987">
            <v>171</v>
          </cell>
          <cell r="J987">
            <v>171</v>
          </cell>
          <cell r="K987">
            <v>170.66666666666666</v>
          </cell>
          <cell r="L987">
            <v>0</v>
          </cell>
          <cell r="M987">
            <v>1280</v>
          </cell>
          <cell r="N987">
            <v>230.32079999999999</v>
          </cell>
        </row>
        <row r="989">
          <cell r="B989" t="str">
            <v>LDK 901 01/1</v>
          </cell>
          <cell r="C989" t="str">
            <v>PRA</v>
          </cell>
          <cell r="D989">
            <v>630</v>
          </cell>
          <cell r="E989">
            <v>0.54911120879120878</v>
          </cell>
          <cell r="H989">
            <v>630</v>
          </cell>
          <cell r="I989">
            <v>630</v>
          </cell>
          <cell r="J989">
            <v>630</v>
          </cell>
          <cell r="K989">
            <v>626.5333333333333</v>
          </cell>
          <cell r="L989">
            <v>0</v>
          </cell>
          <cell r="M989">
            <v>4699</v>
          </cell>
          <cell r="N989">
            <v>1846.3896</v>
          </cell>
        </row>
        <row r="990">
          <cell r="B990" t="str">
            <v>LDK 901 02/1</v>
          </cell>
          <cell r="C990" t="str">
            <v>PRA</v>
          </cell>
          <cell r="D990">
            <v>62</v>
          </cell>
          <cell r="E990">
            <v>0.4538898263027295</v>
          </cell>
          <cell r="H990">
            <v>62</v>
          </cell>
          <cell r="I990">
            <v>62</v>
          </cell>
          <cell r="J990">
            <v>62</v>
          </cell>
          <cell r="K990">
            <v>61.218640000000001</v>
          </cell>
          <cell r="L990">
            <v>0</v>
          </cell>
          <cell r="M990">
            <v>459.13979999999998</v>
          </cell>
          <cell r="N990">
            <v>220.08240000000001</v>
          </cell>
        </row>
        <row r="991">
          <cell r="B991" t="str">
            <v>LPY 111 500/1</v>
          </cell>
          <cell r="C991" t="str">
            <v>PRA</v>
          </cell>
          <cell r="D991">
            <v>1740</v>
          </cell>
          <cell r="E991">
            <v>0.8949602122015915</v>
          </cell>
          <cell r="H991">
            <v>1740</v>
          </cell>
          <cell r="I991">
            <v>1740</v>
          </cell>
          <cell r="J991">
            <v>1740</v>
          </cell>
          <cell r="K991">
            <v>1740</v>
          </cell>
          <cell r="L991">
            <v>0</v>
          </cell>
          <cell r="M991">
            <v>13050</v>
          </cell>
          <cell r="N991">
            <v>1188</v>
          </cell>
        </row>
        <row r="992">
          <cell r="B992" t="str">
            <v>LSB 903 36</v>
          </cell>
          <cell r="C992" t="str">
            <v>PRA</v>
          </cell>
          <cell r="D992">
            <v>11</v>
          </cell>
          <cell r="E992">
            <v>0.54217062937062932</v>
          </cell>
          <cell r="H992">
            <v>11</v>
          </cell>
          <cell r="I992">
            <v>11</v>
          </cell>
          <cell r="J992">
            <v>11</v>
          </cell>
          <cell r="K992">
            <v>10.4</v>
          </cell>
          <cell r="L992">
            <v>0</v>
          </cell>
          <cell r="M992">
            <v>78</v>
          </cell>
          <cell r="N992">
            <v>32.7348</v>
          </cell>
        </row>
        <row r="994">
          <cell r="B994" t="str">
            <v>LSD 319 80</v>
          </cell>
          <cell r="C994" t="str">
            <v>PRA</v>
          </cell>
          <cell r="D994">
            <v>860</v>
          </cell>
          <cell r="E994">
            <v>0.43973695885509834</v>
          </cell>
          <cell r="H994">
            <v>860</v>
          </cell>
          <cell r="I994">
            <v>860</v>
          </cell>
          <cell r="J994">
            <v>860</v>
          </cell>
          <cell r="K994">
            <v>852.92480000000012</v>
          </cell>
          <cell r="L994">
            <v>0</v>
          </cell>
          <cell r="M994">
            <v>6396.9360000000006</v>
          </cell>
          <cell r="N994">
            <v>3131.8704000000002</v>
          </cell>
        </row>
        <row r="995">
          <cell r="B995" t="str">
            <v>LSD 319 83</v>
          </cell>
          <cell r="C995" t="str">
            <v>PRA</v>
          </cell>
          <cell r="D995">
            <v>460</v>
          </cell>
          <cell r="E995">
            <v>0.36700080267558521</v>
          </cell>
          <cell r="H995">
            <v>460</v>
          </cell>
          <cell r="I995">
            <v>460</v>
          </cell>
          <cell r="J995">
            <v>460</v>
          </cell>
          <cell r="K995">
            <v>453.14528000000001</v>
          </cell>
          <cell r="L995">
            <v>0</v>
          </cell>
          <cell r="M995">
            <v>3398.5896000000002</v>
          </cell>
          <cell r="N995">
            <v>1892.6676000000002</v>
          </cell>
        </row>
        <row r="996">
          <cell r="B996" t="str">
            <v>LSD 319 84/1</v>
          </cell>
          <cell r="C996" t="str">
            <v>PRA</v>
          </cell>
          <cell r="D996">
            <v>350</v>
          </cell>
          <cell r="E996">
            <v>0.31341432967032962</v>
          </cell>
          <cell r="H996">
            <v>350</v>
          </cell>
          <cell r="I996">
            <v>350</v>
          </cell>
          <cell r="J996">
            <v>350</v>
          </cell>
          <cell r="K996">
            <v>344.26666666666665</v>
          </cell>
          <cell r="L996">
            <v>0</v>
          </cell>
          <cell r="M996">
            <v>2582</v>
          </cell>
          <cell r="N996">
            <v>1561.9824000000001</v>
          </cell>
        </row>
        <row r="997">
          <cell r="B997" t="str">
            <v>LSD 319 85/2</v>
          </cell>
          <cell r="C997" t="str">
            <v>PRA</v>
          </cell>
          <cell r="D997">
            <v>1020</v>
          </cell>
          <cell r="E997">
            <v>0.30394407239819005</v>
          </cell>
          <cell r="H997">
            <v>1020</v>
          </cell>
          <cell r="I997">
            <v>1020</v>
          </cell>
          <cell r="J997">
            <v>1020</v>
          </cell>
          <cell r="K997">
            <v>1013.3333333333334</v>
          </cell>
          <cell r="L997">
            <v>0</v>
          </cell>
          <cell r="M997">
            <v>7600</v>
          </cell>
          <cell r="N997">
            <v>4614.8508000000002</v>
          </cell>
        </row>
        <row r="998">
          <cell r="B998" t="str">
            <v>LSD 319 86/1</v>
          </cell>
          <cell r="C998" t="str">
            <v>PRA</v>
          </cell>
          <cell r="D998">
            <v>480</v>
          </cell>
          <cell r="E998">
            <v>0.31813576923076919</v>
          </cell>
          <cell r="H998">
            <v>480</v>
          </cell>
          <cell r="I998">
            <v>480</v>
          </cell>
          <cell r="J998">
            <v>480</v>
          </cell>
          <cell r="K998">
            <v>479.95023999999995</v>
          </cell>
          <cell r="L998">
            <v>0</v>
          </cell>
          <cell r="M998">
            <v>3599.6267999999995</v>
          </cell>
          <cell r="N998">
            <v>2127.4164000000001</v>
          </cell>
        </row>
        <row r="999">
          <cell r="B999" t="str">
            <v>LSD 319 87/1</v>
          </cell>
          <cell r="C999" t="str">
            <v>PRA</v>
          </cell>
          <cell r="D999">
            <v>370</v>
          </cell>
          <cell r="E999">
            <v>0.31251376299376293</v>
          </cell>
          <cell r="H999">
            <v>370</v>
          </cell>
          <cell r="I999">
            <v>370</v>
          </cell>
          <cell r="J999">
            <v>370</v>
          </cell>
          <cell r="K999">
            <v>364.66666666666669</v>
          </cell>
          <cell r="L999">
            <v>0</v>
          </cell>
          <cell r="M999">
            <v>2735</v>
          </cell>
          <cell r="N999">
            <v>1653.4044000000001</v>
          </cell>
        </row>
        <row r="1000">
          <cell r="B1000" t="str">
            <v>LSD 349 20/1</v>
          </cell>
          <cell r="C1000" t="str">
            <v>PRA</v>
          </cell>
          <cell r="D1000">
            <v>300</v>
          </cell>
          <cell r="E1000">
            <v>0.39229230769230772</v>
          </cell>
          <cell r="H1000">
            <v>300</v>
          </cell>
          <cell r="I1000">
            <v>300</v>
          </cell>
          <cell r="J1000">
            <v>300</v>
          </cell>
          <cell r="K1000">
            <v>299.60000000000002</v>
          </cell>
          <cell r="L1000">
            <v>0</v>
          </cell>
          <cell r="M1000">
            <v>2247</v>
          </cell>
          <cell r="N1000">
            <v>1185.03</v>
          </cell>
        </row>
        <row r="1002">
          <cell r="B1002" t="str">
            <v>LSY 120 10/1</v>
          </cell>
          <cell r="C1002" t="str">
            <v>PRA</v>
          </cell>
          <cell r="D1002">
            <v>16</v>
          </cell>
          <cell r="E1002">
            <v>0.31627692307692301</v>
          </cell>
          <cell r="H1002">
            <v>16</v>
          </cell>
          <cell r="I1002">
            <v>16</v>
          </cell>
          <cell r="J1002">
            <v>16</v>
          </cell>
          <cell r="K1002">
            <v>16</v>
          </cell>
          <cell r="L1002">
            <v>0</v>
          </cell>
          <cell r="M1002">
            <v>120</v>
          </cell>
          <cell r="N1002">
            <v>71.107200000000006</v>
          </cell>
        </row>
        <row r="1003">
          <cell r="B1003" t="str">
            <v>LSY 141 12</v>
          </cell>
          <cell r="C1003" t="str">
            <v>PRA</v>
          </cell>
          <cell r="D1003">
            <v>99</v>
          </cell>
          <cell r="E1003">
            <v>0.42297622377622368</v>
          </cell>
          <cell r="H1003">
            <v>99</v>
          </cell>
          <cell r="I1003">
            <v>99</v>
          </cell>
          <cell r="J1003">
            <v>99</v>
          </cell>
          <cell r="K1003">
            <v>98.666666666666671</v>
          </cell>
          <cell r="L1003">
            <v>0</v>
          </cell>
          <cell r="M1003">
            <v>740</v>
          </cell>
          <cell r="N1003">
            <v>371.31480000000005</v>
          </cell>
        </row>
        <row r="1004">
          <cell r="B1004" t="str">
            <v>LTT 237 13</v>
          </cell>
          <cell r="C1004" t="str">
            <v>PRA</v>
          </cell>
          <cell r="D1004">
            <v>4270</v>
          </cell>
          <cell r="E1004">
            <v>0.23813558638083229</v>
          </cell>
          <cell r="H1004">
            <v>4270</v>
          </cell>
          <cell r="I1004">
            <v>4270</v>
          </cell>
          <cell r="J1004">
            <v>4270</v>
          </cell>
          <cell r="K1004">
            <v>4266.666666666667</v>
          </cell>
          <cell r="L1004">
            <v>0</v>
          </cell>
          <cell r="M1004">
            <v>32000</v>
          </cell>
          <cell r="N1004">
            <v>21145.5468</v>
          </cell>
        </row>
        <row r="1005">
          <cell r="B1005" t="str">
            <v>LTT 237 17/1</v>
          </cell>
          <cell r="C1005" t="str">
            <v>PRA</v>
          </cell>
          <cell r="D1005">
            <v>1020</v>
          </cell>
          <cell r="E1005">
            <v>0.34676941176470583</v>
          </cell>
          <cell r="H1005">
            <v>1020</v>
          </cell>
          <cell r="I1005">
            <v>1020</v>
          </cell>
          <cell r="J1005">
            <v>1020</v>
          </cell>
          <cell r="K1005">
            <v>1013.3333333333334</v>
          </cell>
          <cell r="L1005">
            <v>0</v>
          </cell>
          <cell r="M1005">
            <v>7600</v>
          </cell>
          <cell r="N1005">
            <v>4330.9188000000004</v>
          </cell>
        </row>
        <row r="1006">
          <cell r="B1006" t="str">
            <v>LTX 102 17</v>
          </cell>
          <cell r="C1006" t="str">
            <v>PRA</v>
          </cell>
          <cell r="D1006">
            <v>19</v>
          </cell>
          <cell r="E1006">
            <v>0.46996923076923069</v>
          </cell>
          <cell r="H1006">
            <v>19</v>
          </cell>
          <cell r="I1006">
            <v>19</v>
          </cell>
          <cell r="J1006">
            <v>19</v>
          </cell>
          <cell r="K1006">
            <v>18.933333333333334</v>
          </cell>
          <cell r="L1006">
            <v>0</v>
          </cell>
          <cell r="M1006">
            <v>142</v>
          </cell>
          <cell r="N1006">
            <v>65.458800000000011</v>
          </cell>
        </row>
        <row r="1008">
          <cell r="B1008" t="str">
            <v>NTM 101 01/1</v>
          </cell>
          <cell r="C1008" t="str">
            <v>PRA</v>
          </cell>
          <cell r="D1008">
            <v>4</v>
          </cell>
          <cell r="E1008">
            <v>0.61452307692307695</v>
          </cell>
          <cell r="H1008">
            <v>4</v>
          </cell>
          <cell r="I1008">
            <v>4</v>
          </cell>
          <cell r="J1008">
            <v>4</v>
          </cell>
          <cell r="K1008">
            <v>3.7333333333333334</v>
          </cell>
          <cell r="L1008">
            <v>0</v>
          </cell>
          <cell r="M1008">
            <v>28</v>
          </cell>
          <cell r="N1008">
            <v>10.022399999999999</v>
          </cell>
        </row>
        <row r="1009">
          <cell r="B1009" t="str">
            <v>RNT 860 900/1</v>
          </cell>
          <cell r="C1009" t="str">
            <v>PRA</v>
          </cell>
          <cell r="D1009">
            <v>24</v>
          </cell>
          <cell r="E1009">
            <v>0.38502307692307686</v>
          </cell>
          <cell r="H1009">
            <v>24</v>
          </cell>
          <cell r="I1009">
            <v>24</v>
          </cell>
          <cell r="J1009">
            <v>24</v>
          </cell>
          <cell r="K1009">
            <v>23.998884000000007</v>
          </cell>
          <cell r="L1009">
            <v>0</v>
          </cell>
          <cell r="M1009">
            <v>179.99163000000004</v>
          </cell>
          <cell r="N1009">
            <v>95.936400000000006</v>
          </cell>
        </row>
        <row r="1010">
          <cell r="B1010" t="str">
            <v>RPM 517 54/2</v>
          </cell>
          <cell r="C1010" t="str">
            <v>PRA</v>
          </cell>
          <cell r="D1010">
            <v>51</v>
          </cell>
          <cell r="E1010">
            <v>0.46078190045248868</v>
          </cell>
          <cell r="H1010">
            <v>51</v>
          </cell>
          <cell r="I1010">
            <v>51</v>
          </cell>
          <cell r="J1010">
            <v>51</v>
          </cell>
          <cell r="K1010">
            <v>50.589000000000006</v>
          </cell>
          <cell r="L1010">
            <v>0</v>
          </cell>
          <cell r="M1010">
            <v>379.41750000000002</v>
          </cell>
          <cell r="N1010">
            <v>178.7508</v>
          </cell>
        </row>
        <row r="1011">
          <cell r="B1011" t="str">
            <v>RPMR 102 06/2</v>
          </cell>
          <cell r="C1011" t="str">
            <v>PRT</v>
          </cell>
          <cell r="D1011">
            <v>72</v>
          </cell>
          <cell r="E1011">
            <v>0.64839999999999998</v>
          </cell>
          <cell r="H1011">
            <v>72</v>
          </cell>
          <cell r="I1011">
            <v>72</v>
          </cell>
          <cell r="J1011">
            <v>72</v>
          </cell>
          <cell r="K1011">
            <v>72</v>
          </cell>
          <cell r="L1011">
            <v>0</v>
          </cell>
          <cell r="M1011">
            <v>540</v>
          </cell>
          <cell r="N1011">
            <v>164.54880000000003</v>
          </cell>
        </row>
        <row r="1012">
          <cell r="B1012" t="str">
            <v>RPMR 102 13/1</v>
          </cell>
          <cell r="C1012" t="str">
            <v>PRA</v>
          </cell>
          <cell r="D1012">
            <v>100</v>
          </cell>
          <cell r="E1012">
            <v>0.68970769230769235</v>
          </cell>
          <cell r="H1012">
            <v>100</v>
          </cell>
          <cell r="I1012">
            <v>100</v>
          </cell>
          <cell r="J1012">
            <v>100</v>
          </cell>
          <cell r="K1012">
            <v>94.666666666666671</v>
          </cell>
          <cell r="L1012">
            <v>0</v>
          </cell>
          <cell r="M1012">
            <v>710</v>
          </cell>
          <cell r="N1012">
            <v>201.69</v>
          </cell>
        </row>
        <row r="1014">
          <cell r="B1014" t="str">
            <v>SXA 124 1732/1</v>
          </cell>
          <cell r="C1014" t="str">
            <v>PRA</v>
          </cell>
          <cell r="D1014">
            <v>27</v>
          </cell>
          <cell r="E1014">
            <v>0.79741538461538453</v>
          </cell>
          <cell r="H1014">
            <v>27</v>
          </cell>
          <cell r="I1014">
            <v>27</v>
          </cell>
          <cell r="J1014">
            <v>27</v>
          </cell>
          <cell r="K1014">
            <v>26.643162</v>
          </cell>
          <cell r="L1014">
            <v>0</v>
          </cell>
          <cell r="M1014">
            <v>199.82371499999999</v>
          </cell>
          <cell r="N1014">
            <v>35.553600000000003</v>
          </cell>
        </row>
        <row r="1015">
          <cell r="B1015" t="str">
            <v>SXK 111 0254/L</v>
          </cell>
          <cell r="C1015" t="str">
            <v>PRA</v>
          </cell>
          <cell r="D1015">
            <v>2000</v>
          </cell>
          <cell r="E1015">
            <v>0.42701846153846151</v>
          </cell>
          <cell r="H1015">
            <v>2000</v>
          </cell>
          <cell r="I1015">
            <v>2000</v>
          </cell>
          <cell r="J1015">
            <v>2000</v>
          </cell>
          <cell r="K1015">
            <v>1999.7762399999999</v>
          </cell>
          <cell r="L1015">
            <v>0</v>
          </cell>
          <cell r="M1015">
            <v>14998.3218</v>
          </cell>
          <cell r="N1015">
            <v>7448.76</v>
          </cell>
        </row>
        <row r="1016">
          <cell r="B1016" t="str">
            <v>SXK 111 0254/S</v>
          </cell>
          <cell r="C1016" t="str">
            <v>PRA</v>
          </cell>
          <cell r="D1016">
            <v>1350</v>
          </cell>
          <cell r="E1016">
            <v>0.56309292307692316</v>
          </cell>
          <cell r="H1016">
            <v>1350</v>
          </cell>
          <cell r="I1016">
            <v>1350</v>
          </cell>
          <cell r="J1016">
            <v>1350</v>
          </cell>
          <cell r="K1016">
            <v>1346.5412099999999</v>
          </cell>
          <cell r="L1016">
            <v>0</v>
          </cell>
          <cell r="M1016">
            <v>10099.059074999999</v>
          </cell>
          <cell r="N1016">
            <v>3833.8596000000002</v>
          </cell>
        </row>
        <row r="1017">
          <cell r="B1017" t="str">
            <v>SXK 111 0274/1</v>
          </cell>
          <cell r="C1017" t="str">
            <v>PRA</v>
          </cell>
          <cell r="D1017">
            <v>85</v>
          </cell>
          <cell r="E1017">
            <v>0.84006226244343896</v>
          </cell>
          <cell r="H1017">
            <v>85</v>
          </cell>
          <cell r="I1017">
            <v>85</v>
          </cell>
          <cell r="J1017">
            <v>85</v>
          </cell>
          <cell r="K1017">
            <v>84.666666666666671</v>
          </cell>
          <cell r="L1017">
            <v>0</v>
          </cell>
          <cell r="M1017">
            <v>635</v>
          </cell>
          <cell r="N1017">
            <v>88.365600000000001</v>
          </cell>
        </row>
        <row r="1018">
          <cell r="B1018" t="str">
            <v>SXK 111 0274/2</v>
          </cell>
          <cell r="C1018" t="str">
            <v>PRA</v>
          </cell>
          <cell r="D1018">
            <v>85</v>
          </cell>
          <cell r="E1018">
            <v>0.84006226244343896</v>
          </cell>
          <cell r="H1018">
            <v>85</v>
          </cell>
          <cell r="I1018">
            <v>85</v>
          </cell>
          <cell r="J1018">
            <v>85</v>
          </cell>
          <cell r="K1018">
            <v>84.666666666666671</v>
          </cell>
          <cell r="L1018">
            <v>0</v>
          </cell>
          <cell r="M1018">
            <v>635</v>
          </cell>
          <cell r="N1018">
            <v>88.365600000000001</v>
          </cell>
        </row>
        <row r="1019">
          <cell r="B1019" t="str">
            <v>SXK 111 0274/3</v>
          </cell>
          <cell r="C1019" t="str">
            <v>PRA</v>
          </cell>
          <cell r="D1019">
            <v>85</v>
          </cell>
          <cell r="E1019">
            <v>0.93463312217194583</v>
          </cell>
          <cell r="H1019">
            <v>85</v>
          </cell>
          <cell r="I1019">
            <v>85</v>
          </cell>
          <cell r="J1019">
            <v>85</v>
          </cell>
          <cell r="K1019">
            <v>84.666666666666671</v>
          </cell>
          <cell r="L1019">
            <v>0</v>
          </cell>
          <cell r="M1019">
            <v>635</v>
          </cell>
          <cell r="N1019">
            <v>36.115200000000002</v>
          </cell>
        </row>
        <row r="1020">
          <cell r="B1020" t="str">
            <v>SXK 111 0274/4</v>
          </cell>
          <cell r="C1020" t="str">
            <v>PRA</v>
          </cell>
          <cell r="D1020">
            <v>85</v>
          </cell>
          <cell r="E1020">
            <v>0.84006226244343896</v>
          </cell>
          <cell r="H1020">
            <v>85</v>
          </cell>
          <cell r="I1020">
            <v>85</v>
          </cell>
          <cell r="J1020">
            <v>85</v>
          </cell>
          <cell r="K1020">
            <v>84.666666666666671</v>
          </cell>
          <cell r="L1020">
            <v>0</v>
          </cell>
          <cell r="M1020">
            <v>635</v>
          </cell>
          <cell r="N1020">
            <v>88.365600000000001</v>
          </cell>
        </row>
        <row r="1022">
          <cell r="B1022" t="str">
            <v>SXK 111 0279/1</v>
          </cell>
          <cell r="C1022" t="str">
            <v>PRA</v>
          </cell>
          <cell r="D1022">
            <v>112</v>
          </cell>
          <cell r="E1022">
            <v>0.77365989010989022</v>
          </cell>
          <cell r="H1022">
            <v>112</v>
          </cell>
          <cell r="I1022">
            <v>112</v>
          </cell>
          <cell r="J1022">
            <v>112</v>
          </cell>
          <cell r="K1022">
            <v>111.33333333333333</v>
          </cell>
          <cell r="L1022">
            <v>0</v>
          </cell>
          <cell r="M1022">
            <v>835</v>
          </cell>
          <cell r="N1022">
            <v>164.7756</v>
          </cell>
        </row>
        <row r="1023">
          <cell r="B1023" t="str">
            <v>SXK 111 0279/2</v>
          </cell>
          <cell r="C1023" t="str">
            <v>PRA</v>
          </cell>
          <cell r="D1023">
            <v>112</v>
          </cell>
          <cell r="E1023">
            <v>0.77365989010989022</v>
          </cell>
          <cell r="H1023">
            <v>112</v>
          </cell>
          <cell r="I1023">
            <v>112</v>
          </cell>
          <cell r="J1023">
            <v>112</v>
          </cell>
          <cell r="K1023">
            <v>111.33333333333333</v>
          </cell>
          <cell r="L1023">
            <v>0</v>
          </cell>
          <cell r="M1023">
            <v>835</v>
          </cell>
          <cell r="N1023">
            <v>164.7756</v>
          </cell>
        </row>
        <row r="1024">
          <cell r="B1024" t="str">
            <v>SXK 111 0312/1</v>
          </cell>
          <cell r="C1024" t="str">
            <v>PRA</v>
          </cell>
          <cell r="D1024">
            <v>37</v>
          </cell>
          <cell r="E1024">
            <v>0.58115758835758835</v>
          </cell>
          <cell r="H1024">
            <v>37</v>
          </cell>
          <cell r="I1024">
            <v>37</v>
          </cell>
          <cell r="J1024">
            <v>37</v>
          </cell>
          <cell r="K1024">
            <v>36.666666666666664</v>
          </cell>
          <cell r="L1024">
            <v>0</v>
          </cell>
          <cell r="M1024">
            <v>275</v>
          </cell>
          <cell r="N1024">
            <v>100.7316</v>
          </cell>
        </row>
        <row r="1025">
          <cell r="B1025" t="str">
            <v>SXK 111 0312/4</v>
          </cell>
          <cell r="C1025" t="str">
            <v>PRA</v>
          </cell>
          <cell r="D1025">
            <v>37</v>
          </cell>
          <cell r="E1025">
            <v>0.61986694386694374</v>
          </cell>
          <cell r="H1025">
            <v>37</v>
          </cell>
          <cell r="I1025">
            <v>37</v>
          </cell>
          <cell r="J1025">
            <v>37</v>
          </cell>
          <cell r="K1025">
            <v>36.666666666666664</v>
          </cell>
          <cell r="L1025">
            <v>0</v>
          </cell>
          <cell r="M1025">
            <v>275</v>
          </cell>
          <cell r="N1025">
            <v>91.422000000000011</v>
          </cell>
        </row>
        <row r="1026">
          <cell r="B1026" t="str">
            <v>SXK 111 0317/2</v>
          </cell>
          <cell r="C1026" t="str">
            <v>PRA</v>
          </cell>
          <cell r="D1026">
            <v>100</v>
          </cell>
          <cell r="E1026">
            <v>0.30373230769230758</v>
          </cell>
          <cell r="H1026">
            <v>100</v>
          </cell>
          <cell r="I1026">
            <v>100</v>
          </cell>
          <cell r="J1026">
            <v>100</v>
          </cell>
          <cell r="K1026">
            <v>100</v>
          </cell>
          <cell r="L1026">
            <v>0</v>
          </cell>
          <cell r="M1026">
            <v>750</v>
          </cell>
          <cell r="N1026">
            <v>452.57400000000007</v>
          </cell>
        </row>
        <row r="1028">
          <cell r="B1028" t="str">
            <v>SXK 111 0321/1</v>
          </cell>
          <cell r="C1028" t="str">
            <v>PRA</v>
          </cell>
          <cell r="D1028">
            <v>80</v>
          </cell>
          <cell r="E1028">
            <v>0.40747461538461527</v>
          </cell>
          <cell r="H1028">
            <v>80</v>
          </cell>
          <cell r="I1028">
            <v>80</v>
          </cell>
          <cell r="J1028">
            <v>80</v>
          </cell>
          <cell r="K1028">
            <v>79.333333333333329</v>
          </cell>
          <cell r="L1028">
            <v>0</v>
          </cell>
          <cell r="M1028">
            <v>595</v>
          </cell>
          <cell r="N1028">
            <v>308.11320000000006</v>
          </cell>
        </row>
        <row r="1029">
          <cell r="B1029" t="str">
            <v>SXK 111 0322/1</v>
          </cell>
          <cell r="C1029" t="str">
            <v>PRA</v>
          </cell>
          <cell r="D1029">
            <v>300</v>
          </cell>
          <cell r="E1029">
            <v>0.5803895384615384</v>
          </cell>
          <cell r="H1029">
            <v>300</v>
          </cell>
          <cell r="I1029">
            <v>300</v>
          </cell>
          <cell r="J1029">
            <v>300</v>
          </cell>
          <cell r="K1029">
            <v>293.20480000000003</v>
          </cell>
          <cell r="L1029">
            <v>0</v>
          </cell>
          <cell r="M1029">
            <v>2199.0360000000001</v>
          </cell>
          <cell r="N1029">
            <v>818.24040000000002</v>
          </cell>
        </row>
        <row r="1030">
          <cell r="B1030" t="str">
            <v>SXK 111 0322/2</v>
          </cell>
          <cell r="C1030" t="str">
            <v>PRA</v>
          </cell>
          <cell r="D1030">
            <v>580</v>
          </cell>
          <cell r="E1030">
            <v>0.70063660477453582</v>
          </cell>
          <cell r="H1030">
            <v>580</v>
          </cell>
          <cell r="I1030">
            <v>580</v>
          </cell>
          <cell r="J1030">
            <v>580</v>
          </cell>
          <cell r="K1030">
            <v>572.66666666666663</v>
          </cell>
          <cell r="L1030">
            <v>0</v>
          </cell>
          <cell r="M1030">
            <v>4295</v>
          </cell>
          <cell r="N1030">
            <v>1128.5999999999999</v>
          </cell>
        </row>
        <row r="1031">
          <cell r="B1031" t="str">
            <v>SXK 111 0323/1</v>
          </cell>
          <cell r="C1031" t="str">
            <v>PRA</v>
          </cell>
          <cell r="D1031">
            <v>320</v>
          </cell>
          <cell r="E1031">
            <v>0.60661519230769223</v>
          </cell>
          <cell r="H1031">
            <v>320</v>
          </cell>
          <cell r="I1031">
            <v>320</v>
          </cell>
          <cell r="J1031">
            <v>320</v>
          </cell>
          <cell r="K1031">
            <v>319.79948000000002</v>
          </cell>
          <cell r="L1031">
            <v>0</v>
          </cell>
          <cell r="M1031">
            <v>2398.4961000000003</v>
          </cell>
          <cell r="N1031">
            <v>818.24040000000002</v>
          </cell>
        </row>
        <row r="1032">
          <cell r="B1032" t="str">
            <v>SXK 111 0323/2</v>
          </cell>
          <cell r="C1032" t="str">
            <v>PRA</v>
          </cell>
          <cell r="D1032">
            <v>600</v>
          </cell>
          <cell r="E1032">
            <v>0.71061538461538465</v>
          </cell>
          <cell r="H1032">
            <v>600</v>
          </cell>
          <cell r="I1032">
            <v>600</v>
          </cell>
          <cell r="J1032">
            <v>600</v>
          </cell>
          <cell r="K1032">
            <v>599.57128</v>
          </cell>
          <cell r="L1032">
            <v>0</v>
          </cell>
          <cell r="M1032">
            <v>4496.7846</v>
          </cell>
          <cell r="N1032">
            <v>1128.5999999999999</v>
          </cell>
        </row>
        <row r="1033">
          <cell r="B1033" t="str">
            <v>SXK 111 0324/1</v>
          </cell>
          <cell r="C1033" t="str">
            <v>PRA</v>
          </cell>
          <cell r="D1033">
            <v>510</v>
          </cell>
          <cell r="E1033">
            <v>0.75317031674208146</v>
          </cell>
          <cell r="H1033">
            <v>510</v>
          </cell>
          <cell r="I1033">
            <v>510</v>
          </cell>
          <cell r="J1033">
            <v>510</v>
          </cell>
          <cell r="K1033">
            <v>506.49312000000003</v>
          </cell>
          <cell r="L1033">
            <v>0</v>
          </cell>
          <cell r="M1033">
            <v>3798.6984000000002</v>
          </cell>
          <cell r="N1033">
            <v>818.24040000000002</v>
          </cell>
        </row>
        <row r="1034">
          <cell r="B1034" t="str">
            <v>SXK 111 0325/1</v>
          </cell>
          <cell r="C1034" t="str">
            <v>PRA</v>
          </cell>
          <cell r="D1034">
            <v>540</v>
          </cell>
          <cell r="E1034">
            <v>0.76688307692307689</v>
          </cell>
          <cell r="H1034">
            <v>540</v>
          </cell>
          <cell r="I1034">
            <v>540</v>
          </cell>
          <cell r="J1034">
            <v>540</v>
          </cell>
          <cell r="K1034">
            <v>533.01738</v>
          </cell>
          <cell r="L1034">
            <v>0</v>
          </cell>
          <cell r="M1034">
            <v>3997.6303499999999</v>
          </cell>
          <cell r="N1034">
            <v>818.24040000000002</v>
          </cell>
        </row>
        <row r="1036">
          <cell r="B1036" t="str">
            <v>SXK 111 0328</v>
          </cell>
          <cell r="C1036" t="str">
            <v>PRA</v>
          </cell>
          <cell r="D1036">
            <v>36</v>
          </cell>
          <cell r="E1036">
            <v>0.69612307692307684</v>
          </cell>
          <cell r="H1036">
            <v>36</v>
          </cell>
          <cell r="I1036">
            <v>36</v>
          </cell>
          <cell r="J1036">
            <v>36</v>
          </cell>
          <cell r="K1036">
            <v>35.934945200000001</v>
          </cell>
          <cell r="L1036">
            <v>0</v>
          </cell>
          <cell r="M1036">
            <v>269.512089</v>
          </cell>
          <cell r="N1036">
            <v>71.107200000000006</v>
          </cell>
        </row>
        <row r="1037">
          <cell r="B1037" t="str">
            <v>SXK 111 0329</v>
          </cell>
          <cell r="C1037" t="str">
            <v>PRA</v>
          </cell>
          <cell r="D1037">
            <v>28</v>
          </cell>
          <cell r="E1037">
            <v>0.5442043956043956</v>
          </cell>
          <cell r="H1037">
            <v>28</v>
          </cell>
          <cell r="I1037">
            <v>28</v>
          </cell>
          <cell r="J1037">
            <v>28</v>
          </cell>
          <cell r="K1037">
            <v>27.333333333333332</v>
          </cell>
          <cell r="L1037">
            <v>0</v>
          </cell>
          <cell r="M1037">
            <v>205</v>
          </cell>
          <cell r="N1037">
            <v>82.954800000000006</v>
          </cell>
        </row>
        <row r="1038">
          <cell r="B1038" t="str">
            <v>SXK 111 0340</v>
          </cell>
          <cell r="C1038" t="str">
            <v>PRA</v>
          </cell>
          <cell r="D1038">
            <v>74</v>
          </cell>
          <cell r="E1038">
            <v>0.84606070686070689</v>
          </cell>
          <cell r="H1038">
            <v>74</v>
          </cell>
          <cell r="I1038">
            <v>74</v>
          </cell>
          <cell r="J1038">
            <v>74</v>
          </cell>
          <cell r="K1038">
            <v>73.2</v>
          </cell>
          <cell r="L1038">
            <v>0</v>
          </cell>
          <cell r="M1038">
            <v>549</v>
          </cell>
          <cell r="N1038">
            <v>74.044800000000009</v>
          </cell>
        </row>
        <row r="1040">
          <cell r="B1040" t="str">
            <v>SXK 111 0401/1</v>
          </cell>
          <cell r="C1040" t="str">
            <v>PRA</v>
          </cell>
          <cell r="D1040">
            <v>400</v>
          </cell>
          <cell r="E1040">
            <v>0.5876269230769231</v>
          </cell>
          <cell r="H1040">
            <v>400</v>
          </cell>
          <cell r="I1040">
            <v>400</v>
          </cell>
          <cell r="J1040">
            <v>400</v>
          </cell>
          <cell r="K1040">
            <v>399.84868</v>
          </cell>
          <cell r="L1040">
            <v>0</v>
          </cell>
          <cell r="M1040">
            <v>2998.8651</v>
          </cell>
          <cell r="N1040">
            <v>1072.17</v>
          </cell>
        </row>
        <row r="1041">
          <cell r="B1041" t="str">
            <v>SXK 111 0401/2</v>
          </cell>
          <cell r="C1041" t="str">
            <v>PRA</v>
          </cell>
          <cell r="D1041">
            <v>700</v>
          </cell>
          <cell r="E1041">
            <v>0.68994505494505498</v>
          </cell>
          <cell r="H1041">
            <v>700</v>
          </cell>
          <cell r="I1041">
            <v>700</v>
          </cell>
          <cell r="J1041">
            <v>700</v>
          </cell>
          <cell r="K1041">
            <v>693.1181600000001</v>
          </cell>
          <cell r="L1041">
            <v>0</v>
          </cell>
          <cell r="M1041">
            <v>5198.3862000000008</v>
          </cell>
          <cell r="N1041">
            <v>1410.75</v>
          </cell>
        </row>
        <row r="1042">
          <cell r="B1042" t="str">
            <v>SXK 111 0402/1</v>
          </cell>
          <cell r="C1042" t="str">
            <v>PRA</v>
          </cell>
          <cell r="D1042">
            <v>440</v>
          </cell>
          <cell r="E1042">
            <v>0.62511538461538463</v>
          </cell>
          <cell r="H1042">
            <v>440</v>
          </cell>
          <cell r="I1042">
            <v>440</v>
          </cell>
          <cell r="J1042">
            <v>440</v>
          </cell>
          <cell r="K1042">
            <v>439.85172</v>
          </cell>
          <cell r="L1042">
            <v>0</v>
          </cell>
          <cell r="M1042">
            <v>3298.8879000000002</v>
          </cell>
          <cell r="N1042">
            <v>1072.17</v>
          </cell>
        </row>
        <row r="1043">
          <cell r="B1043" t="str">
            <v>SXK 111 0402/2</v>
          </cell>
          <cell r="C1043" t="str">
            <v>PRA</v>
          </cell>
          <cell r="D1043">
            <v>710</v>
          </cell>
          <cell r="E1043">
            <v>0.69431202600216679</v>
          </cell>
          <cell r="H1043">
            <v>710</v>
          </cell>
          <cell r="I1043">
            <v>710</v>
          </cell>
          <cell r="J1043">
            <v>710</v>
          </cell>
          <cell r="K1043">
            <v>706</v>
          </cell>
          <cell r="L1043">
            <v>0</v>
          </cell>
          <cell r="M1043">
            <v>5295</v>
          </cell>
          <cell r="N1043">
            <v>1410.75</v>
          </cell>
        </row>
        <row r="1044">
          <cell r="B1044" t="str">
            <v>SXK 111 0403/1</v>
          </cell>
          <cell r="C1044" t="str">
            <v>PRA</v>
          </cell>
          <cell r="D1044">
            <v>630</v>
          </cell>
          <cell r="E1044">
            <v>0.73817582417582417</v>
          </cell>
          <cell r="H1044">
            <v>630</v>
          </cell>
          <cell r="I1044">
            <v>630</v>
          </cell>
          <cell r="J1044">
            <v>630</v>
          </cell>
          <cell r="K1044">
            <v>626</v>
          </cell>
          <cell r="L1044">
            <v>0</v>
          </cell>
          <cell r="M1044">
            <v>4695</v>
          </cell>
          <cell r="N1044">
            <v>1072.17</v>
          </cell>
        </row>
        <row r="1045">
          <cell r="B1045" t="str">
            <v>SXK 111 0404/1</v>
          </cell>
          <cell r="C1045" t="str">
            <v>PRA</v>
          </cell>
          <cell r="D1045">
            <v>660</v>
          </cell>
          <cell r="E1045">
            <v>0.75007692307692309</v>
          </cell>
          <cell r="H1045">
            <v>660</v>
          </cell>
          <cell r="I1045">
            <v>660</v>
          </cell>
          <cell r="J1045">
            <v>660</v>
          </cell>
          <cell r="K1045">
            <v>652.66666666666663</v>
          </cell>
          <cell r="L1045">
            <v>0</v>
          </cell>
          <cell r="M1045">
            <v>4895</v>
          </cell>
          <cell r="N1045">
            <v>1072.17</v>
          </cell>
        </row>
        <row r="1046">
          <cell r="B1046" t="str">
            <v>SXK 111 5037/1</v>
          </cell>
          <cell r="C1046" t="str">
            <v>PRA</v>
          </cell>
          <cell r="D1046">
            <v>610</v>
          </cell>
          <cell r="E1046">
            <v>0.62000343001261038</v>
          </cell>
          <cell r="H1046">
            <v>610</v>
          </cell>
          <cell r="I1046">
            <v>610</v>
          </cell>
          <cell r="J1046">
            <v>610</v>
          </cell>
          <cell r="K1046">
            <v>603.20000000000005</v>
          </cell>
          <cell r="L1046">
            <v>0</v>
          </cell>
          <cell r="M1046">
            <v>4524</v>
          </cell>
          <cell r="N1046">
            <v>1506.6864</v>
          </cell>
        </row>
        <row r="1047">
          <cell r="B1047" t="str">
            <v>SXK  111 5037/2</v>
          </cell>
          <cell r="C1047" t="str">
            <v>PRA</v>
          </cell>
          <cell r="D1047">
            <v>650</v>
          </cell>
          <cell r="E1047">
            <v>0.62335479289940832</v>
          </cell>
          <cell r="H1047">
            <v>650</v>
          </cell>
          <cell r="I1047">
            <v>650</v>
          </cell>
          <cell r="J1047">
            <v>650</v>
          </cell>
          <cell r="K1047">
            <v>649.6</v>
          </cell>
          <cell r="L1047">
            <v>0</v>
          </cell>
          <cell r="M1047">
            <v>4872</v>
          </cell>
          <cell r="N1047">
            <v>1591.3260000000002</v>
          </cell>
        </row>
        <row r="1052">
          <cell r="B1052" t="str">
            <v>Product number</v>
          </cell>
          <cell r="D1052" t="str">
            <v>Price USD</v>
          </cell>
        </row>
        <row r="1053">
          <cell r="B1053" t="str">
            <v>SXK 111 501/1</v>
          </cell>
          <cell r="C1053" t="str">
            <v>PRA</v>
          </cell>
          <cell r="D1053">
            <v>560</v>
          </cell>
          <cell r="E1053">
            <v>0.61243131868131873</v>
          </cell>
          <cell r="H1053">
            <v>560</v>
          </cell>
          <cell r="I1053">
            <v>560</v>
          </cell>
          <cell r="J1053">
            <v>560</v>
          </cell>
          <cell r="K1053">
            <v>559.75499999999988</v>
          </cell>
          <cell r="L1053">
            <v>0</v>
          </cell>
          <cell r="M1053">
            <v>4198.1624999999995</v>
          </cell>
          <cell r="N1053">
            <v>1410.75</v>
          </cell>
        </row>
        <row r="1054">
          <cell r="B1054" t="str">
            <v>SXK 111 501/2</v>
          </cell>
          <cell r="C1054" t="str">
            <v>PRA</v>
          </cell>
          <cell r="D1054">
            <v>620</v>
          </cell>
          <cell r="E1054">
            <v>0.62893290322580631</v>
          </cell>
          <cell r="H1054">
            <v>620</v>
          </cell>
          <cell r="I1054">
            <v>620</v>
          </cell>
          <cell r="J1054">
            <v>620</v>
          </cell>
          <cell r="K1054">
            <v>613.29884000000004</v>
          </cell>
          <cell r="L1054">
            <v>0</v>
          </cell>
          <cell r="M1054">
            <v>4599.7413000000006</v>
          </cell>
          <cell r="N1054">
            <v>1495.4004000000002</v>
          </cell>
        </row>
        <row r="1055">
          <cell r="B1055" t="str">
            <v>SXK 111 511/1</v>
          </cell>
          <cell r="C1055" t="str">
            <v>PRA</v>
          </cell>
          <cell r="D1055">
            <v>60</v>
          </cell>
          <cell r="E1055">
            <v>0.7334615384615385</v>
          </cell>
          <cell r="H1055">
            <v>60</v>
          </cell>
          <cell r="I1055">
            <v>60</v>
          </cell>
          <cell r="J1055">
            <v>60</v>
          </cell>
          <cell r="K1055">
            <v>56.666666666666664</v>
          </cell>
          <cell r="L1055">
            <v>0</v>
          </cell>
          <cell r="M1055">
            <v>425</v>
          </cell>
          <cell r="N1055">
            <v>103.95</v>
          </cell>
        </row>
        <row r="1056">
          <cell r="B1056" t="str">
            <v>SXK 111 512/1</v>
          </cell>
          <cell r="C1056" t="str">
            <v>PRA</v>
          </cell>
          <cell r="D1056">
            <v>560</v>
          </cell>
          <cell r="E1056">
            <v>0.50236032967032962</v>
          </cell>
          <cell r="H1056">
            <v>560</v>
          </cell>
          <cell r="I1056">
            <v>560</v>
          </cell>
          <cell r="J1056">
            <v>560</v>
          </cell>
          <cell r="K1056">
            <v>559.79070000000002</v>
          </cell>
          <cell r="L1056">
            <v>0</v>
          </cell>
          <cell r="M1056">
            <v>4198.4302500000003</v>
          </cell>
          <cell r="N1056">
            <v>1811.4084</v>
          </cell>
        </row>
        <row r="1057">
          <cell r="B1057" t="str">
            <v>SXK 111 512/2</v>
          </cell>
          <cell r="C1057" t="str">
            <v>PRA</v>
          </cell>
          <cell r="D1057">
            <v>300</v>
          </cell>
          <cell r="E1057">
            <v>0.49936184615384616</v>
          </cell>
          <cell r="H1057">
            <v>300</v>
          </cell>
          <cell r="I1057">
            <v>300</v>
          </cell>
          <cell r="J1057">
            <v>300</v>
          </cell>
          <cell r="K1057">
            <v>293.26583999999997</v>
          </cell>
          <cell r="L1057">
            <v>0</v>
          </cell>
          <cell r="M1057">
            <v>2199.4937999999997</v>
          </cell>
          <cell r="N1057">
            <v>976.24440000000004</v>
          </cell>
        </row>
        <row r="1058">
          <cell r="B1058" t="str">
            <v>SXK 111 515/1</v>
          </cell>
          <cell r="C1058" t="str">
            <v>PRA</v>
          </cell>
          <cell r="D1058">
            <v>180</v>
          </cell>
          <cell r="E1058">
            <v>0.50032923076923086</v>
          </cell>
          <cell r="H1058">
            <v>180</v>
          </cell>
          <cell r="I1058">
            <v>180</v>
          </cell>
          <cell r="J1058">
            <v>180</v>
          </cell>
          <cell r="K1058">
            <v>172.66666666666666</v>
          </cell>
          <cell r="L1058">
            <v>0</v>
          </cell>
          <cell r="M1058">
            <v>1295</v>
          </cell>
          <cell r="N1058">
            <v>584.61479999999995</v>
          </cell>
        </row>
        <row r="1060">
          <cell r="B1060" t="str">
            <v>SXK 111 524/1</v>
          </cell>
          <cell r="C1060" t="str">
            <v>PRA</v>
          </cell>
          <cell r="D1060">
            <v>9</v>
          </cell>
          <cell r="E1060">
            <v>0.55618461538461539</v>
          </cell>
          <cell r="H1060">
            <v>9</v>
          </cell>
          <cell r="I1060">
            <v>9</v>
          </cell>
          <cell r="J1060">
            <v>9</v>
          </cell>
          <cell r="K1060">
            <v>8.2544000000000004</v>
          </cell>
          <cell r="L1060">
            <v>0</v>
          </cell>
          <cell r="M1060">
            <v>61.908000000000008</v>
          </cell>
          <cell r="N1060">
            <v>25.963200000000001</v>
          </cell>
        </row>
        <row r="1061">
          <cell r="B1061" t="str">
            <v>SXK 111 533/1</v>
          </cell>
          <cell r="C1061" t="str">
            <v>PRA</v>
          </cell>
          <cell r="D1061">
            <v>50</v>
          </cell>
          <cell r="E1061">
            <v>0.52872123076923072</v>
          </cell>
          <cell r="H1061">
            <v>50</v>
          </cell>
          <cell r="I1061">
            <v>50</v>
          </cell>
          <cell r="J1061">
            <v>50</v>
          </cell>
          <cell r="K1061">
            <v>45.309599999999996</v>
          </cell>
          <cell r="L1061">
            <v>0</v>
          </cell>
          <cell r="M1061">
            <v>339.82199999999995</v>
          </cell>
          <cell r="N1061">
            <v>153.16560000000001</v>
          </cell>
        </row>
        <row r="1062">
          <cell r="B1062" t="str">
            <v>SXK 111 534/1</v>
          </cell>
          <cell r="C1062" t="str">
            <v>PRA</v>
          </cell>
          <cell r="D1062">
            <v>470</v>
          </cell>
          <cell r="E1062">
            <v>0.63980674304418983</v>
          </cell>
          <cell r="H1062">
            <v>470</v>
          </cell>
          <cell r="I1062">
            <v>470</v>
          </cell>
          <cell r="J1062">
            <v>470</v>
          </cell>
          <cell r="K1062">
            <v>466</v>
          </cell>
          <cell r="L1062">
            <v>0</v>
          </cell>
          <cell r="M1062">
            <v>3495</v>
          </cell>
          <cell r="N1062">
            <v>1100.3904</v>
          </cell>
        </row>
        <row r="1063">
          <cell r="B1063" t="str">
            <v>SXK 111 534/2</v>
          </cell>
          <cell r="C1063" t="str">
            <v>PRA</v>
          </cell>
          <cell r="D1063">
            <v>520</v>
          </cell>
          <cell r="E1063">
            <v>0.64939940828402376</v>
          </cell>
          <cell r="H1063">
            <v>520</v>
          </cell>
          <cell r="I1063">
            <v>520</v>
          </cell>
          <cell r="J1063">
            <v>520</v>
          </cell>
          <cell r="K1063">
            <v>519.33333333333337</v>
          </cell>
          <cell r="L1063">
            <v>0</v>
          </cell>
          <cell r="M1063">
            <v>3895</v>
          </cell>
          <cell r="N1063">
            <v>1185.03</v>
          </cell>
        </row>
        <row r="1065">
          <cell r="B1065" t="str">
            <v>SXK 111 537/2</v>
          </cell>
          <cell r="C1065" t="str">
            <v>PRA</v>
          </cell>
          <cell r="D1065">
            <v>95</v>
          </cell>
          <cell r="E1065">
            <v>0.42244923076923063</v>
          </cell>
          <cell r="H1065">
            <v>95</v>
          </cell>
          <cell r="I1065">
            <v>95</v>
          </cell>
          <cell r="J1065">
            <v>95</v>
          </cell>
          <cell r="K1065">
            <v>94.64</v>
          </cell>
          <cell r="L1065">
            <v>0</v>
          </cell>
          <cell r="M1065">
            <v>709.8</v>
          </cell>
          <cell r="N1065">
            <v>356.63760000000008</v>
          </cell>
        </row>
        <row r="1066">
          <cell r="B1066" t="str">
            <v>SXK 111 537/3</v>
          </cell>
          <cell r="C1066" t="str">
            <v>PRA</v>
          </cell>
          <cell r="D1066">
            <v>135</v>
          </cell>
          <cell r="E1066">
            <v>0.43151999999999996</v>
          </cell>
          <cell r="H1066">
            <v>135</v>
          </cell>
          <cell r="I1066">
            <v>135</v>
          </cell>
          <cell r="J1066">
            <v>135</v>
          </cell>
          <cell r="K1066">
            <v>134.53333333333333</v>
          </cell>
          <cell r="L1066">
            <v>0</v>
          </cell>
          <cell r="M1066">
            <v>1009</v>
          </cell>
          <cell r="N1066">
            <v>498.84120000000001</v>
          </cell>
        </row>
        <row r="1067">
          <cell r="B1067" t="str">
            <v>SXK 111 537/4</v>
          </cell>
          <cell r="C1067" t="str">
            <v>PRA</v>
          </cell>
          <cell r="D1067">
            <v>135</v>
          </cell>
          <cell r="E1067">
            <v>0.42251076923076925</v>
          </cell>
          <cell r="H1067">
            <v>135</v>
          </cell>
          <cell r="I1067">
            <v>135</v>
          </cell>
          <cell r="J1067">
            <v>135</v>
          </cell>
          <cell r="K1067">
            <v>134.60957999999999</v>
          </cell>
          <cell r="L1067">
            <v>0</v>
          </cell>
          <cell r="M1067">
            <v>1009.5718499999999</v>
          </cell>
          <cell r="N1067">
            <v>506.74680000000001</v>
          </cell>
        </row>
        <row r="1068">
          <cell r="B1068" t="str">
            <v>SXK 111 539/1</v>
          </cell>
          <cell r="C1068" t="str">
            <v>PRA</v>
          </cell>
          <cell r="D1068">
            <v>4</v>
          </cell>
          <cell r="E1068">
            <v>0.69593846153846151</v>
          </cell>
          <cell r="H1068">
            <v>4</v>
          </cell>
          <cell r="I1068">
            <v>4</v>
          </cell>
          <cell r="J1068">
            <v>4</v>
          </cell>
          <cell r="K1068">
            <v>3.5562240000000003</v>
          </cell>
          <cell r="L1068">
            <v>0</v>
          </cell>
          <cell r="M1068">
            <v>26.671680000000002</v>
          </cell>
          <cell r="N1068">
            <v>7.9056000000000006</v>
          </cell>
        </row>
        <row r="1069">
          <cell r="B1069" t="str">
            <v>SXK 111 548/1</v>
          </cell>
          <cell r="C1069" t="str">
            <v>PRA</v>
          </cell>
          <cell r="D1069">
            <v>27</v>
          </cell>
          <cell r="E1069">
            <v>0.57366153846153844</v>
          </cell>
          <cell r="H1069">
            <v>27</v>
          </cell>
          <cell r="I1069">
            <v>27</v>
          </cell>
          <cell r="J1069">
            <v>27</v>
          </cell>
          <cell r="K1069">
            <v>26.479600000000001</v>
          </cell>
          <cell r="L1069">
            <v>0</v>
          </cell>
          <cell r="M1069">
            <v>198.59700000000001</v>
          </cell>
          <cell r="N1069">
            <v>74.822400000000002</v>
          </cell>
        </row>
        <row r="1070">
          <cell r="B1070" t="str">
            <v>SXK 111 548/2</v>
          </cell>
          <cell r="C1070" t="str">
            <v>PRA</v>
          </cell>
          <cell r="D1070">
            <v>33</v>
          </cell>
          <cell r="E1070">
            <v>0.27914405594405589</v>
          </cell>
          <cell r="H1070">
            <v>33</v>
          </cell>
          <cell r="I1070">
            <v>33</v>
          </cell>
          <cell r="J1070">
            <v>33</v>
          </cell>
          <cell r="K1070">
            <v>32.961600000000004</v>
          </cell>
          <cell r="L1070">
            <v>0</v>
          </cell>
          <cell r="M1070">
            <v>247.21200000000002</v>
          </cell>
          <cell r="N1070">
            <v>154.62360000000001</v>
          </cell>
        </row>
        <row r="1071">
          <cell r="B1071" t="str">
            <v>SXK 111 569/1</v>
          </cell>
          <cell r="C1071" t="str">
            <v>PRA</v>
          </cell>
          <cell r="D1071">
            <v>160</v>
          </cell>
          <cell r="E1071">
            <v>0.53380346153846148</v>
          </cell>
          <cell r="H1071">
            <v>160</v>
          </cell>
          <cell r="I1071">
            <v>160</v>
          </cell>
          <cell r="J1071">
            <v>160</v>
          </cell>
          <cell r="K1071">
            <v>150.46261999999999</v>
          </cell>
          <cell r="L1071">
            <v>0</v>
          </cell>
          <cell r="M1071">
            <v>1128.46965</v>
          </cell>
          <cell r="N1071">
            <v>484.84440000000006</v>
          </cell>
        </row>
        <row r="1073">
          <cell r="B1073" t="str">
            <v>SXK 111 572/1</v>
          </cell>
          <cell r="C1073" t="str">
            <v>PRA</v>
          </cell>
          <cell r="D1073">
            <v>40</v>
          </cell>
          <cell r="E1073">
            <v>0.58719076923076929</v>
          </cell>
          <cell r="H1073">
            <v>40</v>
          </cell>
          <cell r="I1073">
            <v>40</v>
          </cell>
          <cell r="J1073">
            <v>40</v>
          </cell>
          <cell r="K1073">
            <v>34.664000000000001</v>
          </cell>
          <cell r="L1073">
            <v>0</v>
          </cell>
          <cell r="M1073">
            <v>259.98</v>
          </cell>
          <cell r="N1073">
            <v>107.3304</v>
          </cell>
        </row>
        <row r="1074">
          <cell r="B1074" t="str">
            <v>SXK 111 572/3</v>
          </cell>
          <cell r="C1074" t="str">
            <v>PRA</v>
          </cell>
          <cell r="D1074">
            <v>43</v>
          </cell>
          <cell r="E1074">
            <v>0.72341180679785333</v>
          </cell>
          <cell r="H1074">
            <v>43</v>
          </cell>
          <cell r="I1074">
            <v>43</v>
          </cell>
          <cell r="J1074">
            <v>43</v>
          </cell>
          <cell r="K1074">
            <v>42.436799999999991</v>
          </cell>
          <cell r="L1074">
            <v>0</v>
          </cell>
          <cell r="M1074">
            <v>318.27599999999995</v>
          </cell>
          <cell r="N1074">
            <v>77.306399999999996</v>
          </cell>
        </row>
        <row r="1075">
          <cell r="B1075" t="str">
            <v>SXK 111 572/4</v>
          </cell>
          <cell r="C1075" t="str">
            <v>PRA</v>
          </cell>
          <cell r="D1075">
            <v>51</v>
          </cell>
          <cell r="E1075">
            <v>0.62550226244343887</v>
          </cell>
          <cell r="H1075">
            <v>51</v>
          </cell>
          <cell r="I1075">
            <v>51</v>
          </cell>
          <cell r="J1075">
            <v>51</v>
          </cell>
          <cell r="K1075">
            <v>50.533333333333331</v>
          </cell>
          <cell r="L1075">
            <v>0</v>
          </cell>
          <cell r="M1075">
            <v>379</v>
          </cell>
          <cell r="N1075">
            <v>124.14600000000002</v>
          </cell>
        </row>
        <row r="1076">
          <cell r="B1076" t="str">
            <v>SXK 111 572/5</v>
          </cell>
          <cell r="C1076" t="str">
            <v>PRA</v>
          </cell>
          <cell r="D1076">
            <v>80</v>
          </cell>
          <cell r="E1076">
            <v>0.73629307692307688</v>
          </cell>
          <cell r="H1076">
            <v>80</v>
          </cell>
          <cell r="I1076">
            <v>80</v>
          </cell>
          <cell r="J1076">
            <v>80</v>
          </cell>
          <cell r="K1076">
            <v>79.877559999999988</v>
          </cell>
          <cell r="L1076">
            <v>0</v>
          </cell>
          <cell r="M1076">
            <v>599.08169999999996</v>
          </cell>
          <cell r="N1076">
            <v>137.1276</v>
          </cell>
        </row>
        <row r="1077">
          <cell r="B1077" t="str">
            <v>SXK 111 593/1</v>
          </cell>
          <cell r="C1077" t="str">
            <v>PRA</v>
          </cell>
          <cell r="D1077">
            <v>40</v>
          </cell>
          <cell r="E1077">
            <v>0.65817999999999999</v>
          </cell>
          <cell r="H1077">
            <v>40</v>
          </cell>
          <cell r="I1077">
            <v>40</v>
          </cell>
          <cell r="J1077">
            <v>40</v>
          </cell>
          <cell r="K1077">
            <v>39.200000000000003</v>
          </cell>
          <cell r="L1077">
            <v>0</v>
          </cell>
          <cell r="M1077">
            <v>294</v>
          </cell>
          <cell r="N1077">
            <v>88.873200000000011</v>
          </cell>
        </row>
        <row r="1078">
          <cell r="B1078" t="str">
            <v>SXK 111 593/2</v>
          </cell>
          <cell r="C1078" t="str">
            <v>PRA</v>
          </cell>
          <cell r="D1078">
            <v>36</v>
          </cell>
          <cell r="E1078">
            <v>0.62019999999999997</v>
          </cell>
          <cell r="H1078">
            <v>36</v>
          </cell>
          <cell r="I1078">
            <v>36</v>
          </cell>
          <cell r="J1078">
            <v>36</v>
          </cell>
          <cell r="K1078">
            <v>36</v>
          </cell>
          <cell r="L1078">
            <v>0</v>
          </cell>
          <cell r="M1078">
            <v>270</v>
          </cell>
          <cell r="N1078">
            <v>88.873200000000011</v>
          </cell>
        </row>
        <row r="1080">
          <cell r="B1080" t="str">
            <v>SXK 111 608/1</v>
          </cell>
          <cell r="C1080" t="str">
            <v>PRA</v>
          </cell>
          <cell r="D1080">
            <v>470</v>
          </cell>
          <cell r="E1080">
            <v>0.64165564648117845</v>
          </cell>
          <cell r="H1080">
            <v>470</v>
          </cell>
          <cell r="I1080">
            <v>470</v>
          </cell>
          <cell r="J1080">
            <v>470</v>
          </cell>
          <cell r="K1080">
            <v>466.54319999999996</v>
          </cell>
          <cell r="L1080">
            <v>0</v>
          </cell>
          <cell r="M1080">
            <v>3499.0739999999996</v>
          </cell>
          <cell r="N1080">
            <v>1094.742</v>
          </cell>
        </row>
        <row r="1081">
          <cell r="B1081" t="str">
            <v>SXK 111 608/2</v>
          </cell>
          <cell r="C1081" t="str">
            <v>PRA</v>
          </cell>
          <cell r="D1081">
            <v>740</v>
          </cell>
          <cell r="E1081">
            <v>0.70201205821205814</v>
          </cell>
          <cell r="H1081">
            <v>740</v>
          </cell>
          <cell r="I1081">
            <v>740</v>
          </cell>
          <cell r="J1081">
            <v>740</v>
          </cell>
          <cell r="K1081">
            <v>733.2901333333333</v>
          </cell>
          <cell r="L1081">
            <v>0</v>
          </cell>
          <cell r="M1081">
            <v>5499.6759999999995</v>
          </cell>
          <cell r="N1081">
            <v>1433.3220000000001</v>
          </cell>
        </row>
        <row r="1082">
          <cell r="B1082" t="str">
            <v>SXK 111 609/1</v>
          </cell>
          <cell r="C1082" t="str">
            <v>PRA</v>
          </cell>
          <cell r="D1082">
            <v>470</v>
          </cell>
          <cell r="E1082">
            <v>0.64165564648117845</v>
          </cell>
          <cell r="H1082">
            <v>470</v>
          </cell>
          <cell r="I1082">
            <v>470</v>
          </cell>
          <cell r="J1082">
            <v>470</v>
          </cell>
          <cell r="K1082">
            <v>466.54319999999996</v>
          </cell>
          <cell r="L1082">
            <v>0</v>
          </cell>
          <cell r="M1082">
            <v>3499.0739999999996</v>
          </cell>
          <cell r="N1082">
            <v>1094.742</v>
          </cell>
        </row>
        <row r="1083">
          <cell r="B1083" t="str">
            <v>SXK 111 609/2</v>
          </cell>
          <cell r="C1083" t="str">
            <v>PRA</v>
          </cell>
          <cell r="D1083">
            <v>740</v>
          </cell>
          <cell r="E1083">
            <v>0.70201205821205814</v>
          </cell>
          <cell r="H1083">
            <v>740</v>
          </cell>
          <cell r="I1083">
            <v>740</v>
          </cell>
          <cell r="J1083">
            <v>740</v>
          </cell>
          <cell r="K1083">
            <v>733.2901333333333</v>
          </cell>
          <cell r="L1083">
            <v>0</v>
          </cell>
          <cell r="M1083">
            <v>5499.6759999999995</v>
          </cell>
          <cell r="N1083">
            <v>1433.3220000000001</v>
          </cell>
        </row>
        <row r="1084">
          <cell r="B1084" t="str">
            <v>SXK 111 622/1</v>
          </cell>
          <cell r="C1084" t="str">
            <v>PRA</v>
          </cell>
          <cell r="D1084">
            <v>120</v>
          </cell>
          <cell r="E1084">
            <v>0.44195846153846152</v>
          </cell>
          <cell r="H1084">
            <v>120</v>
          </cell>
          <cell r="I1084">
            <v>120</v>
          </cell>
          <cell r="J1084">
            <v>120</v>
          </cell>
          <cell r="K1084">
            <v>118.55984000000002</v>
          </cell>
          <cell r="L1084">
            <v>0</v>
          </cell>
          <cell r="M1084">
            <v>889.19880000000012</v>
          </cell>
          <cell r="N1084">
            <v>435.2724</v>
          </cell>
        </row>
        <row r="1086">
          <cell r="B1086" t="str">
            <v>SXK 111 627/1</v>
          </cell>
          <cell r="C1086" t="str">
            <v>PRA</v>
          </cell>
          <cell r="D1086">
            <v>79</v>
          </cell>
          <cell r="E1086">
            <v>0.51335851996105164</v>
          </cell>
          <cell r="H1086">
            <v>79</v>
          </cell>
          <cell r="I1086">
            <v>79</v>
          </cell>
          <cell r="J1086">
            <v>79</v>
          </cell>
          <cell r="K1086">
            <v>78.666666666666671</v>
          </cell>
          <cell r="L1086">
            <v>0</v>
          </cell>
          <cell r="M1086">
            <v>590</v>
          </cell>
          <cell r="N1086">
            <v>249.8904</v>
          </cell>
        </row>
        <row r="1087">
          <cell r="B1087" t="str">
            <v>SXK 111 627/2</v>
          </cell>
          <cell r="C1087" t="str">
            <v>PRA</v>
          </cell>
          <cell r="D1087">
            <v>79</v>
          </cell>
          <cell r="E1087">
            <v>0.51335851996105164</v>
          </cell>
          <cell r="H1087">
            <v>79</v>
          </cell>
          <cell r="I1087">
            <v>79</v>
          </cell>
          <cell r="J1087">
            <v>79</v>
          </cell>
          <cell r="K1087">
            <v>78.666666666666671</v>
          </cell>
          <cell r="L1087">
            <v>0</v>
          </cell>
          <cell r="M1087">
            <v>590</v>
          </cell>
          <cell r="N1087">
            <v>249.8904</v>
          </cell>
        </row>
        <row r="1088">
          <cell r="B1088" t="str">
            <v>SXK 111 627/3</v>
          </cell>
          <cell r="C1088" t="str">
            <v>PRA</v>
          </cell>
          <cell r="D1088">
            <v>79</v>
          </cell>
          <cell r="E1088">
            <v>0.51335851996105164</v>
          </cell>
          <cell r="H1088">
            <v>79</v>
          </cell>
          <cell r="I1088">
            <v>79</v>
          </cell>
          <cell r="J1088">
            <v>79</v>
          </cell>
          <cell r="K1088">
            <v>78.666666666666671</v>
          </cell>
          <cell r="L1088">
            <v>0</v>
          </cell>
          <cell r="M1088">
            <v>590</v>
          </cell>
          <cell r="N1088">
            <v>249.8904</v>
          </cell>
        </row>
        <row r="1089">
          <cell r="B1089" t="str">
            <v>SXK 111 627/4</v>
          </cell>
          <cell r="C1089" t="str">
            <v>PRA</v>
          </cell>
          <cell r="D1089">
            <v>79</v>
          </cell>
          <cell r="E1089">
            <v>0.51335851996105164</v>
          </cell>
          <cell r="H1089">
            <v>79</v>
          </cell>
          <cell r="I1089">
            <v>79</v>
          </cell>
          <cell r="J1089">
            <v>79</v>
          </cell>
          <cell r="K1089">
            <v>78.666666666666671</v>
          </cell>
          <cell r="L1089">
            <v>0</v>
          </cell>
          <cell r="M1089">
            <v>590</v>
          </cell>
          <cell r="N1089">
            <v>249.8904</v>
          </cell>
        </row>
        <row r="1090">
          <cell r="B1090" t="str">
            <v>SXK 111 656/1</v>
          </cell>
          <cell r="C1090" t="str">
            <v>PRA</v>
          </cell>
          <cell r="D1090">
            <v>560</v>
          </cell>
          <cell r="E1090">
            <v>0.64343681318681312</v>
          </cell>
          <cell r="H1090">
            <v>560</v>
          </cell>
          <cell r="I1090">
            <v>560</v>
          </cell>
          <cell r="J1090">
            <v>560</v>
          </cell>
          <cell r="K1090">
            <v>559.86666666666667</v>
          </cell>
          <cell r="L1090">
            <v>0</v>
          </cell>
          <cell r="M1090">
            <v>4199</v>
          </cell>
          <cell r="N1090">
            <v>1297.8900000000001</v>
          </cell>
        </row>
        <row r="1091">
          <cell r="B1091" t="str">
            <v>SXK 111 656/2</v>
          </cell>
          <cell r="C1091" t="str">
            <v>PRA</v>
          </cell>
          <cell r="D1091">
            <v>780</v>
          </cell>
          <cell r="E1091">
            <v>0.72730958579881655</v>
          </cell>
          <cell r="H1091">
            <v>780</v>
          </cell>
          <cell r="I1091">
            <v>780</v>
          </cell>
          <cell r="J1091">
            <v>780</v>
          </cell>
          <cell r="K1091">
            <v>773.2</v>
          </cell>
          <cell r="L1091">
            <v>0</v>
          </cell>
          <cell r="M1091">
            <v>5799</v>
          </cell>
          <cell r="N1091">
            <v>1382.5404000000003</v>
          </cell>
        </row>
        <row r="1092">
          <cell r="B1092" t="str">
            <v>SXK 111 657/1</v>
          </cell>
          <cell r="C1092" t="str">
            <v>PRA</v>
          </cell>
          <cell r="D1092">
            <v>740</v>
          </cell>
          <cell r="E1092">
            <v>0.77240291060291055</v>
          </cell>
          <cell r="H1092">
            <v>740</v>
          </cell>
          <cell r="I1092">
            <v>740</v>
          </cell>
          <cell r="J1092">
            <v>740</v>
          </cell>
          <cell r="K1092">
            <v>733.2</v>
          </cell>
          <cell r="L1092">
            <v>0</v>
          </cell>
          <cell r="M1092">
            <v>5499</v>
          </cell>
          <cell r="N1092">
            <v>1094.742</v>
          </cell>
        </row>
        <row r="1093">
          <cell r="B1093" t="str">
            <v>SXK 111 658/1</v>
          </cell>
          <cell r="C1093" t="str">
            <v>PRA</v>
          </cell>
          <cell r="D1093">
            <v>740</v>
          </cell>
          <cell r="E1093">
            <v>0.77240291060291055</v>
          </cell>
          <cell r="H1093">
            <v>740</v>
          </cell>
          <cell r="I1093">
            <v>740</v>
          </cell>
          <cell r="J1093">
            <v>740</v>
          </cell>
          <cell r="K1093">
            <v>733.2</v>
          </cell>
          <cell r="L1093">
            <v>0</v>
          </cell>
          <cell r="M1093">
            <v>5499</v>
          </cell>
          <cell r="N1093">
            <v>1094.742</v>
          </cell>
        </row>
        <row r="1095">
          <cell r="B1095" t="str">
            <v>SXK 111 659/1</v>
          </cell>
          <cell r="C1095" t="str">
            <v>PRA</v>
          </cell>
          <cell r="D1095">
            <v>320</v>
          </cell>
          <cell r="E1095">
            <v>0.49809596153846147</v>
          </cell>
          <cell r="H1095">
            <v>320</v>
          </cell>
          <cell r="I1095">
            <v>320</v>
          </cell>
          <cell r="J1095">
            <v>320</v>
          </cell>
          <cell r="K1095">
            <v>319.86666666666667</v>
          </cell>
          <cell r="L1095">
            <v>0</v>
          </cell>
          <cell r="M1095">
            <v>2399</v>
          </cell>
          <cell r="N1095">
            <v>1043.9604000000002</v>
          </cell>
        </row>
        <row r="1096">
          <cell r="B1096" t="str">
            <v>SXK 111 659/2</v>
          </cell>
          <cell r="C1096" t="str">
            <v>PRA</v>
          </cell>
          <cell r="D1096">
            <v>620</v>
          </cell>
          <cell r="E1096">
            <v>0.70594789081885867</v>
          </cell>
          <cell r="H1096">
            <v>620</v>
          </cell>
          <cell r="I1096">
            <v>620</v>
          </cell>
          <cell r="J1096">
            <v>620</v>
          </cell>
          <cell r="K1096">
            <v>613.20000000000005</v>
          </cell>
          <cell r="L1096">
            <v>0</v>
          </cell>
          <cell r="M1096">
            <v>4599</v>
          </cell>
          <cell r="N1096">
            <v>1185.03</v>
          </cell>
        </row>
        <row r="1097">
          <cell r="B1097" t="str">
            <v xml:space="preserve">ULK 102 77/CDCD </v>
          </cell>
          <cell r="C1097" t="str">
            <v>PRA</v>
          </cell>
          <cell r="D1097">
            <v>520</v>
          </cell>
          <cell r="E1097">
            <v>0.71035502958579877</v>
          </cell>
          <cell r="H1097">
            <v>520</v>
          </cell>
          <cell r="I1097">
            <v>520</v>
          </cell>
          <cell r="J1097">
            <v>520</v>
          </cell>
          <cell r="K1097">
            <v>519.86666666666667</v>
          </cell>
          <cell r="L1097">
            <v>0</v>
          </cell>
          <cell r="M1097">
            <v>3899</v>
          </cell>
          <cell r="N1097">
            <v>979</v>
          </cell>
        </row>
        <row r="1098">
          <cell r="B1098" t="str">
            <v xml:space="preserve">ULK 102 78/CDCD </v>
          </cell>
          <cell r="C1098" t="str">
            <v>PRA</v>
          </cell>
          <cell r="D1098">
            <v>520</v>
          </cell>
          <cell r="E1098">
            <v>0.71035502958579877</v>
          </cell>
          <cell r="H1098">
            <v>520</v>
          </cell>
          <cell r="I1098">
            <v>520</v>
          </cell>
          <cell r="J1098">
            <v>520</v>
          </cell>
          <cell r="K1098">
            <v>519.86666666666667</v>
          </cell>
          <cell r="L1098">
            <v>0</v>
          </cell>
          <cell r="M1098">
            <v>3899</v>
          </cell>
          <cell r="N1098">
            <v>979</v>
          </cell>
        </row>
        <row r="1099">
          <cell r="B1099" t="str">
            <v xml:space="preserve">ULK 102 79/CDCD </v>
          </cell>
          <cell r="C1099" t="str">
            <v>PRA</v>
          </cell>
          <cell r="D1099">
            <v>520</v>
          </cell>
          <cell r="E1099">
            <v>0.71035502958579877</v>
          </cell>
          <cell r="H1099">
            <v>520</v>
          </cell>
          <cell r="I1099">
            <v>520</v>
          </cell>
          <cell r="J1099">
            <v>520</v>
          </cell>
          <cell r="K1099">
            <v>519.86666666666667</v>
          </cell>
          <cell r="L1099">
            <v>0</v>
          </cell>
          <cell r="M1099">
            <v>3899</v>
          </cell>
          <cell r="N1099">
            <v>979</v>
          </cell>
        </row>
        <row r="1100">
          <cell r="B1100" t="str">
            <v>UMF 101 204/1</v>
          </cell>
          <cell r="C1100" t="str">
            <v>PRA</v>
          </cell>
          <cell r="D1100">
            <v>80</v>
          </cell>
          <cell r="E1100">
            <v>0.66357999999999995</v>
          </cell>
          <cell r="H1100">
            <v>80</v>
          </cell>
          <cell r="I1100">
            <v>80</v>
          </cell>
          <cell r="J1100">
            <v>80</v>
          </cell>
          <cell r="K1100">
            <v>79.855999999999995</v>
          </cell>
          <cell r="L1100">
            <v>0</v>
          </cell>
          <cell r="M1100">
            <v>598.91999999999996</v>
          </cell>
          <cell r="N1100">
            <v>174.9384</v>
          </cell>
        </row>
        <row r="1101">
          <cell r="B1101" t="str">
            <v>UMF 101 204/2</v>
          </cell>
          <cell r="C1101" t="str">
            <v>PRA</v>
          </cell>
          <cell r="D1101">
            <v>80</v>
          </cell>
          <cell r="E1101">
            <v>0.66357999999999995</v>
          </cell>
          <cell r="H1101">
            <v>80</v>
          </cell>
          <cell r="I1101">
            <v>80</v>
          </cell>
          <cell r="J1101">
            <v>80</v>
          </cell>
          <cell r="K1101">
            <v>79.855999999999995</v>
          </cell>
          <cell r="L1101">
            <v>0</v>
          </cell>
          <cell r="M1101">
            <v>598.91999999999996</v>
          </cell>
          <cell r="N1101">
            <v>174.9384</v>
          </cell>
        </row>
        <row r="1102">
          <cell r="B1102" t="str">
            <v>UMF 101 204/3</v>
          </cell>
          <cell r="C1102" t="str">
            <v>PRA</v>
          </cell>
          <cell r="D1102">
            <v>80</v>
          </cell>
          <cell r="E1102">
            <v>0.66357999999999995</v>
          </cell>
          <cell r="H1102">
            <v>80</v>
          </cell>
          <cell r="I1102">
            <v>80</v>
          </cell>
          <cell r="J1102">
            <v>80</v>
          </cell>
          <cell r="K1102">
            <v>79.855999999999995</v>
          </cell>
          <cell r="L1102">
            <v>0</v>
          </cell>
          <cell r="M1102">
            <v>598.91999999999996</v>
          </cell>
          <cell r="N1102">
            <v>174.9384</v>
          </cell>
        </row>
        <row r="1104">
          <cell r="B1104" t="str">
            <v>UPA 101 005/1</v>
          </cell>
          <cell r="C1104" t="str">
            <v>PRA</v>
          </cell>
          <cell r="D1104">
            <v>590</v>
          </cell>
          <cell r="E1104">
            <v>0.84073168187744463</v>
          </cell>
          <cell r="H1104">
            <v>590</v>
          </cell>
          <cell r="I1104">
            <v>590</v>
          </cell>
          <cell r="J1104">
            <v>590</v>
          </cell>
          <cell r="K1104">
            <v>586.65350799999999</v>
          </cell>
          <cell r="L1104">
            <v>0</v>
          </cell>
          <cell r="M1104">
            <v>4399.9013100000002</v>
          </cell>
          <cell r="N1104">
            <v>610.79399999999998</v>
          </cell>
        </row>
        <row r="1105">
          <cell r="B1105" t="str">
            <v>UPA 101 005/2</v>
          </cell>
          <cell r="C1105" t="str">
            <v>PRA</v>
          </cell>
          <cell r="D1105">
            <v>670</v>
          </cell>
          <cell r="E1105">
            <v>0.85974879448909303</v>
          </cell>
          <cell r="H1105">
            <v>670</v>
          </cell>
          <cell r="I1105">
            <v>670</v>
          </cell>
          <cell r="J1105">
            <v>670</v>
          </cell>
          <cell r="K1105">
            <v>666.5333333333333</v>
          </cell>
          <cell r="L1105">
            <v>0</v>
          </cell>
          <cell r="M1105">
            <v>4999</v>
          </cell>
          <cell r="N1105">
            <v>610.79399999999998</v>
          </cell>
        </row>
        <row r="1106">
          <cell r="B1106" t="str">
            <v>UPA 101 008/1</v>
          </cell>
          <cell r="C1106" t="str">
            <v>PRA</v>
          </cell>
          <cell r="D1106">
            <v>640</v>
          </cell>
          <cell r="E1106">
            <v>0.85317451923076926</v>
          </cell>
          <cell r="H1106">
            <v>640</v>
          </cell>
          <cell r="I1106">
            <v>640</v>
          </cell>
          <cell r="J1106">
            <v>640</v>
          </cell>
          <cell r="K1106">
            <v>639.97413199999994</v>
          </cell>
          <cell r="L1106">
            <v>0</v>
          </cell>
          <cell r="M1106">
            <v>4799.8059899999998</v>
          </cell>
          <cell r="N1106">
            <v>610.79399999999998</v>
          </cell>
        </row>
        <row r="1107">
          <cell r="B1107" t="str">
            <v>UPA 101 008/2</v>
          </cell>
          <cell r="C1107" t="str">
            <v>PRA</v>
          </cell>
          <cell r="D1107">
            <v>700</v>
          </cell>
          <cell r="E1107">
            <v>0.86575956043956048</v>
          </cell>
          <cell r="H1107">
            <v>700</v>
          </cell>
          <cell r="I1107">
            <v>700</v>
          </cell>
          <cell r="J1107">
            <v>700</v>
          </cell>
          <cell r="K1107">
            <v>693.25704000000007</v>
          </cell>
          <cell r="L1107">
            <v>0</v>
          </cell>
          <cell r="M1107">
            <v>5199.4278000000004</v>
          </cell>
          <cell r="N1107">
            <v>610.79399999999998</v>
          </cell>
        </row>
        <row r="1108">
          <cell r="B1108" t="str">
            <v>UPA 101 009/1</v>
          </cell>
          <cell r="C1108" t="str">
            <v>PRA</v>
          </cell>
          <cell r="D1108">
            <v>640</v>
          </cell>
          <cell r="E1108">
            <v>0.85317451923076926</v>
          </cell>
          <cell r="H1108">
            <v>640</v>
          </cell>
          <cell r="I1108">
            <v>640</v>
          </cell>
          <cell r="J1108">
            <v>640</v>
          </cell>
          <cell r="K1108">
            <v>639.98104799999987</v>
          </cell>
          <cell r="L1108">
            <v>0</v>
          </cell>
          <cell r="M1108">
            <v>4799.8578599999992</v>
          </cell>
          <cell r="N1108">
            <v>610.79399999999998</v>
          </cell>
        </row>
        <row r="1109">
          <cell r="B1109" t="str">
            <v>UPA 101 009/2</v>
          </cell>
          <cell r="C1109" t="str">
            <v>PRA</v>
          </cell>
          <cell r="D1109">
            <v>740</v>
          </cell>
          <cell r="E1109">
            <v>0.8730158004158004</v>
          </cell>
          <cell r="H1109">
            <v>740</v>
          </cell>
          <cell r="I1109">
            <v>740</v>
          </cell>
          <cell r="J1109">
            <v>740</v>
          </cell>
          <cell r="K1109">
            <v>733.14779999999996</v>
          </cell>
          <cell r="L1109">
            <v>0</v>
          </cell>
          <cell r="M1109">
            <v>5498.6084999999994</v>
          </cell>
          <cell r="N1109">
            <v>610.79399999999998</v>
          </cell>
        </row>
        <row r="1111">
          <cell r="B1111" t="str">
            <v>UPA 101 010/1</v>
          </cell>
          <cell r="C1111" t="str">
            <v>PRA</v>
          </cell>
          <cell r="D1111">
            <v>590</v>
          </cell>
          <cell r="E1111">
            <v>0.84073168187744463</v>
          </cell>
          <cell r="H1111">
            <v>590</v>
          </cell>
          <cell r="I1111">
            <v>590</v>
          </cell>
          <cell r="J1111">
            <v>590</v>
          </cell>
          <cell r="K1111">
            <v>586.66473600000006</v>
          </cell>
          <cell r="L1111">
            <v>0</v>
          </cell>
          <cell r="M1111">
            <v>4399.9855200000002</v>
          </cell>
          <cell r="N1111">
            <v>610.79399999999998</v>
          </cell>
        </row>
        <row r="1112">
          <cell r="B1112" t="str">
            <v>UPA 101 010/2</v>
          </cell>
          <cell r="C1112" t="str">
            <v>PRA</v>
          </cell>
          <cell r="D1112">
            <v>680</v>
          </cell>
          <cell r="E1112">
            <v>0.86181131221719465</v>
          </cell>
          <cell r="H1112">
            <v>680</v>
          </cell>
          <cell r="I1112">
            <v>680</v>
          </cell>
          <cell r="J1112">
            <v>680</v>
          </cell>
          <cell r="K1112">
            <v>679.84</v>
          </cell>
          <cell r="L1112">
            <v>0</v>
          </cell>
          <cell r="M1112">
            <v>5098.8</v>
          </cell>
          <cell r="N1112">
            <v>610.79399999999998</v>
          </cell>
        </row>
        <row r="1113">
          <cell r="B1113" t="str">
            <v>UPA 101 015/1</v>
          </cell>
          <cell r="C1113" t="str">
            <v>PRA</v>
          </cell>
          <cell r="D1113">
            <v>670</v>
          </cell>
          <cell r="E1113">
            <v>0.85974879448909303</v>
          </cell>
          <cell r="H1113">
            <v>670</v>
          </cell>
          <cell r="I1113">
            <v>670</v>
          </cell>
          <cell r="J1113">
            <v>670</v>
          </cell>
          <cell r="K1113">
            <v>666.38515999999993</v>
          </cell>
          <cell r="L1113">
            <v>0</v>
          </cell>
          <cell r="M1113">
            <v>4997.8886999999995</v>
          </cell>
          <cell r="N1113">
            <v>610.79399999999998</v>
          </cell>
        </row>
        <row r="1114">
          <cell r="B1114" t="str">
            <v>UPA 101 015/2</v>
          </cell>
          <cell r="C1114" t="str">
            <v>PRA</v>
          </cell>
          <cell r="D1114">
            <v>750</v>
          </cell>
          <cell r="E1114">
            <v>0.87470892307692305</v>
          </cell>
          <cell r="H1114">
            <v>750</v>
          </cell>
          <cell r="I1114">
            <v>750</v>
          </cell>
          <cell r="J1114">
            <v>750</v>
          </cell>
          <cell r="K1114">
            <v>746.47271999999998</v>
          </cell>
          <cell r="L1114">
            <v>0</v>
          </cell>
          <cell r="M1114">
            <v>5598.5454</v>
          </cell>
          <cell r="N1114">
            <v>610.79399999999998</v>
          </cell>
        </row>
        <row r="1115">
          <cell r="B1115" t="str">
            <v>UPA 101 02/1</v>
          </cell>
          <cell r="C1115" t="str">
            <v>PRA</v>
          </cell>
          <cell r="D1115">
            <v>680</v>
          </cell>
          <cell r="E1115">
            <v>0.86181131221719465</v>
          </cell>
          <cell r="H1115">
            <v>680</v>
          </cell>
          <cell r="I1115">
            <v>680</v>
          </cell>
          <cell r="J1115">
            <v>680</v>
          </cell>
          <cell r="K1115">
            <v>679.86666666666667</v>
          </cell>
          <cell r="L1115">
            <v>0</v>
          </cell>
          <cell r="M1115">
            <v>5099</v>
          </cell>
          <cell r="N1115">
            <v>610.79399999999998</v>
          </cell>
        </row>
        <row r="1116">
          <cell r="B1116" t="str">
            <v>UPA 101 02/2</v>
          </cell>
          <cell r="C1116" t="str">
            <v>PRA</v>
          </cell>
          <cell r="D1116">
            <v>700</v>
          </cell>
          <cell r="E1116">
            <v>0.86575956043956048</v>
          </cell>
          <cell r="H1116">
            <v>700</v>
          </cell>
          <cell r="I1116">
            <v>700</v>
          </cell>
          <cell r="J1116">
            <v>700</v>
          </cell>
          <cell r="K1116">
            <v>693.2</v>
          </cell>
          <cell r="L1116">
            <v>0</v>
          </cell>
          <cell r="M1116">
            <v>5199</v>
          </cell>
          <cell r="N1116">
            <v>610.79399999999998</v>
          </cell>
        </row>
        <row r="1117">
          <cell r="B1117" t="str">
            <v>UPA 101 06/1</v>
          </cell>
          <cell r="C1117" t="str">
            <v>PRA</v>
          </cell>
          <cell r="D1117">
            <v>630</v>
          </cell>
          <cell r="E1117">
            <v>0.84912967032967035</v>
          </cell>
          <cell r="H1117">
            <v>630</v>
          </cell>
          <cell r="I1117">
            <v>630</v>
          </cell>
          <cell r="J1117">
            <v>630</v>
          </cell>
          <cell r="K1117">
            <v>626.5333333333333</v>
          </cell>
          <cell r="L1117">
            <v>0</v>
          </cell>
          <cell r="M1117">
            <v>4699</v>
          </cell>
          <cell r="N1117">
            <v>617.81399999999996</v>
          </cell>
        </row>
        <row r="1118">
          <cell r="B1118" t="str">
            <v>UPA 101 06/2</v>
          </cell>
          <cell r="C1118" t="str">
            <v>PRA</v>
          </cell>
          <cell r="D1118">
            <v>700</v>
          </cell>
          <cell r="E1118">
            <v>0.86575956043956048</v>
          </cell>
          <cell r="H1118">
            <v>700</v>
          </cell>
          <cell r="I1118">
            <v>700</v>
          </cell>
          <cell r="J1118">
            <v>700</v>
          </cell>
          <cell r="K1118">
            <v>693.2</v>
          </cell>
          <cell r="L1118">
            <v>0</v>
          </cell>
          <cell r="M1118">
            <v>5199</v>
          </cell>
          <cell r="N1118">
            <v>610.79399999999998</v>
          </cell>
        </row>
        <row r="1119">
          <cell r="B1119" t="str">
            <v>UPA 101 07/1</v>
          </cell>
          <cell r="C1119" t="str">
            <v>PRA</v>
          </cell>
          <cell r="D1119">
            <v>760</v>
          </cell>
          <cell r="E1119">
            <v>0.87635748987854256</v>
          </cell>
          <cell r="H1119">
            <v>760</v>
          </cell>
          <cell r="I1119">
            <v>760</v>
          </cell>
          <cell r="J1119">
            <v>760</v>
          </cell>
          <cell r="K1119">
            <v>759.99293999999998</v>
          </cell>
          <cell r="L1119">
            <v>0</v>
          </cell>
          <cell r="M1119">
            <v>5699.9470499999998</v>
          </cell>
          <cell r="N1119">
            <v>610.79399999999998</v>
          </cell>
        </row>
        <row r="1120">
          <cell r="B1120" t="str">
            <v>UPA 101 07/2</v>
          </cell>
          <cell r="C1120" t="str">
            <v>PRA</v>
          </cell>
          <cell r="D1120">
            <v>720</v>
          </cell>
          <cell r="E1120">
            <v>0.8694884615384616</v>
          </cell>
          <cell r="H1120">
            <v>720</v>
          </cell>
          <cell r="I1120">
            <v>720</v>
          </cell>
          <cell r="J1120">
            <v>720</v>
          </cell>
          <cell r="K1120">
            <v>719.86666666666667</v>
          </cell>
          <cell r="L1120">
            <v>0</v>
          </cell>
          <cell r="M1120">
            <v>5399</v>
          </cell>
          <cell r="N1120">
            <v>610.79399999999998</v>
          </cell>
        </row>
        <row r="1121">
          <cell r="B1121" t="str">
            <v>UPA 901 05/1</v>
          </cell>
          <cell r="C1121" t="str">
            <v>PRT</v>
          </cell>
          <cell r="D1121">
            <v>1810</v>
          </cell>
          <cell r="E1121">
            <v>0.8920526986825329</v>
          </cell>
          <cell r="H1121">
            <v>1810</v>
          </cell>
          <cell r="I1121">
            <v>1810</v>
          </cell>
          <cell r="J1121">
            <v>1810</v>
          </cell>
          <cell r="K1121">
            <v>1809.6</v>
          </cell>
          <cell r="L1121">
            <v>0</v>
          </cell>
          <cell r="M1121">
            <v>13572</v>
          </cell>
          <cell r="N1121">
            <v>1270</v>
          </cell>
        </row>
        <row r="1122">
          <cell r="B1122" t="str">
            <v>UPA 901 05/2</v>
          </cell>
          <cell r="C1122" t="str">
            <v>PRT</v>
          </cell>
          <cell r="D1122">
            <v>1780</v>
          </cell>
          <cell r="E1122">
            <v>0.89023336214347448</v>
          </cell>
          <cell r="H1122">
            <v>1780</v>
          </cell>
          <cell r="I1122">
            <v>1780</v>
          </cell>
          <cell r="J1122">
            <v>1780</v>
          </cell>
          <cell r="K1122">
            <v>1774.8</v>
          </cell>
          <cell r="L1122">
            <v>0</v>
          </cell>
          <cell r="M1122">
            <v>13311</v>
          </cell>
          <cell r="N1122">
            <v>1270</v>
          </cell>
        </row>
        <row r="1123">
          <cell r="B1123" t="str">
            <v>UPA 901 06/1</v>
          </cell>
          <cell r="C1123" t="str">
            <v>PRT</v>
          </cell>
          <cell r="D1123">
            <v>1490</v>
          </cell>
          <cell r="E1123">
            <v>0.86886938564790916</v>
          </cell>
          <cell r="H1123">
            <v>1490</v>
          </cell>
          <cell r="I1123">
            <v>1490</v>
          </cell>
          <cell r="J1123">
            <v>1490</v>
          </cell>
          <cell r="K1123">
            <v>1484.8</v>
          </cell>
          <cell r="L1123">
            <v>0</v>
          </cell>
          <cell r="M1123">
            <v>11136</v>
          </cell>
          <cell r="N1123">
            <v>1270</v>
          </cell>
        </row>
        <row r="1124">
          <cell r="B1124" t="str">
            <v>UPA 901 06/2</v>
          </cell>
          <cell r="C1124" t="str">
            <v>PRT</v>
          </cell>
          <cell r="D1124">
            <v>1560</v>
          </cell>
          <cell r="E1124">
            <v>0.87475345167652863</v>
          </cell>
          <cell r="H1124">
            <v>1560</v>
          </cell>
          <cell r="I1124">
            <v>1560</v>
          </cell>
          <cell r="J1124">
            <v>1560</v>
          </cell>
          <cell r="K1124">
            <v>1554.4</v>
          </cell>
          <cell r="L1124">
            <v>0</v>
          </cell>
          <cell r="M1124">
            <v>11658</v>
          </cell>
          <cell r="N1124">
            <v>1270</v>
          </cell>
        </row>
        <row r="1129">
          <cell r="B1129" t="str">
            <v>Product number</v>
          </cell>
          <cell r="D1129" t="str">
            <v>Price USD</v>
          </cell>
        </row>
        <row r="1130">
          <cell r="B1130" t="str">
            <v>UPA 101 30/1</v>
          </cell>
          <cell r="C1130" t="str">
            <v>PRA</v>
          </cell>
          <cell r="D1130">
            <v>1740</v>
          </cell>
          <cell r="E1130">
            <v>0.88935490716180365</v>
          </cell>
          <cell r="H1130">
            <v>1740</v>
          </cell>
          <cell r="I1130">
            <v>1740</v>
          </cell>
          <cell r="J1130">
            <v>1740</v>
          </cell>
          <cell r="K1130">
            <v>1730.1399999999999</v>
          </cell>
          <cell r="L1130">
            <v>0</v>
          </cell>
          <cell r="M1130">
            <v>12976.05</v>
          </cell>
          <cell r="N1130">
            <v>1251.3960000000002</v>
          </cell>
        </row>
        <row r="1131">
          <cell r="B1131" t="str">
            <v>UPA 101 30/2</v>
          </cell>
          <cell r="C1131" t="str">
            <v>PRA</v>
          </cell>
          <cell r="D1131">
            <v>1750</v>
          </cell>
          <cell r="E1131">
            <v>0.88998716483516482</v>
          </cell>
          <cell r="H1131">
            <v>1750</v>
          </cell>
          <cell r="I1131">
            <v>1750</v>
          </cell>
          <cell r="J1131">
            <v>1750</v>
          </cell>
          <cell r="K1131">
            <v>1741.16</v>
          </cell>
          <cell r="L1131">
            <v>0</v>
          </cell>
          <cell r="M1131">
            <v>13058.7</v>
          </cell>
          <cell r="N1131">
            <v>1251.3960000000002</v>
          </cell>
        </row>
        <row r="1132">
          <cell r="B1132" t="str">
            <v>UPA 101 31/1</v>
          </cell>
          <cell r="C1132" t="str">
            <v>PRA</v>
          </cell>
          <cell r="D1132">
            <v>1340</v>
          </cell>
          <cell r="E1132">
            <v>0.85632652123995401</v>
          </cell>
          <cell r="H1132">
            <v>1340</v>
          </cell>
          <cell r="I1132">
            <v>1340</v>
          </cell>
          <cell r="J1132">
            <v>1340</v>
          </cell>
          <cell r="K1132">
            <v>1333.4199999999998</v>
          </cell>
          <cell r="L1132">
            <v>0</v>
          </cell>
          <cell r="M1132">
            <v>10000.65</v>
          </cell>
          <cell r="N1132">
            <v>1251.3960000000002</v>
          </cell>
        </row>
        <row r="1133">
          <cell r="B1133" t="str">
            <v>UPA 101 31/2</v>
          </cell>
          <cell r="C1133" t="str">
            <v>PRA</v>
          </cell>
          <cell r="D1133">
            <v>1420</v>
          </cell>
          <cell r="E1133">
            <v>0.86442080173347768</v>
          </cell>
          <cell r="H1133">
            <v>1420</v>
          </cell>
          <cell r="I1133">
            <v>1420</v>
          </cell>
          <cell r="J1133">
            <v>1420</v>
          </cell>
          <cell r="K1133">
            <v>1410.5600000000002</v>
          </cell>
          <cell r="L1133">
            <v>0</v>
          </cell>
          <cell r="M1133">
            <v>10579.2</v>
          </cell>
          <cell r="N1133">
            <v>1251.3960000000002</v>
          </cell>
        </row>
        <row r="1134">
          <cell r="B1134" t="str">
            <v>UPA 101 33/1</v>
          </cell>
          <cell r="C1134" t="str">
            <v>PRA</v>
          </cell>
          <cell r="D1134">
            <v>1470</v>
          </cell>
          <cell r="E1134">
            <v>0.86903233908948185</v>
          </cell>
          <cell r="H1134">
            <v>1470</v>
          </cell>
          <cell r="I1134">
            <v>1470</v>
          </cell>
          <cell r="J1134">
            <v>1470</v>
          </cell>
          <cell r="K1134">
            <v>1465.66</v>
          </cell>
          <cell r="L1134">
            <v>0</v>
          </cell>
          <cell r="M1134">
            <v>10992.45</v>
          </cell>
          <cell r="N1134">
            <v>1251.3960000000002</v>
          </cell>
        </row>
        <row r="1135">
          <cell r="B1135" t="str">
            <v>UPA 101 33/2</v>
          </cell>
          <cell r="C1135" t="str">
            <v>PRA</v>
          </cell>
          <cell r="D1135">
            <v>1560</v>
          </cell>
          <cell r="E1135">
            <v>0.87658816568047326</v>
          </cell>
          <cell r="H1135">
            <v>1560</v>
          </cell>
          <cell r="I1135">
            <v>1560</v>
          </cell>
          <cell r="J1135">
            <v>1560</v>
          </cell>
          <cell r="K1135">
            <v>1553.82</v>
          </cell>
          <cell r="L1135">
            <v>0</v>
          </cell>
          <cell r="M1135">
            <v>11653.65</v>
          </cell>
          <cell r="N1135">
            <v>1251.3960000000002</v>
          </cell>
        </row>
        <row r="1136">
          <cell r="B1136" t="str">
            <v>UPA 101 34/1</v>
          </cell>
          <cell r="C1136" t="str">
            <v>PRA</v>
          </cell>
          <cell r="D1136">
            <v>1970</v>
          </cell>
          <cell r="E1136">
            <v>0.90078591175322131</v>
          </cell>
          <cell r="H1136">
            <v>1970</v>
          </cell>
          <cell r="I1136">
            <v>1970</v>
          </cell>
          <cell r="J1136">
            <v>1970</v>
          </cell>
          <cell r="K1136">
            <v>1960.4</v>
          </cell>
          <cell r="L1136">
            <v>0</v>
          </cell>
          <cell r="M1136">
            <v>14703</v>
          </cell>
          <cell r="N1136">
            <v>1270.4364</v>
          </cell>
        </row>
        <row r="1137">
          <cell r="B1137" t="str">
            <v>UPA 101 34/2</v>
          </cell>
          <cell r="C1137" t="str">
            <v>PRA</v>
          </cell>
          <cell r="D1137">
            <v>2000</v>
          </cell>
          <cell r="E1137">
            <v>0.90227412307692301</v>
          </cell>
          <cell r="H1137">
            <v>2000</v>
          </cell>
          <cell r="I1137">
            <v>2000</v>
          </cell>
          <cell r="J1137">
            <v>2000</v>
          </cell>
          <cell r="K1137">
            <v>1995.4666666666667</v>
          </cell>
          <cell r="L1137">
            <v>0</v>
          </cell>
          <cell r="M1137">
            <v>14966</v>
          </cell>
          <cell r="N1137">
            <v>1270.4364</v>
          </cell>
        </row>
        <row r="1138">
          <cell r="B1138" t="str">
            <v>UPA 901 07/1</v>
          </cell>
          <cell r="C1138" t="str">
            <v>PRT</v>
          </cell>
          <cell r="D1138">
            <v>1810</v>
          </cell>
          <cell r="E1138">
            <v>0.8920526986825329</v>
          </cell>
          <cell r="H1138">
            <v>1810</v>
          </cell>
          <cell r="I1138">
            <v>1810</v>
          </cell>
          <cell r="J1138">
            <v>1810</v>
          </cell>
          <cell r="K1138">
            <v>1809.6</v>
          </cell>
          <cell r="L1138">
            <v>0</v>
          </cell>
          <cell r="M1138">
            <v>13572</v>
          </cell>
          <cell r="N1138">
            <v>1270</v>
          </cell>
        </row>
        <row r="1139">
          <cell r="B1139" t="str">
            <v>UPA 901 07/2</v>
          </cell>
          <cell r="C1139" t="str">
            <v>PRT</v>
          </cell>
          <cell r="D1139">
            <v>1860</v>
          </cell>
          <cell r="E1139">
            <v>0.89495450785773367</v>
          </cell>
          <cell r="H1139">
            <v>1860</v>
          </cell>
          <cell r="I1139">
            <v>1860</v>
          </cell>
          <cell r="J1139">
            <v>1860</v>
          </cell>
          <cell r="K1139">
            <v>1856</v>
          </cell>
          <cell r="L1139">
            <v>0</v>
          </cell>
          <cell r="M1139">
            <v>13920</v>
          </cell>
          <cell r="N1139">
            <v>1270</v>
          </cell>
        </row>
        <row r="1141">
          <cell r="B1141" t="str">
            <v>UPA 101 35/1</v>
          </cell>
          <cell r="C1141" t="str">
            <v>PRA</v>
          </cell>
          <cell r="D1141">
            <v>2020</v>
          </cell>
          <cell r="E1141">
            <v>0.90324170601675546</v>
          </cell>
          <cell r="H1141">
            <v>2020</v>
          </cell>
          <cell r="I1141">
            <v>2020</v>
          </cell>
          <cell r="J1141">
            <v>2020</v>
          </cell>
          <cell r="K1141">
            <v>2016.66</v>
          </cell>
          <cell r="L1141">
            <v>0</v>
          </cell>
          <cell r="M1141">
            <v>15124.95</v>
          </cell>
          <cell r="N1141">
            <v>1270.4364</v>
          </cell>
        </row>
        <row r="1142">
          <cell r="B1142" t="str">
            <v>UPA 101 35/2</v>
          </cell>
          <cell r="C1142" t="str">
            <v>PRA</v>
          </cell>
          <cell r="D1142">
            <v>2080</v>
          </cell>
          <cell r="E1142">
            <v>0.90744112426035495</v>
          </cell>
          <cell r="H1142">
            <v>2080</v>
          </cell>
          <cell r="I1142">
            <v>2080</v>
          </cell>
          <cell r="J1142">
            <v>2080</v>
          </cell>
          <cell r="K1142">
            <v>2071.7600000000002</v>
          </cell>
          <cell r="L1142">
            <v>0</v>
          </cell>
          <cell r="M1142">
            <v>15538.2</v>
          </cell>
          <cell r="N1142">
            <v>1251.3960000000002</v>
          </cell>
        </row>
        <row r="1143">
          <cell r="B1143" t="str">
            <v>UPA 101 36/1</v>
          </cell>
          <cell r="C1143" t="str">
            <v>PRA</v>
          </cell>
          <cell r="D1143">
            <v>2030</v>
          </cell>
          <cell r="E1143">
            <v>0.90371834785903749</v>
          </cell>
          <cell r="H1143">
            <v>2030</v>
          </cell>
          <cell r="I1143">
            <v>2030</v>
          </cell>
          <cell r="J1143">
            <v>2030</v>
          </cell>
          <cell r="K1143">
            <v>2030</v>
          </cell>
          <cell r="L1143">
            <v>0</v>
          </cell>
          <cell r="M1143">
            <v>15225</v>
          </cell>
          <cell r="N1143">
            <v>1270.4364</v>
          </cell>
        </row>
        <row r="1144">
          <cell r="B1144" t="str">
            <v>UPA 101 36/2</v>
          </cell>
          <cell r="C1144" t="str">
            <v>PRA</v>
          </cell>
          <cell r="D1144">
            <v>2130</v>
          </cell>
          <cell r="E1144">
            <v>0.90823861321776811</v>
          </cell>
          <cell r="H1144">
            <v>2130</v>
          </cell>
          <cell r="I1144">
            <v>2130</v>
          </cell>
          <cell r="J1144">
            <v>2130</v>
          </cell>
          <cell r="K1144">
            <v>2122.8000000000002</v>
          </cell>
          <cell r="L1144">
            <v>0</v>
          </cell>
          <cell r="M1144">
            <v>15921</v>
          </cell>
          <cell r="N1144">
            <v>1270.4364</v>
          </cell>
        </row>
        <row r="1145">
          <cell r="B1145" t="str">
            <v>UPA 101 37/1</v>
          </cell>
          <cell r="C1145" t="str">
            <v>PRA</v>
          </cell>
          <cell r="D1145">
            <v>2030</v>
          </cell>
          <cell r="E1145">
            <v>0.90516134899583167</v>
          </cell>
          <cell r="H1145">
            <v>2030</v>
          </cell>
          <cell r="I1145">
            <v>2030</v>
          </cell>
          <cell r="J1145">
            <v>2030</v>
          </cell>
          <cell r="K1145">
            <v>2027.68</v>
          </cell>
          <cell r="L1145">
            <v>0</v>
          </cell>
          <cell r="M1145">
            <v>15207.6</v>
          </cell>
          <cell r="N1145">
            <v>1251.3960000000002</v>
          </cell>
        </row>
        <row r="1146">
          <cell r="B1146" t="str">
            <v>UPA 101 37/2</v>
          </cell>
          <cell r="C1146" t="str">
            <v>PRA</v>
          </cell>
          <cell r="D1146">
            <v>2120</v>
          </cell>
          <cell r="E1146">
            <v>0.90918751814223508</v>
          </cell>
          <cell r="H1146">
            <v>2120</v>
          </cell>
          <cell r="I1146">
            <v>2120</v>
          </cell>
          <cell r="J1146">
            <v>2120</v>
          </cell>
          <cell r="K1146">
            <v>2115.8399999999997</v>
          </cell>
          <cell r="L1146">
            <v>0</v>
          </cell>
          <cell r="M1146">
            <v>15868.8</v>
          </cell>
          <cell r="N1146">
            <v>1251.3960000000002</v>
          </cell>
        </row>
        <row r="1151">
          <cell r="B1151" t="str">
            <v>Product number</v>
          </cell>
          <cell r="D1151" t="str">
            <v>Price USD</v>
          </cell>
        </row>
        <row r="1152">
          <cell r="B1152" t="str">
            <v>BFD 509 14/1</v>
          </cell>
          <cell r="C1152" t="str">
            <v>PRA</v>
          </cell>
          <cell r="D1152">
            <v>667</v>
          </cell>
          <cell r="E1152">
            <v>0.63818816745473417</v>
          </cell>
          <cell r="H1152">
            <v>667</v>
          </cell>
          <cell r="I1152">
            <v>667</v>
          </cell>
          <cell r="J1152">
            <v>667</v>
          </cell>
          <cell r="K1152">
            <v>666.66666666666663</v>
          </cell>
          <cell r="L1152">
            <v>0</v>
          </cell>
          <cell r="M1152">
            <v>5000</v>
          </cell>
          <cell r="N1152">
            <v>1568.6352000000002</v>
          </cell>
        </row>
        <row r="1153">
          <cell r="B1153" t="str">
            <v>BFD 599 028/1</v>
          </cell>
          <cell r="C1153" t="str">
            <v>PRA</v>
          </cell>
          <cell r="D1153">
            <v>2440</v>
          </cell>
          <cell r="E1153">
            <v>0.71512037831021436</v>
          </cell>
          <cell r="H1153">
            <v>2440</v>
          </cell>
          <cell r="I1153">
            <v>2440</v>
          </cell>
          <cell r="J1153">
            <v>2440</v>
          </cell>
          <cell r="K1153">
            <v>2436</v>
          </cell>
          <cell r="L1153">
            <v>0</v>
          </cell>
          <cell r="M1153">
            <v>18270</v>
          </cell>
          <cell r="N1153">
            <v>4518.1908000000003</v>
          </cell>
        </row>
        <row r="1154">
          <cell r="B1154" t="str">
            <v>BFD 599 030/1</v>
          </cell>
          <cell r="C1154" t="str">
            <v>PRA</v>
          </cell>
          <cell r="D1154">
            <v>960</v>
          </cell>
          <cell r="E1154">
            <v>0.6544692307692308</v>
          </cell>
          <cell r="H1154">
            <v>960</v>
          </cell>
          <cell r="I1154">
            <v>960</v>
          </cell>
          <cell r="J1154">
            <v>960</v>
          </cell>
          <cell r="K1154">
            <v>950.66666666666663</v>
          </cell>
          <cell r="L1154">
            <v>0</v>
          </cell>
          <cell r="M1154">
            <v>7130</v>
          </cell>
          <cell r="N1154">
            <v>2156.1120000000001</v>
          </cell>
        </row>
        <row r="1155">
          <cell r="B1155" t="str">
            <v xml:space="preserve">BFD 599 031/1                       </v>
          </cell>
          <cell r="C1155" t="str">
            <v>PRT</v>
          </cell>
          <cell r="D1155">
            <v>700</v>
          </cell>
          <cell r="E1155">
            <v>0.7389010989010989</v>
          </cell>
          <cell r="H1155">
            <v>700</v>
          </cell>
          <cell r="I1155">
            <v>700</v>
          </cell>
          <cell r="J1155">
            <v>700</v>
          </cell>
          <cell r="K1155">
            <v>696</v>
          </cell>
          <cell r="L1155">
            <v>0</v>
          </cell>
          <cell r="M1155">
            <v>5220</v>
          </cell>
          <cell r="N1155">
            <v>1188</v>
          </cell>
        </row>
        <row r="1157">
          <cell r="B1157" t="str">
            <v>BFL 510 102/1</v>
          </cell>
          <cell r="C1157" t="str">
            <v>PRA</v>
          </cell>
          <cell r="D1157">
            <v>940</v>
          </cell>
          <cell r="E1157">
            <v>0.82378324058919805</v>
          </cell>
          <cell r="H1157">
            <v>940</v>
          </cell>
          <cell r="I1157">
            <v>940</v>
          </cell>
          <cell r="J1157">
            <v>940</v>
          </cell>
          <cell r="K1157">
            <v>933.2</v>
          </cell>
          <cell r="L1157">
            <v>0</v>
          </cell>
          <cell r="M1157">
            <v>6999</v>
          </cell>
          <cell r="N1157">
            <v>1076.6844000000001</v>
          </cell>
        </row>
        <row r="1158">
          <cell r="B1158" t="str">
            <v>BFL 510 104/1</v>
          </cell>
          <cell r="C1158" t="str">
            <v>PRA</v>
          </cell>
          <cell r="D1158">
            <v>156</v>
          </cell>
          <cell r="E1158">
            <v>0.68612899408284023</v>
          </cell>
          <cell r="H1158">
            <v>156</v>
          </cell>
          <cell r="I1158">
            <v>156</v>
          </cell>
          <cell r="J1158">
            <v>156</v>
          </cell>
          <cell r="K1158">
            <v>155.86666666666667</v>
          </cell>
          <cell r="L1158">
            <v>0</v>
          </cell>
          <cell r="M1158">
            <v>1169</v>
          </cell>
          <cell r="N1158">
            <v>318.26519999999999</v>
          </cell>
        </row>
        <row r="1159">
          <cell r="B1159" t="str">
            <v>BFL 510 105/2</v>
          </cell>
          <cell r="C1159" t="str">
            <v>PRA</v>
          </cell>
          <cell r="D1159">
            <v>380</v>
          </cell>
          <cell r="E1159">
            <v>0.64696242914979762</v>
          </cell>
          <cell r="H1159">
            <v>380</v>
          </cell>
          <cell r="I1159">
            <v>380</v>
          </cell>
          <cell r="J1159">
            <v>380</v>
          </cell>
          <cell r="K1159">
            <v>380</v>
          </cell>
          <cell r="L1159">
            <v>0</v>
          </cell>
          <cell r="M1159">
            <v>2850</v>
          </cell>
          <cell r="N1159">
            <v>872.00279999999998</v>
          </cell>
        </row>
        <row r="1160">
          <cell r="B1160" t="str">
            <v>BFL 510 107/1</v>
          </cell>
          <cell r="C1160" t="str">
            <v>PRA</v>
          </cell>
          <cell r="D1160">
            <v>500</v>
          </cell>
          <cell r="E1160">
            <v>0.79268320000000003</v>
          </cell>
          <cell r="H1160">
            <v>500</v>
          </cell>
          <cell r="I1160">
            <v>500</v>
          </cell>
          <cell r="J1160">
            <v>500</v>
          </cell>
          <cell r="K1160">
            <v>493.2</v>
          </cell>
          <cell r="L1160">
            <v>0</v>
          </cell>
          <cell r="M1160">
            <v>3699</v>
          </cell>
          <cell r="N1160">
            <v>673.77960000000007</v>
          </cell>
        </row>
        <row r="1161">
          <cell r="B1161" t="str">
            <v>BFL 901 29/1</v>
          </cell>
          <cell r="C1161" t="str">
            <v>PRA</v>
          </cell>
          <cell r="D1161">
            <v>400</v>
          </cell>
          <cell r="E1161">
            <v>0.69701430769230766</v>
          </cell>
          <cell r="H1161">
            <v>400</v>
          </cell>
          <cell r="I1161">
            <v>400</v>
          </cell>
          <cell r="J1161">
            <v>400</v>
          </cell>
          <cell r="K1161">
            <v>399.86666666666667</v>
          </cell>
          <cell r="L1161">
            <v>0</v>
          </cell>
          <cell r="M1161">
            <v>2999</v>
          </cell>
          <cell r="N1161">
            <v>787.76279999999997</v>
          </cell>
        </row>
        <row r="1162">
          <cell r="B1162" t="str">
            <v>BFL 901 30/1</v>
          </cell>
          <cell r="C1162" t="str">
            <v>PRA</v>
          </cell>
          <cell r="D1162">
            <v>795</v>
          </cell>
          <cell r="E1162">
            <v>0.82462095791001444</v>
          </cell>
          <cell r="H1162">
            <v>795</v>
          </cell>
          <cell r="I1162">
            <v>795</v>
          </cell>
          <cell r="J1162">
            <v>795</v>
          </cell>
          <cell r="K1162">
            <v>794.5333333333333</v>
          </cell>
          <cell r="L1162">
            <v>0</v>
          </cell>
          <cell r="M1162">
            <v>5959</v>
          </cell>
          <cell r="N1162">
            <v>906.27120000000002</v>
          </cell>
        </row>
        <row r="1164">
          <cell r="B1164" t="str">
            <v>BML 901 092/1</v>
          </cell>
          <cell r="C1164" t="str">
            <v>PRT</v>
          </cell>
          <cell r="D1164">
            <v>400</v>
          </cell>
          <cell r="E1164">
            <v>0.49631707692307686</v>
          </cell>
          <cell r="H1164">
            <v>400</v>
          </cell>
          <cell r="I1164">
            <v>400</v>
          </cell>
          <cell r="J1164">
            <v>400</v>
          </cell>
          <cell r="K1164">
            <v>394.4</v>
          </cell>
          <cell r="L1164">
            <v>0</v>
          </cell>
          <cell r="M1164">
            <v>2958</v>
          </cell>
          <cell r="N1164">
            <v>1309.5756000000001</v>
          </cell>
        </row>
        <row r="1165">
          <cell r="B1165" t="str">
            <v>BKV 175 50/1</v>
          </cell>
          <cell r="C1165" t="str">
            <v>PRA</v>
          </cell>
          <cell r="D1165">
            <v>470</v>
          </cell>
          <cell r="E1165">
            <v>0.71844700490998359</v>
          </cell>
          <cell r="H1165">
            <v>470</v>
          </cell>
          <cell r="I1165">
            <v>470</v>
          </cell>
          <cell r="J1165">
            <v>470</v>
          </cell>
          <cell r="K1165">
            <v>466.4</v>
          </cell>
          <cell r="L1165">
            <v>0</v>
          </cell>
          <cell r="M1165">
            <v>3498</v>
          </cell>
          <cell r="N1165">
            <v>860.14440000000002</v>
          </cell>
        </row>
        <row r="1167">
          <cell r="B1167" t="str">
            <v>BMG 907 003/4</v>
          </cell>
          <cell r="C1167" t="str">
            <v>PRA</v>
          </cell>
          <cell r="D1167">
            <v>403</v>
          </cell>
          <cell r="E1167">
            <v>0.63916579499904558</v>
          </cell>
          <cell r="H1167">
            <v>403</v>
          </cell>
          <cell r="I1167">
            <v>403</v>
          </cell>
          <cell r="J1167">
            <v>403</v>
          </cell>
          <cell r="K1167">
            <v>402.93333333333334</v>
          </cell>
          <cell r="L1167">
            <v>0</v>
          </cell>
          <cell r="M1167">
            <v>3022</v>
          </cell>
          <cell r="N1167">
            <v>945.2052000000001</v>
          </cell>
        </row>
        <row r="1168">
          <cell r="B1168" t="str">
            <v>BMG 907 013/4</v>
          </cell>
          <cell r="C1168" t="str">
            <v>PRA</v>
          </cell>
          <cell r="D1168">
            <v>444</v>
          </cell>
          <cell r="E1168">
            <v>0.67871683991683995</v>
          </cell>
          <cell r="H1168">
            <v>444</v>
          </cell>
          <cell r="I1168">
            <v>444</v>
          </cell>
          <cell r="J1168">
            <v>444</v>
          </cell>
          <cell r="K1168">
            <v>443.86666666666667</v>
          </cell>
          <cell r="L1168">
            <v>0</v>
          </cell>
          <cell r="M1168">
            <v>3329</v>
          </cell>
          <cell r="N1168">
            <v>927.22320000000002</v>
          </cell>
        </row>
        <row r="1169">
          <cell r="B1169" t="str">
            <v>DBVA 204 2706/78</v>
          </cell>
          <cell r="C1169" t="str">
            <v>PRA</v>
          </cell>
          <cell r="D1169">
            <v>68</v>
          </cell>
          <cell r="E1169">
            <v>0.46324977375565607</v>
          </cell>
          <cell r="H1169">
            <v>68</v>
          </cell>
          <cell r="I1169">
            <v>68</v>
          </cell>
          <cell r="J1169">
            <v>68</v>
          </cell>
          <cell r="K1169">
            <v>67.599999999999994</v>
          </cell>
          <cell r="L1169">
            <v>0</v>
          </cell>
          <cell r="M1169">
            <v>507</v>
          </cell>
          <cell r="N1169">
            <v>237.24360000000001</v>
          </cell>
        </row>
        <row r="1171">
          <cell r="B1171" t="str">
            <v>HRY 102 01/3</v>
          </cell>
          <cell r="C1171" t="str">
            <v>PRA</v>
          </cell>
          <cell r="D1171">
            <v>4230</v>
          </cell>
          <cell r="E1171">
            <v>0.90485708674304421</v>
          </cell>
          <cell r="H1171">
            <v>4230</v>
          </cell>
          <cell r="I1171">
            <v>4230</v>
          </cell>
          <cell r="J1171">
            <v>4230</v>
          </cell>
          <cell r="K1171">
            <v>4226.5333333333338</v>
          </cell>
          <cell r="L1171">
            <v>0</v>
          </cell>
          <cell r="M1171">
            <v>31699</v>
          </cell>
          <cell r="N1171">
            <v>2615.9544000000001</v>
          </cell>
        </row>
        <row r="1172">
          <cell r="B1172" t="str">
            <v>HRY 102 02/3</v>
          </cell>
          <cell r="C1172" t="str">
            <v>PRA</v>
          </cell>
          <cell r="D1172">
            <v>3200</v>
          </cell>
          <cell r="E1172">
            <v>0.87578701923076918</v>
          </cell>
          <cell r="H1172">
            <v>3200</v>
          </cell>
          <cell r="I1172">
            <v>3200</v>
          </cell>
          <cell r="J1172">
            <v>3200</v>
          </cell>
          <cell r="K1172">
            <v>3199.8666666666668</v>
          </cell>
          <cell r="L1172">
            <v>0</v>
          </cell>
          <cell r="M1172">
            <v>23999</v>
          </cell>
          <cell r="N1172">
            <v>2583.63</v>
          </cell>
        </row>
        <row r="1173">
          <cell r="B1173" t="str">
            <v>HRY 102 03/3</v>
          </cell>
          <cell r="C1173" t="str">
            <v>PRA</v>
          </cell>
          <cell r="D1173">
            <v>3200</v>
          </cell>
          <cell r="E1173">
            <v>0.87435394230769226</v>
          </cell>
          <cell r="H1173">
            <v>3200</v>
          </cell>
          <cell r="I1173">
            <v>3200</v>
          </cell>
          <cell r="J1173">
            <v>3200</v>
          </cell>
          <cell r="K1173">
            <v>3199.8666666666668</v>
          </cell>
          <cell r="L1173">
            <v>0</v>
          </cell>
          <cell r="M1173">
            <v>23999</v>
          </cell>
          <cell r="N1173">
            <v>2613.4380000000001</v>
          </cell>
        </row>
        <row r="1174">
          <cell r="B1174" t="str">
            <v>HRY 102 04/3</v>
          </cell>
          <cell r="C1174" t="str">
            <v>PRA</v>
          </cell>
          <cell r="D1174">
            <v>1870</v>
          </cell>
          <cell r="E1174">
            <v>0.79078476347182225</v>
          </cell>
          <cell r="H1174">
            <v>1870</v>
          </cell>
          <cell r="I1174">
            <v>1870</v>
          </cell>
          <cell r="J1174">
            <v>1870</v>
          </cell>
          <cell r="K1174">
            <v>1866.5333333333333</v>
          </cell>
          <cell r="L1174">
            <v>0</v>
          </cell>
          <cell r="M1174">
            <v>13999</v>
          </cell>
          <cell r="N1174">
            <v>2543.0111999999999</v>
          </cell>
        </row>
        <row r="1176">
          <cell r="B1176" t="str">
            <v>HRY 102 05/3</v>
          </cell>
          <cell r="C1176" t="str">
            <v>PRA</v>
          </cell>
          <cell r="D1176">
            <v>2900</v>
          </cell>
          <cell r="E1176">
            <v>0.90805103448275859</v>
          </cell>
          <cell r="H1176">
            <v>2900</v>
          </cell>
          <cell r="I1176">
            <v>2900</v>
          </cell>
          <cell r="J1176">
            <v>2900</v>
          </cell>
          <cell r="K1176">
            <v>2893.2</v>
          </cell>
          <cell r="L1176">
            <v>0</v>
          </cell>
          <cell r="M1176">
            <v>21699</v>
          </cell>
          <cell r="N1176">
            <v>1733.2380000000001</v>
          </cell>
        </row>
        <row r="1177">
          <cell r="B1177" t="str">
            <v>HRY 102 06/3</v>
          </cell>
          <cell r="C1177" t="str">
            <v>PRA</v>
          </cell>
          <cell r="D1177">
            <v>1750</v>
          </cell>
          <cell r="E1177">
            <v>0.90310287472527473</v>
          </cell>
          <cell r="H1177">
            <v>1750</v>
          </cell>
          <cell r="I1177">
            <v>1750</v>
          </cell>
          <cell r="J1177">
            <v>1750</v>
          </cell>
          <cell r="K1177">
            <v>1746.5333333333333</v>
          </cell>
          <cell r="L1177">
            <v>0</v>
          </cell>
          <cell r="M1177">
            <v>13099</v>
          </cell>
          <cell r="N1177">
            <v>1102.2048</v>
          </cell>
        </row>
        <row r="1178">
          <cell r="B1178" t="str">
            <v>HRY 102 10/3</v>
          </cell>
          <cell r="C1178" t="str">
            <v>PRA</v>
          </cell>
          <cell r="D1178">
            <v>950</v>
          </cell>
          <cell r="E1178">
            <v>0.76897619433198383</v>
          </cell>
          <cell r="H1178">
            <v>950</v>
          </cell>
          <cell r="I1178">
            <v>950</v>
          </cell>
          <cell r="J1178">
            <v>950</v>
          </cell>
          <cell r="K1178">
            <v>946.5333333333333</v>
          </cell>
          <cell r="L1178">
            <v>0</v>
          </cell>
          <cell r="M1178">
            <v>7099</v>
          </cell>
          <cell r="N1178">
            <v>1426.5720000000001</v>
          </cell>
        </row>
        <row r="1180">
          <cell r="B1180" t="str">
            <v>HRY 102 07/3</v>
          </cell>
          <cell r="C1180" t="str">
            <v>PRA</v>
          </cell>
          <cell r="D1180">
            <v>550</v>
          </cell>
          <cell r="E1180">
            <v>0.81346360839160836</v>
          </cell>
          <cell r="H1180">
            <v>550</v>
          </cell>
          <cell r="I1180">
            <v>550</v>
          </cell>
          <cell r="J1180">
            <v>550</v>
          </cell>
          <cell r="K1180">
            <v>546.5333333333333</v>
          </cell>
          <cell r="L1180">
            <v>0</v>
          </cell>
          <cell r="M1180">
            <v>4099</v>
          </cell>
          <cell r="N1180">
            <v>666.86760000000004</v>
          </cell>
        </row>
        <row r="1181">
          <cell r="B1181" t="str">
            <v>HRY 102 08/3</v>
          </cell>
          <cell r="C1181" t="str">
            <v>PRA</v>
          </cell>
          <cell r="D1181">
            <v>1140</v>
          </cell>
          <cell r="E1181">
            <v>0.82327935222672066</v>
          </cell>
          <cell r="H1181">
            <v>1140</v>
          </cell>
          <cell r="I1181">
            <v>1140</v>
          </cell>
          <cell r="J1181">
            <v>1140</v>
          </cell>
          <cell r="K1181">
            <v>1133.2</v>
          </cell>
          <cell r="L1181">
            <v>0</v>
          </cell>
          <cell r="M1181">
            <v>8499</v>
          </cell>
          <cell r="N1181">
            <v>1309.5</v>
          </cell>
        </row>
        <row r="1182">
          <cell r="B1182" t="str">
            <v>HRY 102 09/3</v>
          </cell>
          <cell r="C1182" t="str">
            <v>PRA</v>
          </cell>
          <cell r="D1182">
            <v>1190</v>
          </cell>
          <cell r="E1182">
            <v>0.81236483516483515</v>
          </cell>
          <cell r="H1182">
            <v>1190</v>
          </cell>
          <cell r="I1182">
            <v>1190</v>
          </cell>
          <cell r="J1182">
            <v>1190</v>
          </cell>
          <cell r="K1182">
            <v>1186.5333333333333</v>
          </cell>
          <cell r="L1182">
            <v>0</v>
          </cell>
          <cell r="M1182">
            <v>8899</v>
          </cell>
          <cell r="N1182">
            <v>1451.3579999999999</v>
          </cell>
        </row>
        <row r="1184">
          <cell r="B1184" t="str">
            <v>HRY 102 11/1</v>
          </cell>
          <cell r="C1184" t="str">
            <v>PRA</v>
          </cell>
          <cell r="D1184">
            <v>350</v>
          </cell>
          <cell r="E1184">
            <v>0.73267745054945044</v>
          </cell>
          <cell r="H1184">
            <v>350</v>
          </cell>
          <cell r="I1184">
            <v>350</v>
          </cell>
          <cell r="J1184">
            <v>350</v>
          </cell>
          <cell r="K1184">
            <v>346.50672000000003</v>
          </cell>
          <cell r="L1184">
            <v>0</v>
          </cell>
          <cell r="M1184">
            <v>2598.8004000000001</v>
          </cell>
          <cell r="N1184">
            <v>608.15880000000004</v>
          </cell>
        </row>
        <row r="1185">
          <cell r="B1185" t="str">
            <v>HRY 102 20/1</v>
          </cell>
          <cell r="C1185" t="str">
            <v>PRA</v>
          </cell>
          <cell r="D1185">
            <v>4480</v>
          </cell>
          <cell r="E1185">
            <v>0.9033336950549451</v>
          </cell>
          <cell r="H1185">
            <v>4480</v>
          </cell>
          <cell r="I1185">
            <v>4480</v>
          </cell>
          <cell r="J1185">
            <v>4480</v>
          </cell>
          <cell r="K1185">
            <v>4479.8666666666668</v>
          </cell>
          <cell r="L1185">
            <v>0</v>
          </cell>
          <cell r="M1185">
            <v>33599</v>
          </cell>
          <cell r="N1185">
            <v>2814.9227999999998</v>
          </cell>
        </row>
        <row r="1186">
          <cell r="B1186" t="str">
            <v>HRY 102 22/1</v>
          </cell>
          <cell r="C1186" t="str">
            <v>PRA</v>
          </cell>
          <cell r="D1186">
            <v>2460</v>
          </cell>
          <cell r="E1186">
            <v>0.80870424015009379</v>
          </cell>
          <cell r="H1186">
            <v>2460</v>
          </cell>
          <cell r="I1186">
            <v>2460</v>
          </cell>
          <cell r="J1186">
            <v>2460</v>
          </cell>
          <cell r="K1186">
            <v>2453.1999999999998</v>
          </cell>
          <cell r="L1186">
            <v>0</v>
          </cell>
          <cell r="M1186">
            <v>18399</v>
          </cell>
          <cell r="N1186">
            <v>3058.8191999999999</v>
          </cell>
        </row>
        <row r="1188">
          <cell r="B1188" t="str">
            <v>HRY 102 26/1</v>
          </cell>
          <cell r="C1188" t="str">
            <v>PRA</v>
          </cell>
          <cell r="D1188">
            <v>8410</v>
          </cell>
          <cell r="E1188">
            <v>0.89685856763925731</v>
          </cell>
          <cell r="H1188">
            <v>8410</v>
          </cell>
          <cell r="I1188">
            <v>8410</v>
          </cell>
          <cell r="J1188">
            <v>8410</v>
          </cell>
          <cell r="K1188">
            <v>8408</v>
          </cell>
          <cell r="L1188">
            <v>0</v>
          </cell>
          <cell r="M1188">
            <v>63060</v>
          </cell>
          <cell r="N1188">
            <v>5638.2264000000005</v>
          </cell>
        </row>
        <row r="1189">
          <cell r="B1189" t="str">
            <v>HRY 102 27/1</v>
          </cell>
          <cell r="C1189" t="str">
            <v>PRA</v>
          </cell>
          <cell r="D1189">
            <v>6280</v>
          </cell>
          <cell r="E1189">
            <v>0.86393534541891226</v>
          </cell>
          <cell r="H1189">
            <v>6280</v>
          </cell>
          <cell r="I1189">
            <v>6280</v>
          </cell>
          <cell r="J1189">
            <v>6280</v>
          </cell>
          <cell r="K1189">
            <v>6273.333333333333</v>
          </cell>
          <cell r="L1189">
            <v>0</v>
          </cell>
          <cell r="M1189">
            <v>47050</v>
          </cell>
          <cell r="N1189">
            <v>5554.1592000000001</v>
          </cell>
        </row>
        <row r="1190">
          <cell r="B1190" t="str">
            <v>HRY 901 02/1</v>
          </cell>
          <cell r="C1190" t="str">
            <v>PRA</v>
          </cell>
          <cell r="D1190">
            <v>4760</v>
          </cell>
          <cell r="E1190">
            <v>0.84351658694246934</v>
          </cell>
          <cell r="H1190">
            <v>4760</v>
          </cell>
          <cell r="I1190">
            <v>4760</v>
          </cell>
          <cell r="J1190">
            <v>4760</v>
          </cell>
          <cell r="K1190">
            <v>4754.5333333333338</v>
          </cell>
          <cell r="L1190">
            <v>0</v>
          </cell>
          <cell r="M1190">
            <v>35659</v>
          </cell>
          <cell r="N1190">
            <v>4841.5968000000003</v>
          </cell>
        </row>
        <row r="1191">
          <cell r="B1191" t="str">
            <v>HRY 901 02/2</v>
          </cell>
          <cell r="C1191" t="str">
            <v>PRA</v>
          </cell>
          <cell r="D1191">
            <v>5960</v>
          </cell>
          <cell r="E1191">
            <v>0.85102885906040271</v>
          </cell>
          <cell r="H1191">
            <v>5960</v>
          </cell>
          <cell r="I1191">
            <v>5960</v>
          </cell>
          <cell r="J1191">
            <v>5960</v>
          </cell>
          <cell r="K1191">
            <v>5950.5333333333338</v>
          </cell>
          <cell r="L1191">
            <v>0</v>
          </cell>
          <cell r="M1191">
            <v>44629</v>
          </cell>
          <cell r="N1191">
            <v>5771.1419999999998</v>
          </cell>
        </row>
        <row r="1193">
          <cell r="B1193" t="str">
            <v>HRY 901 03/1</v>
          </cell>
          <cell r="C1193" t="str">
            <v>PRA</v>
          </cell>
          <cell r="D1193">
            <v>7330</v>
          </cell>
          <cell r="E1193">
            <v>0.86552169587574768</v>
          </cell>
          <cell r="H1193">
            <v>7330</v>
          </cell>
          <cell r="I1193">
            <v>7330</v>
          </cell>
          <cell r="J1193">
            <v>7330</v>
          </cell>
          <cell r="K1193">
            <v>7326.5333333333338</v>
          </cell>
          <cell r="L1193">
            <v>0</v>
          </cell>
          <cell r="M1193">
            <v>54949</v>
          </cell>
          <cell r="N1193">
            <v>6407.2187999999996</v>
          </cell>
        </row>
        <row r="1194">
          <cell r="B1194" t="str">
            <v>HRY 901 03/2</v>
          </cell>
          <cell r="C1194" t="str">
            <v>PRA</v>
          </cell>
          <cell r="D1194">
            <v>9860</v>
          </cell>
          <cell r="E1194">
            <v>0.9042468528631612</v>
          </cell>
          <cell r="H1194">
            <v>9860</v>
          </cell>
          <cell r="I1194">
            <v>9860</v>
          </cell>
          <cell r="J1194">
            <v>9860</v>
          </cell>
          <cell r="K1194">
            <v>9859.8666666666668</v>
          </cell>
          <cell r="L1194">
            <v>0</v>
          </cell>
          <cell r="M1194">
            <v>73949</v>
          </cell>
          <cell r="N1194">
            <v>6136.8191999999999</v>
          </cell>
        </row>
        <row r="1196">
          <cell r="B1196" t="str">
            <v>NTM 203 78/1</v>
          </cell>
          <cell r="C1196" t="str">
            <v>PRA</v>
          </cell>
          <cell r="D1196">
            <v>4640</v>
          </cell>
          <cell r="E1196">
            <v>0.51341488063660468</v>
          </cell>
          <cell r="H1196">
            <v>4640</v>
          </cell>
          <cell r="I1196">
            <v>4640</v>
          </cell>
          <cell r="J1196">
            <v>4640</v>
          </cell>
          <cell r="K1196">
            <v>4640</v>
          </cell>
          <cell r="L1196">
            <v>0</v>
          </cell>
          <cell r="M1196">
            <v>34800</v>
          </cell>
          <cell r="N1196">
            <v>14675.407200000001</v>
          </cell>
        </row>
        <row r="1197">
          <cell r="B1197" t="str">
            <v>ROJ 119 2247/1</v>
          </cell>
          <cell r="C1197" t="str">
            <v>PRT</v>
          </cell>
          <cell r="D1197">
            <v>330</v>
          </cell>
          <cell r="E1197">
            <v>0.67132867132867136</v>
          </cell>
          <cell r="H1197">
            <v>330</v>
          </cell>
          <cell r="I1197">
            <v>330</v>
          </cell>
          <cell r="J1197">
            <v>330</v>
          </cell>
          <cell r="K1197">
            <v>324.8</v>
          </cell>
          <cell r="L1197">
            <v>0</v>
          </cell>
          <cell r="M1197">
            <v>2436</v>
          </cell>
          <cell r="N1197">
            <v>705</v>
          </cell>
        </row>
        <row r="1199">
          <cell r="B1199" t="str">
            <v>ROJ 208 431/1</v>
          </cell>
          <cell r="C1199" t="str">
            <v>PRA</v>
          </cell>
          <cell r="D1199">
            <v>4470</v>
          </cell>
          <cell r="E1199">
            <v>0.90359662708655997</v>
          </cell>
          <cell r="H1199">
            <v>4470</v>
          </cell>
          <cell r="I1199">
            <v>4470</v>
          </cell>
          <cell r="J1199">
            <v>4470</v>
          </cell>
          <cell r="K1199">
            <v>4466</v>
          </cell>
          <cell r="L1199">
            <v>0</v>
          </cell>
          <cell r="M1199">
            <v>33495</v>
          </cell>
          <cell r="N1199">
            <v>2801</v>
          </cell>
        </row>
        <row r="1200">
          <cell r="B1200" t="str">
            <v>ROJ 208 431/2</v>
          </cell>
          <cell r="C1200" t="str">
            <v>PRA</v>
          </cell>
          <cell r="D1200">
            <v>2800</v>
          </cell>
          <cell r="E1200">
            <v>0.8462637362637363</v>
          </cell>
          <cell r="H1200">
            <v>2800</v>
          </cell>
          <cell r="I1200">
            <v>2800</v>
          </cell>
          <cell r="J1200">
            <v>2800</v>
          </cell>
          <cell r="K1200">
            <v>2795.6</v>
          </cell>
          <cell r="L1200">
            <v>0</v>
          </cell>
          <cell r="M1200">
            <v>20967</v>
          </cell>
          <cell r="N1200">
            <v>2798</v>
          </cell>
        </row>
        <row r="1201">
          <cell r="B1201" t="str">
            <v>ROJ 208 431/3</v>
          </cell>
          <cell r="C1201" t="str">
            <v>PRA</v>
          </cell>
          <cell r="D1201">
            <v>1810</v>
          </cell>
          <cell r="E1201">
            <v>0.77186570335741611</v>
          </cell>
          <cell r="H1201">
            <v>1810</v>
          </cell>
          <cell r="I1201">
            <v>1810</v>
          </cell>
          <cell r="J1201">
            <v>1810</v>
          </cell>
          <cell r="K1201">
            <v>1809.6</v>
          </cell>
          <cell r="L1201">
            <v>0</v>
          </cell>
          <cell r="M1201">
            <v>13572</v>
          </cell>
          <cell r="N1201">
            <v>2684</v>
          </cell>
        </row>
        <row r="1202">
          <cell r="B1202" t="str">
            <v>ROJ 208 431/4</v>
          </cell>
          <cell r="C1202" t="str">
            <v>PRA</v>
          </cell>
          <cell r="D1202">
            <v>3360</v>
          </cell>
          <cell r="E1202">
            <v>0.87316849816849818</v>
          </cell>
          <cell r="H1202">
            <v>3360</v>
          </cell>
          <cell r="I1202">
            <v>3360</v>
          </cell>
          <cell r="J1202">
            <v>3360</v>
          </cell>
          <cell r="K1202">
            <v>3352.4</v>
          </cell>
          <cell r="L1202">
            <v>0</v>
          </cell>
          <cell r="M1202">
            <v>25143</v>
          </cell>
          <cell r="N1202">
            <v>2770</v>
          </cell>
        </row>
        <row r="1204">
          <cell r="B1204" t="str">
            <v>ROJ 208 1301/4</v>
          </cell>
          <cell r="C1204" t="str">
            <v>PRT</v>
          </cell>
          <cell r="D1204">
            <v>1810</v>
          </cell>
          <cell r="E1204">
            <v>0.74126646833829157</v>
          </cell>
          <cell r="H1204">
            <v>1810</v>
          </cell>
          <cell r="I1204">
            <v>1810</v>
          </cell>
          <cell r="J1204">
            <v>1810</v>
          </cell>
          <cell r="K1204">
            <v>1809.6</v>
          </cell>
          <cell r="L1204">
            <v>0</v>
          </cell>
          <cell r="M1204">
            <v>13572</v>
          </cell>
          <cell r="N1204">
            <v>3044</v>
          </cell>
        </row>
        <row r="1205">
          <cell r="B1205" t="str">
            <v>ROJ 208 1301/3</v>
          </cell>
          <cell r="C1205" t="str">
            <v>PRT</v>
          </cell>
          <cell r="D1205">
            <v>2800</v>
          </cell>
          <cell r="E1205">
            <v>0.8327472527472527</v>
          </cell>
          <cell r="H1205">
            <v>2800</v>
          </cell>
          <cell r="I1205">
            <v>2800</v>
          </cell>
          <cell r="J1205">
            <v>2800</v>
          </cell>
          <cell r="K1205">
            <v>2795.6</v>
          </cell>
          <cell r="L1205">
            <v>0</v>
          </cell>
          <cell r="M1205">
            <v>20967</v>
          </cell>
          <cell r="N1205">
            <v>3044</v>
          </cell>
        </row>
        <row r="1206">
          <cell r="B1206" t="str">
            <v>ROJ 208 1301/2</v>
          </cell>
          <cell r="C1206" t="str">
            <v>PRT</v>
          </cell>
          <cell r="D1206">
            <v>3360</v>
          </cell>
          <cell r="E1206">
            <v>0.86062271062271067</v>
          </cell>
          <cell r="H1206">
            <v>3360</v>
          </cell>
          <cell r="I1206">
            <v>3360</v>
          </cell>
          <cell r="J1206">
            <v>3360</v>
          </cell>
          <cell r="K1206">
            <v>3352.4</v>
          </cell>
          <cell r="L1206">
            <v>0</v>
          </cell>
          <cell r="M1206">
            <v>25143</v>
          </cell>
          <cell r="N1206">
            <v>3044</v>
          </cell>
        </row>
        <row r="1207">
          <cell r="B1207" t="str">
            <v>ROJ 208 1301/1</v>
          </cell>
          <cell r="C1207" t="str">
            <v>PRT</v>
          </cell>
          <cell r="D1207">
            <v>4470</v>
          </cell>
          <cell r="E1207">
            <v>0.895233178454655</v>
          </cell>
          <cell r="H1207">
            <v>4470</v>
          </cell>
          <cell r="I1207">
            <v>4470</v>
          </cell>
          <cell r="J1207">
            <v>4470</v>
          </cell>
          <cell r="K1207">
            <v>4466</v>
          </cell>
          <cell r="L1207">
            <v>0</v>
          </cell>
          <cell r="M1207">
            <v>33495</v>
          </cell>
          <cell r="N1207">
            <v>3044</v>
          </cell>
        </row>
        <row r="1208">
          <cell r="B1208" t="str">
            <v>ROJ 208 1304/3</v>
          </cell>
          <cell r="C1208" t="str">
            <v>PRT</v>
          </cell>
          <cell r="D1208">
            <v>5920</v>
          </cell>
          <cell r="E1208">
            <v>0.85966735966735963</v>
          </cell>
          <cell r="H1208">
            <v>5920</v>
          </cell>
          <cell r="I1208">
            <v>5920</v>
          </cell>
          <cell r="J1208">
            <v>5920</v>
          </cell>
          <cell r="K1208">
            <v>5916</v>
          </cell>
          <cell r="L1208">
            <v>0</v>
          </cell>
          <cell r="M1208">
            <v>44370</v>
          </cell>
          <cell r="N1208">
            <v>5400</v>
          </cell>
        </row>
        <row r="1209">
          <cell r="B1209" t="str">
            <v>ROJ 208 1304/2</v>
          </cell>
          <cell r="C1209" t="str">
            <v>PRT</v>
          </cell>
          <cell r="D1209">
            <v>6850</v>
          </cell>
          <cell r="E1209">
            <v>0.87871982032565976</v>
          </cell>
          <cell r="H1209">
            <v>6850</v>
          </cell>
          <cell r="I1209">
            <v>6850</v>
          </cell>
          <cell r="J1209">
            <v>6850</v>
          </cell>
          <cell r="K1209">
            <v>6844</v>
          </cell>
          <cell r="L1209">
            <v>0</v>
          </cell>
          <cell r="M1209">
            <v>51330</v>
          </cell>
          <cell r="N1209">
            <v>5400</v>
          </cell>
        </row>
        <row r="1210">
          <cell r="B1210" t="str">
            <v>ROJ 208 1304/1</v>
          </cell>
          <cell r="C1210" t="str">
            <v>PRT</v>
          </cell>
          <cell r="D1210">
            <v>10440</v>
          </cell>
          <cell r="E1210">
            <v>0.92042440318302388</v>
          </cell>
          <cell r="H1210">
            <v>10440</v>
          </cell>
          <cell r="I1210">
            <v>10440</v>
          </cell>
          <cell r="J1210">
            <v>10440</v>
          </cell>
          <cell r="K1210">
            <v>10440</v>
          </cell>
          <cell r="L1210">
            <v>0</v>
          </cell>
          <cell r="M1210">
            <v>78300</v>
          </cell>
          <cell r="N1210">
            <v>5400</v>
          </cell>
        </row>
        <row r="1212">
          <cell r="B1212" t="str">
            <v>HRY 901 11/4</v>
          </cell>
          <cell r="C1212" t="str">
            <v>PRT</v>
          </cell>
          <cell r="D1212">
            <v>2090</v>
          </cell>
          <cell r="E1212">
            <v>0.5730585204269415</v>
          </cell>
          <cell r="H1212">
            <v>2090</v>
          </cell>
          <cell r="I1212">
            <v>2090</v>
          </cell>
          <cell r="J1212">
            <v>2090</v>
          </cell>
          <cell r="K1212">
            <v>2088</v>
          </cell>
          <cell r="L1212">
            <v>0</v>
          </cell>
          <cell r="M1212">
            <v>15660</v>
          </cell>
          <cell r="N1212">
            <v>5800</v>
          </cell>
        </row>
        <row r="1213">
          <cell r="B1213" t="str">
            <v>HRY 901 11/3</v>
          </cell>
          <cell r="C1213" t="str">
            <v>PRT</v>
          </cell>
          <cell r="D1213">
            <v>3410</v>
          </cell>
          <cell r="E1213">
            <v>0.73832618993909316</v>
          </cell>
          <cell r="H1213">
            <v>3410</v>
          </cell>
          <cell r="I1213">
            <v>3410</v>
          </cell>
          <cell r="J1213">
            <v>3410</v>
          </cell>
          <cell r="K1213">
            <v>3403.3333333333335</v>
          </cell>
          <cell r="L1213">
            <v>0</v>
          </cell>
          <cell r="M1213">
            <v>25525</v>
          </cell>
          <cell r="N1213">
            <v>5800</v>
          </cell>
        </row>
        <row r="1214">
          <cell r="B1214" t="str">
            <v>HRY 901 11/2</v>
          </cell>
          <cell r="C1214" t="str">
            <v>PRT</v>
          </cell>
          <cell r="D1214">
            <v>5460</v>
          </cell>
          <cell r="E1214">
            <v>0.83657368272752886</v>
          </cell>
          <cell r="H1214">
            <v>5460</v>
          </cell>
          <cell r="I1214">
            <v>5460</v>
          </cell>
          <cell r="J1214">
            <v>5460</v>
          </cell>
          <cell r="K1214">
            <v>5452</v>
          </cell>
          <cell r="L1214">
            <v>0</v>
          </cell>
          <cell r="M1214">
            <v>40890</v>
          </cell>
          <cell r="N1214">
            <v>5800</v>
          </cell>
        </row>
        <row r="1215">
          <cell r="B1215" t="str">
            <v>HRY 901 11/1</v>
          </cell>
          <cell r="C1215" t="str">
            <v>PRT</v>
          </cell>
          <cell r="D1215">
            <v>7650</v>
          </cell>
          <cell r="E1215">
            <v>0.88335847159376568</v>
          </cell>
          <cell r="H1215">
            <v>7650</v>
          </cell>
          <cell r="I1215">
            <v>7650</v>
          </cell>
          <cell r="J1215">
            <v>7650</v>
          </cell>
          <cell r="K1215">
            <v>7644.4</v>
          </cell>
          <cell r="L1215">
            <v>0</v>
          </cell>
          <cell r="M1215">
            <v>57333</v>
          </cell>
          <cell r="N1215">
            <v>5800</v>
          </cell>
        </row>
        <row r="1216">
          <cell r="B1216" t="str">
            <v>ROJR 208 001/1</v>
          </cell>
          <cell r="C1216" t="str">
            <v>PRA</v>
          </cell>
          <cell r="D1216">
            <v>1920</v>
          </cell>
          <cell r="E1216">
            <v>0.72223144230769221</v>
          </cell>
          <cell r="H1216">
            <v>1920</v>
          </cell>
          <cell r="I1216">
            <v>1920</v>
          </cell>
          <cell r="J1216">
            <v>1920</v>
          </cell>
          <cell r="K1216">
            <v>1911.3333333333333</v>
          </cell>
          <cell r="L1216">
            <v>0</v>
          </cell>
          <cell r="M1216">
            <v>14335</v>
          </cell>
          <cell r="N1216">
            <v>3466.5516000000002</v>
          </cell>
        </row>
        <row r="1217">
          <cell r="B1217" t="str">
            <v>ROJR 211 002/1</v>
          </cell>
          <cell r="C1217" t="str">
            <v>PRT</v>
          </cell>
          <cell r="D1217">
            <v>870</v>
          </cell>
          <cell r="E1217">
            <v>0.56074270557029182</v>
          </cell>
          <cell r="H1217">
            <v>870</v>
          </cell>
          <cell r="I1217">
            <v>870</v>
          </cell>
          <cell r="J1217">
            <v>870</v>
          </cell>
          <cell r="K1217">
            <v>870</v>
          </cell>
          <cell r="L1217">
            <v>0</v>
          </cell>
          <cell r="M1217">
            <v>6525</v>
          </cell>
          <cell r="N1217">
            <v>2484</v>
          </cell>
        </row>
        <row r="1219">
          <cell r="B1219" t="str">
            <v>ROJR 211 001/1</v>
          </cell>
          <cell r="C1219" t="str">
            <v>PRA</v>
          </cell>
          <cell r="D1219">
            <v>530</v>
          </cell>
          <cell r="E1219">
            <v>0.74417010159651675</v>
          </cell>
          <cell r="H1219">
            <v>530</v>
          </cell>
          <cell r="I1219">
            <v>530</v>
          </cell>
          <cell r="J1219">
            <v>530</v>
          </cell>
          <cell r="K1219">
            <v>522</v>
          </cell>
          <cell r="L1219">
            <v>0</v>
          </cell>
          <cell r="M1219">
            <v>3915</v>
          </cell>
          <cell r="N1219">
            <v>881.33400000000006</v>
          </cell>
        </row>
        <row r="1220">
          <cell r="B1220" t="str">
            <v>ROJR 219 010/1</v>
          </cell>
          <cell r="C1220" t="str">
            <v>PRA</v>
          </cell>
          <cell r="D1220">
            <v>360</v>
          </cell>
          <cell r="E1220">
            <v>0.63354307692307699</v>
          </cell>
          <cell r="F1220" t="str">
            <v xml:space="preserve"> </v>
          </cell>
          <cell r="G1220" t="str">
            <v xml:space="preserve"> </v>
          </cell>
          <cell r="H1220">
            <v>360</v>
          </cell>
          <cell r="I1220">
            <v>360</v>
          </cell>
          <cell r="J1220">
            <v>360</v>
          </cell>
          <cell r="K1220">
            <v>358.66666666666669</v>
          </cell>
          <cell r="L1220">
            <v>0</v>
          </cell>
          <cell r="M1220">
            <v>2690</v>
          </cell>
          <cell r="N1220">
            <v>857.50920000000008</v>
          </cell>
        </row>
        <row r="1221">
          <cell r="B1221" t="str">
            <v>ROJR 219 011/1</v>
          </cell>
          <cell r="C1221" t="str">
            <v>PRA</v>
          </cell>
          <cell r="D1221">
            <v>290</v>
          </cell>
          <cell r="E1221">
            <v>0.71156265251989381</v>
          </cell>
          <cell r="F1221" t="str">
            <v xml:space="preserve"> </v>
          </cell>
          <cell r="G1221" t="str">
            <v xml:space="preserve"> </v>
          </cell>
          <cell r="H1221">
            <v>290</v>
          </cell>
          <cell r="I1221">
            <v>290</v>
          </cell>
          <cell r="J1221">
            <v>290</v>
          </cell>
          <cell r="K1221">
            <v>290</v>
          </cell>
          <cell r="L1221">
            <v>0</v>
          </cell>
          <cell r="M1221">
            <v>2175</v>
          </cell>
          <cell r="N1221">
            <v>543.70440000000008</v>
          </cell>
        </row>
        <row r="1222">
          <cell r="B1222" t="str">
            <v>SXK 111 582/1</v>
          </cell>
          <cell r="C1222" t="str">
            <v>PRA</v>
          </cell>
          <cell r="D1222">
            <v>180</v>
          </cell>
          <cell r="E1222">
            <v>0.67106153846153838</v>
          </cell>
          <cell r="F1222" t="str">
            <v xml:space="preserve"> </v>
          </cell>
          <cell r="H1222">
            <v>180</v>
          </cell>
          <cell r="I1222">
            <v>180</v>
          </cell>
          <cell r="J1222">
            <v>180</v>
          </cell>
          <cell r="K1222">
            <v>172.89439999999999</v>
          </cell>
          <cell r="L1222">
            <v>0</v>
          </cell>
          <cell r="M1222">
            <v>1296.7079999999999</v>
          </cell>
          <cell r="N1222">
            <v>384.85800000000006</v>
          </cell>
        </row>
        <row r="1223">
          <cell r="B1223" t="str">
            <v>SXK 111 0278/1</v>
          </cell>
          <cell r="C1223" t="str">
            <v>PRA</v>
          </cell>
          <cell r="D1223">
            <v>260</v>
          </cell>
          <cell r="E1223">
            <v>0.73354035502958581</v>
          </cell>
          <cell r="H1223">
            <v>260</v>
          </cell>
          <cell r="I1223">
            <v>260</v>
          </cell>
          <cell r="J1223">
            <v>260</v>
          </cell>
          <cell r="K1223">
            <v>252.4</v>
          </cell>
          <cell r="L1223">
            <v>0</v>
          </cell>
          <cell r="M1223">
            <v>1893</v>
          </cell>
          <cell r="N1223">
            <v>450.3168</v>
          </cell>
        </row>
        <row r="1228">
          <cell r="B1228" t="str">
            <v>Product number</v>
          </cell>
          <cell r="D1228" t="str">
            <v>Price USD</v>
          </cell>
        </row>
        <row r="1230">
          <cell r="B1230" t="str">
            <v>UKL 401 05/CD</v>
          </cell>
          <cell r="C1230" t="str">
            <v>PRA</v>
          </cell>
          <cell r="D1230">
            <v>6010</v>
          </cell>
          <cell r="E1230">
            <v>0.80657646486624857</v>
          </cell>
          <cell r="H1230">
            <v>6010</v>
          </cell>
          <cell r="I1230">
            <v>6010</v>
          </cell>
          <cell r="J1230">
            <v>6010</v>
          </cell>
          <cell r="K1230">
            <v>6008.8</v>
          </cell>
          <cell r="L1230">
            <v>0</v>
          </cell>
          <cell r="M1230">
            <v>45066</v>
          </cell>
          <cell r="N1230">
            <v>7556.090400000001</v>
          </cell>
        </row>
        <row r="1231">
          <cell r="B1231" t="str">
            <v>UKL 401 05/CDHP</v>
          </cell>
          <cell r="C1231" t="str">
            <v>PRA</v>
          </cell>
          <cell r="D1231">
            <v>6730</v>
          </cell>
          <cell r="E1231">
            <v>0.8207466636186993</v>
          </cell>
          <cell r="H1231">
            <v>6730</v>
          </cell>
          <cell r="I1231">
            <v>6730</v>
          </cell>
          <cell r="J1231">
            <v>6730</v>
          </cell>
          <cell r="K1231">
            <v>6728</v>
          </cell>
          <cell r="L1231">
            <v>0</v>
          </cell>
          <cell r="M1231">
            <v>50460</v>
          </cell>
          <cell r="N1231">
            <v>7841.4372000000003</v>
          </cell>
        </row>
        <row r="1232">
          <cell r="B1232" t="str">
            <v>UKL 401 46/CD</v>
          </cell>
          <cell r="C1232" t="str">
            <v>PRA</v>
          </cell>
          <cell r="D1232">
            <v>8740</v>
          </cell>
          <cell r="E1232">
            <v>0.73553706741770808</v>
          </cell>
          <cell r="H1232">
            <v>8740</v>
          </cell>
          <cell r="I1232">
            <v>8740</v>
          </cell>
          <cell r="J1232">
            <v>8740</v>
          </cell>
          <cell r="K1232">
            <v>8734.7999999999993</v>
          </cell>
          <cell r="L1232">
            <v>0</v>
          </cell>
          <cell r="M1232">
            <v>65511</v>
          </cell>
          <cell r="N1232">
            <v>15024.139200000001</v>
          </cell>
        </row>
        <row r="1233">
          <cell r="B1233" t="str">
            <v>UKL 401 48/CD</v>
          </cell>
          <cell r="C1233" t="str">
            <v>PRT</v>
          </cell>
          <cell r="D1233">
            <v>7820</v>
          </cell>
          <cell r="E1233">
            <v>0.67485736769624238</v>
          </cell>
          <cell r="H1233">
            <v>7820</v>
          </cell>
          <cell r="I1233">
            <v>7820</v>
          </cell>
          <cell r="J1233">
            <v>7820</v>
          </cell>
          <cell r="K1233">
            <v>7811.333333333333</v>
          </cell>
          <cell r="L1233">
            <v>0</v>
          </cell>
          <cell r="M1233">
            <v>58585</v>
          </cell>
          <cell r="N1233">
            <v>16527</v>
          </cell>
        </row>
        <row r="1235">
          <cell r="B1235" t="str">
            <v>UKL 401 18/CD</v>
          </cell>
          <cell r="C1235" t="str">
            <v>PRA</v>
          </cell>
          <cell r="D1235">
            <v>6010</v>
          </cell>
          <cell r="E1235">
            <v>0.78612710098553684</v>
          </cell>
          <cell r="H1235">
            <v>6010</v>
          </cell>
          <cell r="I1235">
            <v>6010</v>
          </cell>
          <cell r="J1235">
            <v>6010</v>
          </cell>
          <cell r="K1235">
            <v>6008.8</v>
          </cell>
          <cell r="L1235">
            <v>0</v>
          </cell>
          <cell r="M1235">
            <v>45066</v>
          </cell>
          <cell r="N1235">
            <v>8354.9448000000011</v>
          </cell>
        </row>
        <row r="1236">
          <cell r="B1236" t="str">
            <v>UKL 401 18/CDHP</v>
          </cell>
          <cell r="C1236" t="str">
            <v>PRA</v>
          </cell>
          <cell r="D1236">
            <v>6730</v>
          </cell>
          <cell r="E1236">
            <v>0.80248480054863414</v>
          </cell>
          <cell r="H1236">
            <v>6730</v>
          </cell>
          <cell r="I1236">
            <v>6730</v>
          </cell>
          <cell r="J1236">
            <v>6730</v>
          </cell>
          <cell r="K1236">
            <v>6728</v>
          </cell>
          <cell r="L1236">
            <v>0</v>
          </cell>
          <cell r="M1236">
            <v>50460</v>
          </cell>
          <cell r="N1236">
            <v>8640.3024000000005</v>
          </cell>
        </row>
        <row r="1237">
          <cell r="B1237" t="str">
            <v>UKL 401 47/CD</v>
          </cell>
          <cell r="C1237" t="str">
            <v>PRT</v>
          </cell>
          <cell r="D1237">
            <v>8740</v>
          </cell>
          <cell r="E1237">
            <v>0.71137480021123034</v>
          </cell>
          <cell r="H1237">
            <v>8740</v>
          </cell>
          <cell r="I1237">
            <v>8740</v>
          </cell>
          <cell r="J1237">
            <v>8740</v>
          </cell>
          <cell r="K1237">
            <v>8734.7999999999993</v>
          </cell>
          <cell r="L1237">
            <v>0</v>
          </cell>
          <cell r="M1237">
            <v>65511</v>
          </cell>
          <cell r="N1237">
            <v>16396.797600000002</v>
          </cell>
        </row>
        <row r="1238">
          <cell r="B1238" t="str">
            <v>UKL 401 57/CD</v>
          </cell>
          <cell r="C1238" t="str">
            <v>PRT</v>
          </cell>
          <cell r="D1238">
            <v>7820</v>
          </cell>
          <cell r="E1238">
            <v>0.67485736769624238</v>
          </cell>
          <cell r="H1238">
            <v>7820</v>
          </cell>
          <cell r="I1238">
            <v>7820</v>
          </cell>
          <cell r="J1238">
            <v>7820</v>
          </cell>
          <cell r="K1238">
            <v>7811.333333333333</v>
          </cell>
          <cell r="L1238">
            <v>0</v>
          </cell>
          <cell r="M1238">
            <v>58585</v>
          </cell>
          <cell r="N1238">
            <v>16527</v>
          </cell>
        </row>
        <row r="1240">
          <cell r="B1240" t="str">
            <v>UKL 401 14/CD</v>
          </cell>
          <cell r="C1240" t="str">
            <v>PRA</v>
          </cell>
          <cell r="D1240">
            <v>5650</v>
          </cell>
          <cell r="E1240">
            <v>0.80839373723621522</v>
          </cell>
          <cell r="H1240">
            <v>5650</v>
          </cell>
          <cell r="I1240">
            <v>5650</v>
          </cell>
          <cell r="J1240">
            <v>5650</v>
          </cell>
          <cell r="K1240">
            <v>5649.2</v>
          </cell>
          <cell r="L1240">
            <v>0</v>
          </cell>
          <cell r="M1240">
            <v>42369</v>
          </cell>
          <cell r="N1240">
            <v>7036.74</v>
          </cell>
        </row>
        <row r="1241">
          <cell r="B1241" t="str">
            <v>UKL 401 14/CDHP</v>
          </cell>
          <cell r="C1241" t="str">
            <v>PRA</v>
          </cell>
          <cell r="D1241">
            <v>6370</v>
          </cell>
          <cell r="E1241">
            <v>0.83005096002898204</v>
          </cell>
          <cell r="H1241">
            <v>6370</v>
          </cell>
          <cell r="I1241">
            <v>6370</v>
          </cell>
          <cell r="J1241">
            <v>6370</v>
          </cell>
          <cell r="K1241">
            <v>6368.4</v>
          </cell>
          <cell r="L1241">
            <v>0</v>
          </cell>
          <cell r="M1241">
            <v>47763</v>
          </cell>
          <cell r="N1241">
            <v>7036.74</v>
          </cell>
        </row>
        <row r="1242">
          <cell r="B1242" t="str">
            <v>UKL 401 58/CD</v>
          </cell>
          <cell r="C1242" t="str">
            <v>PRT</v>
          </cell>
          <cell r="D1242">
            <v>7350</v>
          </cell>
          <cell r="E1242">
            <v>0.73255886970172679</v>
          </cell>
          <cell r="H1242">
            <v>7350</v>
          </cell>
          <cell r="I1242">
            <v>7350</v>
          </cell>
          <cell r="J1242">
            <v>7350</v>
          </cell>
          <cell r="K1242">
            <v>7342.666666666667</v>
          </cell>
          <cell r="L1242">
            <v>0</v>
          </cell>
          <cell r="M1242">
            <v>55070</v>
          </cell>
          <cell r="N1242">
            <v>12777</v>
          </cell>
        </row>
        <row r="1244">
          <cell r="B1244" t="str">
            <v>UKL 401 02/CD</v>
          </cell>
          <cell r="C1244" t="str">
            <v>PRA</v>
          </cell>
          <cell r="D1244">
            <v>5650</v>
          </cell>
          <cell r="E1244">
            <v>0.71931926480599051</v>
          </cell>
          <cell r="H1244">
            <v>5650</v>
          </cell>
          <cell r="I1244">
            <v>5650</v>
          </cell>
          <cell r="J1244">
            <v>5650</v>
          </cell>
          <cell r="K1244">
            <v>5649.2</v>
          </cell>
          <cell r="L1244">
            <v>0</v>
          </cell>
          <cell r="M1244">
            <v>42369</v>
          </cell>
          <cell r="N1244">
            <v>10308</v>
          </cell>
        </row>
        <row r="1245">
          <cell r="B1245" t="str">
            <v>UKL 401 06/CD</v>
          </cell>
          <cell r="C1245" t="str">
            <v>PRA</v>
          </cell>
          <cell r="D1245">
            <v>6370</v>
          </cell>
          <cell r="E1245">
            <v>0.75852081632653068</v>
          </cell>
          <cell r="H1245">
            <v>6370</v>
          </cell>
          <cell r="I1245">
            <v>6370</v>
          </cell>
          <cell r="J1245">
            <v>6370</v>
          </cell>
          <cell r="K1245">
            <v>6368.4</v>
          </cell>
          <cell r="L1245">
            <v>0</v>
          </cell>
          <cell r="M1245">
            <v>47763</v>
          </cell>
          <cell r="N1245">
            <v>9998.4456000000009</v>
          </cell>
        </row>
        <row r="1246">
          <cell r="B1246" t="str">
            <v>UKL 401 45/CD</v>
          </cell>
          <cell r="C1246" t="str">
            <v>PRA</v>
          </cell>
          <cell r="D1246">
            <v>8380</v>
          </cell>
          <cell r="E1246">
            <v>0.83081910042225071</v>
          </cell>
          <cell r="H1246">
            <v>8380</v>
          </cell>
          <cell r="I1246">
            <v>8380</v>
          </cell>
          <cell r="J1246">
            <v>8380</v>
          </cell>
          <cell r="K1246">
            <v>8375.2000000000007</v>
          </cell>
          <cell r="L1246">
            <v>0</v>
          </cell>
          <cell r="M1246">
            <v>62814</v>
          </cell>
          <cell r="N1246">
            <v>9215.2836000000007</v>
          </cell>
        </row>
        <row r="1247">
          <cell r="B1247" t="str">
            <v>UKL 401 10/CD</v>
          </cell>
          <cell r="C1247" t="str">
            <v>PRA</v>
          </cell>
          <cell r="D1247">
            <v>6900</v>
          </cell>
          <cell r="E1247">
            <v>0.79453102341137116</v>
          </cell>
          <cell r="H1247">
            <v>6900</v>
          </cell>
          <cell r="I1247">
            <v>6900</v>
          </cell>
          <cell r="J1247">
            <v>6900</v>
          </cell>
          <cell r="K1247">
            <v>6890.4</v>
          </cell>
          <cell r="L1247">
            <v>0</v>
          </cell>
          <cell r="M1247">
            <v>51678</v>
          </cell>
          <cell r="N1247">
            <v>9215.2836000000007</v>
          </cell>
        </row>
        <row r="1248">
          <cell r="B1248" t="str">
            <v>UKL 401 58/CD</v>
          </cell>
          <cell r="C1248" t="str">
            <v>PRT</v>
          </cell>
          <cell r="D1248">
            <v>7350</v>
          </cell>
          <cell r="E1248">
            <v>0.73255886970172679</v>
          </cell>
          <cell r="H1248">
            <v>7350</v>
          </cell>
          <cell r="I1248">
            <v>7350</v>
          </cell>
          <cell r="J1248">
            <v>7350</v>
          </cell>
          <cell r="K1248">
            <v>7342.666666666667</v>
          </cell>
          <cell r="L1248">
            <v>0</v>
          </cell>
          <cell r="M1248">
            <v>55070</v>
          </cell>
          <cell r="N1248">
            <v>12777</v>
          </cell>
        </row>
        <row r="1250">
          <cell r="B1250" t="str">
            <v>UKL 401 09/CD</v>
          </cell>
          <cell r="C1250" t="str">
            <v>PRA</v>
          </cell>
          <cell r="D1250">
            <v>5650</v>
          </cell>
          <cell r="E1250">
            <v>0.72996206398910812</v>
          </cell>
          <cell r="H1250">
            <v>5650</v>
          </cell>
          <cell r="I1250">
            <v>5650</v>
          </cell>
          <cell r="J1250">
            <v>5650</v>
          </cell>
          <cell r="K1250">
            <v>5649.2</v>
          </cell>
          <cell r="L1250">
            <v>0</v>
          </cell>
          <cell r="M1250">
            <v>42369</v>
          </cell>
          <cell r="N1250">
            <v>9917.1432000000023</v>
          </cell>
        </row>
        <row r="1251">
          <cell r="B1251" t="str">
            <v>UKL 401 09/CDHP</v>
          </cell>
          <cell r="C1251" t="str">
            <v>PRA</v>
          </cell>
          <cell r="D1251">
            <v>6370</v>
          </cell>
          <cell r="E1251">
            <v>0.74001852916314448</v>
          </cell>
          <cell r="H1251">
            <v>6370</v>
          </cell>
          <cell r="I1251">
            <v>6370</v>
          </cell>
          <cell r="J1251">
            <v>6370</v>
          </cell>
          <cell r="K1251">
            <v>6368.4</v>
          </cell>
          <cell r="L1251">
            <v>0</v>
          </cell>
          <cell r="M1251">
            <v>47763</v>
          </cell>
          <cell r="N1251">
            <v>10764.532800000001</v>
          </cell>
        </row>
        <row r="1252">
          <cell r="B1252" t="str">
            <v>UKL 601 101/CD</v>
          </cell>
          <cell r="C1252" t="str">
            <v>PRA</v>
          </cell>
          <cell r="D1252">
            <v>8380</v>
          </cell>
          <cell r="E1252">
            <v>0.6855126051037268</v>
          </cell>
          <cell r="H1252">
            <v>8380</v>
          </cell>
          <cell r="I1252">
            <v>8380</v>
          </cell>
          <cell r="J1252">
            <v>8380</v>
          </cell>
          <cell r="K1252">
            <v>8375.2000000000007</v>
          </cell>
          <cell r="L1252">
            <v>0</v>
          </cell>
          <cell r="M1252">
            <v>62814</v>
          </cell>
          <cell r="N1252">
            <v>17130.128400000001</v>
          </cell>
        </row>
        <row r="1253">
          <cell r="B1253" t="str">
            <v>UKL 401 55/CD</v>
          </cell>
          <cell r="C1253" t="str">
            <v>PRT</v>
          </cell>
          <cell r="D1253">
            <v>7350</v>
          </cell>
          <cell r="E1253">
            <v>0.64144158241758242</v>
          </cell>
          <cell r="H1253">
            <v>7350</v>
          </cell>
          <cell r="I1253">
            <v>7350</v>
          </cell>
          <cell r="J1253">
            <v>7350</v>
          </cell>
          <cell r="K1253">
            <v>7342.666666666667</v>
          </cell>
          <cell r="L1253">
            <v>0</v>
          </cell>
          <cell r="M1253">
            <v>55070</v>
          </cell>
          <cell r="N1253">
            <v>17130.128400000001</v>
          </cell>
        </row>
        <row r="1255">
          <cell r="B1255" t="str">
            <v>UKL 401 11/CD</v>
          </cell>
          <cell r="C1255" t="str">
            <v>PRA</v>
          </cell>
          <cell r="D1255">
            <v>5320</v>
          </cell>
          <cell r="E1255">
            <v>0.80239466743782528</v>
          </cell>
          <cell r="H1255">
            <v>5320</v>
          </cell>
          <cell r="I1255">
            <v>5320</v>
          </cell>
          <cell r="J1255">
            <v>5320</v>
          </cell>
          <cell r="K1255">
            <v>5312.8</v>
          </cell>
          <cell r="L1255">
            <v>0</v>
          </cell>
          <cell r="M1255">
            <v>39846</v>
          </cell>
          <cell r="N1255">
            <v>6833.1923999999999</v>
          </cell>
        </row>
        <row r="1256">
          <cell r="B1256" t="str">
            <v>UKL 401 11/CDHP</v>
          </cell>
          <cell r="C1256" t="str">
            <v>PRA</v>
          </cell>
          <cell r="D1256">
            <v>6040</v>
          </cell>
          <cell r="E1256">
            <v>0.82595026999490573</v>
          </cell>
          <cell r="H1256">
            <v>6040</v>
          </cell>
          <cell r="I1256">
            <v>6040</v>
          </cell>
          <cell r="J1256">
            <v>6040</v>
          </cell>
          <cell r="K1256">
            <v>6032</v>
          </cell>
          <cell r="L1256">
            <v>0</v>
          </cell>
          <cell r="M1256">
            <v>45240</v>
          </cell>
          <cell r="N1256">
            <v>6833.1923999999999</v>
          </cell>
        </row>
        <row r="1257">
          <cell r="B1257" t="str">
            <v>UKL 601 102/CD</v>
          </cell>
          <cell r="C1257" t="str">
            <v>PRA</v>
          </cell>
          <cell r="D1257">
            <v>8040</v>
          </cell>
          <cell r="E1257">
            <v>0.67812424799081505</v>
          </cell>
          <cell r="H1257">
            <v>8040</v>
          </cell>
          <cell r="I1257">
            <v>8040</v>
          </cell>
          <cell r="J1257">
            <v>8040</v>
          </cell>
          <cell r="K1257">
            <v>8038.8</v>
          </cell>
          <cell r="L1257">
            <v>0</v>
          </cell>
          <cell r="M1257">
            <v>60291</v>
          </cell>
          <cell r="N1257">
            <v>16821.2268</v>
          </cell>
        </row>
        <row r="1258">
          <cell r="B1258" t="str">
            <v>UKL 601 100/CD</v>
          </cell>
          <cell r="C1258" t="str">
            <v>PRA</v>
          </cell>
          <cell r="D1258">
            <v>6560</v>
          </cell>
          <cell r="E1258">
            <v>0.60550593808630393</v>
          </cell>
          <cell r="H1258">
            <v>6560</v>
          </cell>
          <cell r="I1258">
            <v>6560</v>
          </cell>
          <cell r="J1258">
            <v>6560</v>
          </cell>
          <cell r="K1258">
            <v>6554</v>
          </cell>
          <cell r="L1258">
            <v>0</v>
          </cell>
          <cell r="M1258">
            <v>49155</v>
          </cell>
          <cell r="N1258">
            <v>16821.2268</v>
          </cell>
        </row>
        <row r="1259">
          <cell r="B1259" t="str">
            <v>UKL 601 112/CD</v>
          </cell>
          <cell r="C1259" t="str">
            <v>PRT</v>
          </cell>
          <cell r="D1259">
            <v>6910</v>
          </cell>
          <cell r="E1259">
            <v>0.625487547589892</v>
          </cell>
          <cell r="H1259">
            <v>6910</v>
          </cell>
          <cell r="I1259">
            <v>6910</v>
          </cell>
          <cell r="J1259">
            <v>6910</v>
          </cell>
          <cell r="K1259">
            <v>6902</v>
          </cell>
          <cell r="L1259">
            <v>0</v>
          </cell>
          <cell r="M1259">
            <v>51765</v>
          </cell>
          <cell r="N1259">
            <v>16821.2268</v>
          </cell>
        </row>
        <row r="1261">
          <cell r="B1261" t="str">
            <v>UKL 401 03/CD</v>
          </cell>
          <cell r="C1261" t="str">
            <v>PRA</v>
          </cell>
          <cell r="D1261">
            <v>5320</v>
          </cell>
          <cell r="E1261">
            <v>0.69210526315789478</v>
          </cell>
          <cell r="H1261">
            <v>5320</v>
          </cell>
          <cell r="I1261">
            <v>5320</v>
          </cell>
          <cell r="J1261">
            <v>5320</v>
          </cell>
          <cell r="K1261">
            <v>5312.8</v>
          </cell>
          <cell r="L1261">
            <v>0</v>
          </cell>
          <cell r="M1261">
            <v>39846</v>
          </cell>
          <cell r="N1261">
            <v>10647</v>
          </cell>
        </row>
        <row r="1262">
          <cell r="B1262" t="str">
            <v>UKL 401 07/CD</v>
          </cell>
          <cell r="C1262" t="str">
            <v>PRA</v>
          </cell>
          <cell r="D1262">
            <v>6040</v>
          </cell>
          <cell r="E1262">
            <v>0.71715966377992868</v>
          </cell>
          <cell r="H1262">
            <v>6040</v>
          </cell>
          <cell r="I1262">
            <v>6040</v>
          </cell>
          <cell r="J1262">
            <v>6040</v>
          </cell>
          <cell r="K1262">
            <v>6032</v>
          </cell>
          <cell r="L1262">
            <v>0</v>
          </cell>
          <cell r="M1262">
            <v>45240</v>
          </cell>
          <cell r="N1262">
            <v>11104.311600000001</v>
          </cell>
        </row>
        <row r="1263">
          <cell r="B1263" t="str">
            <v>UKL 601 103/CD</v>
          </cell>
          <cell r="C1263" t="str">
            <v>PRT</v>
          </cell>
          <cell r="D1263">
            <v>6910</v>
          </cell>
          <cell r="E1263">
            <v>0.69907603250584438</v>
          </cell>
          <cell r="H1263">
            <v>6910</v>
          </cell>
          <cell r="I1263">
            <v>6910</v>
          </cell>
          <cell r="J1263">
            <v>6910</v>
          </cell>
          <cell r="K1263">
            <v>6902</v>
          </cell>
          <cell r="L1263">
            <v>0</v>
          </cell>
          <cell r="M1263">
            <v>51765</v>
          </cell>
          <cell r="N1263">
            <v>13516</v>
          </cell>
        </row>
        <row r="1265">
          <cell r="B1265" t="str">
            <v>UKL 601 106/CD</v>
          </cell>
          <cell r="C1265" t="str">
            <v>PRT</v>
          </cell>
          <cell r="D1265">
            <v>6560</v>
          </cell>
          <cell r="E1265">
            <v>0.56270435272045016</v>
          </cell>
          <cell r="H1265">
            <v>6560</v>
          </cell>
          <cell r="I1265">
            <v>6560</v>
          </cell>
          <cell r="J1265">
            <v>6560</v>
          </cell>
          <cell r="K1265">
            <v>6554</v>
          </cell>
          <cell r="L1265">
            <v>0</v>
          </cell>
          <cell r="M1265">
            <v>49155</v>
          </cell>
          <cell r="N1265">
            <v>18646.286400000005</v>
          </cell>
        </row>
        <row r="1266">
          <cell r="B1266" t="str">
            <v>UKL 601 113/CD</v>
          </cell>
          <cell r="C1266" t="str">
            <v>PRT</v>
          </cell>
          <cell r="D1266">
            <v>6910</v>
          </cell>
          <cell r="E1266">
            <v>0.5813425359011466</v>
          </cell>
          <cell r="H1266">
            <v>6910</v>
          </cell>
          <cell r="I1266">
            <v>6910</v>
          </cell>
          <cell r="J1266">
            <v>6910</v>
          </cell>
          <cell r="K1266">
            <v>6902</v>
          </cell>
          <cell r="L1266">
            <v>0</v>
          </cell>
          <cell r="M1266">
            <v>51765</v>
          </cell>
          <cell r="N1266">
            <v>18804</v>
          </cell>
        </row>
        <row r="1268">
          <cell r="B1268" t="str">
            <v>UKL 401 59/CD</v>
          </cell>
          <cell r="C1268" t="str">
            <v>PRT</v>
          </cell>
          <cell r="D1268">
            <v>6910</v>
          </cell>
          <cell r="E1268">
            <v>0.69907603250584438</v>
          </cell>
          <cell r="H1268">
            <v>6910</v>
          </cell>
          <cell r="I1268">
            <v>6910</v>
          </cell>
          <cell r="J1268">
            <v>6910</v>
          </cell>
          <cell r="K1268">
            <v>6902</v>
          </cell>
          <cell r="L1268">
            <v>0</v>
          </cell>
          <cell r="M1268">
            <v>51765</v>
          </cell>
          <cell r="N1268">
            <v>13516</v>
          </cell>
        </row>
        <row r="1270">
          <cell r="B1270" t="str">
            <v>UKL 401 13/CD</v>
          </cell>
          <cell r="C1270" t="str">
            <v>PRA</v>
          </cell>
          <cell r="D1270">
            <v>5320</v>
          </cell>
          <cell r="E1270">
            <v>0.79030104106419896</v>
          </cell>
          <cell r="H1270">
            <v>5320</v>
          </cell>
          <cell r="I1270">
            <v>5320</v>
          </cell>
          <cell r="J1270">
            <v>5320</v>
          </cell>
          <cell r="K1270">
            <v>5312.8</v>
          </cell>
          <cell r="L1270">
            <v>0</v>
          </cell>
          <cell r="M1270">
            <v>39846</v>
          </cell>
          <cell r="N1270">
            <v>7251.39</v>
          </cell>
        </row>
        <row r="1271">
          <cell r="B1271" t="str">
            <v>UKL 604 114/CD</v>
          </cell>
          <cell r="C1271" t="str">
            <v>PRT</v>
          </cell>
          <cell r="D1271">
            <v>6910</v>
          </cell>
          <cell r="E1271">
            <v>0.69907603250584438</v>
          </cell>
          <cell r="H1271">
            <v>6910</v>
          </cell>
          <cell r="I1271">
            <v>6910</v>
          </cell>
          <cell r="J1271">
            <v>6910</v>
          </cell>
          <cell r="K1271">
            <v>6902</v>
          </cell>
          <cell r="L1271">
            <v>0</v>
          </cell>
          <cell r="M1271">
            <v>51765</v>
          </cell>
          <cell r="N1271">
            <v>13516</v>
          </cell>
        </row>
        <row r="1276">
          <cell r="B1276" t="str">
            <v>FAF 901 147</v>
          </cell>
          <cell r="D1276">
            <v>213.33333333333334</v>
          </cell>
          <cell r="E1276" t="str">
            <v xml:space="preserve"> </v>
          </cell>
          <cell r="H1276" t="str">
            <v xml:space="preserve"> </v>
          </cell>
          <cell r="I1276" t="str">
            <v xml:space="preserve"> </v>
          </cell>
          <cell r="J1276" t="str">
            <v xml:space="preserve"> </v>
          </cell>
          <cell r="K1276">
            <v>213.33333333333334</v>
          </cell>
          <cell r="L1276" t="str">
            <v xml:space="preserve"> </v>
          </cell>
          <cell r="M1276">
            <v>1600</v>
          </cell>
          <cell r="N1276">
            <v>0</v>
          </cell>
        </row>
        <row r="1279">
          <cell r="B1279" t="str">
            <v>EN/LZT 712 0187</v>
          </cell>
          <cell r="D1279">
            <v>26</v>
          </cell>
          <cell r="E1279" t="str">
            <v xml:space="preserve">   </v>
          </cell>
          <cell r="N1279">
            <v>54.172800000000002</v>
          </cell>
        </row>
        <row r="1280">
          <cell r="B1280" t="str">
            <v>EN/LZT 712 0115</v>
          </cell>
          <cell r="D1280">
            <v>26</v>
          </cell>
          <cell r="E1280" t="str">
            <v xml:space="preserve">   </v>
          </cell>
          <cell r="N1280">
            <v>23.706</v>
          </cell>
        </row>
        <row r="1281">
          <cell r="B1281" t="str">
            <v>EN/LZT 712 0176</v>
          </cell>
          <cell r="D1281">
            <v>26</v>
          </cell>
          <cell r="E1281" t="str">
            <v xml:space="preserve">   </v>
          </cell>
          <cell r="N1281">
            <v>17.658000000000001</v>
          </cell>
        </row>
        <row r="1282">
          <cell r="B1282" t="str">
            <v>EN/LZT 712 0156</v>
          </cell>
          <cell r="D1282">
            <v>26</v>
          </cell>
          <cell r="E1282" t="str">
            <v xml:space="preserve">   </v>
          </cell>
          <cell r="N1282">
            <v>64.335599999999999</v>
          </cell>
        </row>
        <row r="1283">
          <cell r="B1283" t="str">
            <v>EN/LZT 712 0050</v>
          </cell>
          <cell r="D1283">
            <v>26</v>
          </cell>
          <cell r="E1283" t="str">
            <v xml:space="preserve">   </v>
          </cell>
          <cell r="N1283">
            <v>53.049599999999998</v>
          </cell>
        </row>
        <row r="1284">
          <cell r="B1284" t="str">
            <v xml:space="preserve">EN/LZT 712 0122 </v>
          </cell>
          <cell r="D1284">
            <v>26</v>
          </cell>
          <cell r="E1284" t="str">
            <v xml:space="preserve">   </v>
          </cell>
          <cell r="N1284">
            <v>84.650400000000005</v>
          </cell>
        </row>
        <row r="1285">
          <cell r="B1285" t="str">
            <v>EN/LZT 712 0015</v>
          </cell>
          <cell r="D1285">
            <v>26</v>
          </cell>
          <cell r="E1285" t="str">
            <v xml:space="preserve">   </v>
          </cell>
          <cell r="N1285">
            <v>16.9452</v>
          </cell>
        </row>
        <row r="1286">
          <cell r="B1286" t="str">
            <v>EN/LZT 712 0178</v>
          </cell>
          <cell r="D1286">
            <v>26</v>
          </cell>
          <cell r="E1286" t="str">
            <v xml:space="preserve">   </v>
          </cell>
          <cell r="N1286">
            <v>65.458800000000011</v>
          </cell>
        </row>
        <row r="1287">
          <cell r="B1287" t="str">
            <v>EN/LZT 712 0069</v>
          </cell>
          <cell r="D1287">
            <v>26</v>
          </cell>
          <cell r="E1287" t="str">
            <v xml:space="preserve">   </v>
          </cell>
          <cell r="N1287">
            <v>41.763600000000004</v>
          </cell>
        </row>
        <row r="1288">
          <cell r="B1288" t="str">
            <v>EN/LZT 712 0193</v>
          </cell>
          <cell r="D1288">
            <v>26</v>
          </cell>
          <cell r="E1288" t="str">
            <v xml:space="preserve">   </v>
          </cell>
          <cell r="N1288">
            <v>73.364400000000018</v>
          </cell>
        </row>
        <row r="1289">
          <cell r="B1289" t="str">
            <v>EN/LZT 712 0198</v>
          </cell>
          <cell r="D1289">
            <v>26</v>
          </cell>
          <cell r="E1289" t="str">
            <v xml:space="preserve">   </v>
          </cell>
          <cell r="N1289">
            <v>42.886800000000001</v>
          </cell>
        </row>
        <row r="1290">
          <cell r="B1290" t="str">
            <v>EN/LZT 712 0200</v>
          </cell>
          <cell r="D1290">
            <v>26</v>
          </cell>
          <cell r="E1290" t="str">
            <v xml:space="preserve">   </v>
          </cell>
          <cell r="N1290">
            <v>62.078400000000002</v>
          </cell>
        </row>
        <row r="1291">
          <cell r="B1291" t="str">
            <v xml:space="preserve">EN/LZT 712 0199  </v>
          </cell>
          <cell r="D1291">
            <v>26</v>
          </cell>
          <cell r="E1291" t="str">
            <v xml:space="preserve">   </v>
          </cell>
          <cell r="N1291">
            <v>41.5152</v>
          </cell>
        </row>
        <row r="1292">
          <cell r="B1292" t="str">
            <v xml:space="preserve">EN/LZT 712 0177 </v>
          </cell>
          <cell r="D1292">
            <v>26</v>
          </cell>
          <cell r="E1292" t="str">
            <v xml:space="preserve">   </v>
          </cell>
          <cell r="N1292">
            <v>90.493200000000016</v>
          </cell>
        </row>
        <row r="1293">
          <cell r="B1293" t="str">
            <v>EN/LZT 712 0207</v>
          </cell>
          <cell r="D1293">
            <v>26</v>
          </cell>
          <cell r="E1293" t="str">
            <v xml:space="preserve">   </v>
          </cell>
          <cell r="K1293">
            <v>30.666666666666668</v>
          </cell>
          <cell r="L1293">
            <v>0</v>
          </cell>
          <cell r="M1293">
            <v>230</v>
          </cell>
          <cell r="N1293">
            <v>79.00200000000001</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ront Cover"/>
      <sheetName val="User Guide"/>
      <sheetName val="Total Pricing"/>
      <sheetName val="Inputs"/>
      <sheetName val="Timing"/>
      <sheetName val="CND Tasks"/>
      <sheetName val="Data"/>
      <sheetName val="ARPU-override"/>
      <sheetName val="Baseline"/>
      <sheetName val="Contractual Terms(1)"/>
      <sheetName val="Input"/>
      <sheetName val="SP Input"/>
      <sheetName val="Financial Input"/>
      <sheetName val="erlang table"/>
      <sheetName val="Discount Tables"/>
      <sheetName val="Curr, Site Names, Flex conf"/>
      <sheetName val="OTHER"/>
      <sheetName val="Param BC"/>
      <sheetName val="Sizer 2002 (IN)"/>
      <sheetName val="DIMENSION"/>
      <sheetName val="SWOPT"/>
      <sheetName val="AM-MARGIN"/>
      <sheetName val="Macro2"/>
      <sheetName val="AMC-99"/>
      <sheetName val="Macro3"/>
      <sheetName val="Macro1"/>
      <sheetName val="alle BSC"/>
      <sheetName val="Pricelist 2004c"/>
      <sheetName val="SPRS breakdown pricing"/>
      <sheetName val="Site List"/>
      <sheetName val="COA"/>
      <sheetName val="daftar"/>
      <sheetName val="harga"/>
      <sheetName val="VARCOST"/>
      <sheetName val="Paths 233 &amp; 28 IBC from NTS"/>
      <sheetName val="BS-RTI"/>
      <sheetName val="BSCInput"/>
      <sheetName val="gb link requirement"/>
      <sheetName val=" "/>
      <sheetName val="cnd"/>
      <sheetName val="Factors"/>
      <sheetName val="Sheet1"/>
      <sheetName val="FAULTS"/>
      <sheetName val="tpr-consolidated"/>
      <sheetName val="Project Summary"/>
      <sheetName val="Project Summary TE Only"/>
      <sheetName val="sum-PPN"/>
      <sheetName val="Parameters"/>
      <sheetName val="NMS98"/>
      <sheetName val="BSC_UPGRADES"/>
      <sheetName val="Path List - 300 Macro+28 Inbuil"/>
      <sheetName val="MSC Product Characteristics"/>
      <sheetName val="Exchange Rates"/>
      <sheetName val="Summary"/>
      <sheetName val="List"/>
    </sheetNames>
    <sheetDataSet>
      <sheetData sheetId="0" refreshError="1"/>
      <sheetData sheetId="1" refreshError="1"/>
      <sheetData sheetId="2" refreshError="1"/>
      <sheetData sheetId="3" refreshError="1">
        <row r="5">
          <cell r="E5" t="str">
            <v>Core Network Design for Indosat MSC Swap</v>
          </cell>
        </row>
        <row r="9">
          <cell r="E9" t="str">
            <v>USD</v>
          </cell>
          <cell r="F9" t="str">
            <v>$</v>
          </cell>
        </row>
        <row r="13">
          <cell r="K13" t="str">
            <v>Stage 1</v>
          </cell>
        </row>
        <row r="14">
          <cell r="K14" t="str">
            <v>Stage 2</v>
          </cell>
        </row>
      </sheetData>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sheetData sheetId="54"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ontianak Summary (old)"/>
      <sheetName val="PONTIANAK Summary"/>
      <sheetName val="Pontianak"/>
      <sheetName val="Palangkaraya Summary (old)"/>
      <sheetName val="PALANGKARAYA Summary"/>
      <sheetName val="Palangkaraya"/>
      <sheetName val="Samarinda Summary (old)"/>
      <sheetName val="SAMARINDA Summary"/>
      <sheetName val="Samarinda"/>
      <sheetName val="Banjarmasin Summary (old)"/>
      <sheetName val="BANJARMASIN Summary"/>
      <sheetName val="Banjarmasin"/>
      <sheetName val="Balikpapan Summary (old)"/>
      <sheetName val="BALIKPAPAN Summary"/>
      <sheetName val="Balikpapan"/>
      <sheetName val="TOTAL SUMMARY UPG KALIMANTAN 1B"/>
      <sheetName val="Pricelist 2004c"/>
      <sheetName val="Huawei"/>
      <sheetName val="Inputs"/>
      <sheetName val="Data"/>
      <sheetName val="input-cost"/>
      <sheetName val="AA.1.1 BNI"/>
      <sheetName val="COA"/>
      <sheetName val="SPRS breakdown pricing"/>
      <sheetName val="Nomor Id"/>
      <sheetName val="MONITORING input"/>
      <sheetName val="BJR"/>
      <sheetName val="PERINGKAT"/>
    </sheetNames>
    <sheetDataSet>
      <sheetData sheetId="0"/>
      <sheetData sheetId="1"/>
      <sheetData sheetId="2" refreshError="1">
        <row r="7">
          <cell r="AP7" t="str">
            <v>Upgrade to 16x2</v>
          </cell>
        </row>
        <row r="8">
          <cell r="AP8" t="str">
            <v>Upgrade to 16x2</v>
          </cell>
        </row>
        <row r="9">
          <cell r="AP9" t="str">
            <v>Upgrade to 16x2</v>
          </cell>
        </row>
        <row r="10">
          <cell r="AP10" t="str">
            <v>Upgrade to 16x2</v>
          </cell>
        </row>
        <row r="11">
          <cell r="AP11" t="str">
            <v>Upgrade 7EHP-8x2-2.4HP-HS to 7EHP-17x2-3.0HP-HS</v>
          </cell>
        </row>
        <row r="12">
          <cell r="AP12" t="str">
            <v>Upgrade 7EHP-8x2-1.2HP-HS to 7EHP-17x2-1.8HP-HS</v>
          </cell>
        </row>
        <row r="13">
          <cell r="AP13" t="str">
            <v>N/A</v>
          </cell>
        </row>
        <row r="14">
          <cell r="AP14" t="str">
            <v>Upgrade to 16x2</v>
          </cell>
        </row>
        <row r="15">
          <cell r="AP15" t="str">
            <v>Upgrade 7EHP-8x2-2.4HP-SD to 7EHP-17x2-3.0HP-SD (Antenna 3.0m from Indosat)</v>
          </cell>
        </row>
        <row r="16">
          <cell r="AP16" t="str">
            <v>Upgrade to 16x2</v>
          </cell>
        </row>
        <row r="17">
          <cell r="AP17" t="str">
            <v>Upgrade to 16x2</v>
          </cell>
        </row>
        <row r="18">
          <cell r="AP18" t="str">
            <v>Upgrade to 16x2</v>
          </cell>
        </row>
        <row r="19">
          <cell r="AP19" t="str">
            <v>Upgrade to 16x2</v>
          </cell>
        </row>
        <row r="20">
          <cell r="AP20" t="str">
            <v>Upgrade to 16x2</v>
          </cell>
        </row>
        <row r="21">
          <cell r="AP21" t="str">
            <v>Upgrade 7EHP-8x2-2.4HP-HS to 7EHP-17x2-3.0HP-HS</v>
          </cell>
        </row>
        <row r="24">
          <cell r="AP24" t="str">
            <v>N/A</v>
          </cell>
        </row>
        <row r="25">
          <cell r="AP25" t="str">
            <v>N/A</v>
          </cell>
        </row>
        <row r="26">
          <cell r="AP26" t="str">
            <v>N/A</v>
          </cell>
        </row>
        <row r="27">
          <cell r="AP27" t="str">
            <v>N/A</v>
          </cell>
        </row>
        <row r="28">
          <cell r="AP28" t="str">
            <v>N/A</v>
          </cell>
        </row>
      </sheetData>
      <sheetData sheetId="3"/>
      <sheetData sheetId="4"/>
      <sheetData sheetId="5" refreshError="1"/>
      <sheetData sheetId="6"/>
      <sheetData sheetId="7"/>
      <sheetData sheetId="8" refreshError="1">
        <row r="7">
          <cell r="AP7" t="str">
            <v>7EHP-8x2-1.2HP-HS</v>
          </cell>
        </row>
        <row r="8">
          <cell r="AP8" t="str">
            <v>7EHP-8x2-2.4HP-HS</v>
          </cell>
        </row>
        <row r="9">
          <cell r="AP9" t="str">
            <v>7EHP-8x2-1.8HP-HS</v>
          </cell>
        </row>
        <row r="10">
          <cell r="AP10" t="str">
            <v>Upgrade 15EHP-8x2-0.6HP-1+0 to 15EHP-8x2-0.6HP-1+1 HS</v>
          </cell>
        </row>
        <row r="11">
          <cell r="AP11" t="str">
            <v>Upgrade 7EHP-8x2-1.8HP-HS to 7EHP-17x2-2.4HP-HS</v>
          </cell>
        </row>
        <row r="12">
          <cell r="AP12" t="str">
            <v>Upgrade to 16x2</v>
          </cell>
        </row>
        <row r="13">
          <cell r="AP13" t="str">
            <v>Upgrade to 16x2</v>
          </cell>
        </row>
        <row r="14">
          <cell r="AP14" t="str">
            <v>Upgrade 7EHP-8x2-3.0HP-HS to 7EHP-17x2-3.0HP-SD</v>
          </cell>
        </row>
        <row r="15">
          <cell r="AP15" t="str">
            <v>Upgrade to 16x2</v>
          </cell>
        </row>
        <row r="16">
          <cell r="AP16" t="str">
            <v>N/A</v>
          </cell>
        </row>
        <row r="17">
          <cell r="AP17" t="str">
            <v>Upgrade 13EHP-8x2-0.6HP-1+0 to 13EHP-8x2-0.6HP-1+1 HS</v>
          </cell>
        </row>
        <row r="18">
          <cell r="AP18" t="str">
            <v>Upgrade 15EHP-8x2-0.6HP-1+0 to 15EHP-8x2-0.6HP-1+1 HS</v>
          </cell>
        </row>
        <row r="19">
          <cell r="AP19" t="str">
            <v>Upgrade 15EHP-8x2-0.6HP-1+0 to 15EHP-17x2-0.6HP-1+1 HS</v>
          </cell>
        </row>
        <row r="20">
          <cell r="AP20" t="str">
            <v>N/A</v>
          </cell>
        </row>
        <row r="21">
          <cell r="AP21" t="str">
            <v>Upgrade to 16x2</v>
          </cell>
        </row>
        <row r="22">
          <cell r="AP22" t="str">
            <v>N/A</v>
          </cell>
        </row>
        <row r="23">
          <cell r="AP23" t="str">
            <v>Upgrade 15EHP-8x2-0.6HP-1+0 to 15EHP-17x2-0.6HP-1+1 HS</v>
          </cell>
        </row>
        <row r="24">
          <cell r="AP24" t="str">
            <v>Upgrade to 16x2</v>
          </cell>
        </row>
        <row r="25">
          <cell r="AP25" t="str">
            <v>Upgrade to 16x2</v>
          </cell>
        </row>
        <row r="26">
          <cell r="AP26" t="str">
            <v>Upgrade to 16x2</v>
          </cell>
        </row>
        <row r="27">
          <cell r="AP27" t="str">
            <v>Upgrade 15EHP-8x2-0.6HP-1+0 to 15EHP-8x2-0.6HP-1+1 HS</v>
          </cell>
        </row>
        <row r="28">
          <cell r="AP28" t="str">
            <v>15EHP-8x2-0.6HP-HS</v>
          </cell>
        </row>
        <row r="31">
          <cell r="AP31" t="str">
            <v>Upgrade 15EHP-8x2-0.6HP-1+0 to 15EHP-17x2-0.6HP-1+1 HS</v>
          </cell>
        </row>
      </sheetData>
      <sheetData sheetId="9">
        <row r="7">
          <cell r="AP7" t="str">
            <v>N/A</v>
          </cell>
        </row>
      </sheetData>
      <sheetData sheetId="10"/>
      <sheetData sheetId="11" refreshError="1">
        <row r="7">
          <cell r="AP7" t="str">
            <v>N/A</v>
          </cell>
        </row>
        <row r="8">
          <cell r="AP8" t="str">
            <v>N/A</v>
          </cell>
        </row>
        <row r="9">
          <cell r="AP9" t="str">
            <v>N/A</v>
          </cell>
        </row>
        <row r="10">
          <cell r="AP10" t="str">
            <v>N/A</v>
          </cell>
        </row>
        <row r="11">
          <cell r="AP11" t="str">
            <v>7EHP-17x2-2.4HP-SD</v>
          </cell>
        </row>
        <row r="12">
          <cell r="AP12" t="str">
            <v>N/A</v>
          </cell>
        </row>
        <row r="13">
          <cell r="AP13" t="str">
            <v>N/A</v>
          </cell>
        </row>
        <row r="14">
          <cell r="AP14" t="str">
            <v>N/A</v>
          </cell>
        </row>
        <row r="15">
          <cell r="AP15" t="str">
            <v>N/A</v>
          </cell>
        </row>
        <row r="16">
          <cell r="AP16" t="str">
            <v>7EHP-17x2-1.8HP-HS</v>
          </cell>
        </row>
      </sheetData>
      <sheetData sheetId="12"/>
      <sheetData sheetId="13">
        <row r="7">
          <cell r="AP7" t="str">
            <v>N/A</v>
          </cell>
        </row>
      </sheetData>
      <sheetData sheetId="14" refreshError="1">
        <row r="7">
          <cell r="AP7" t="str">
            <v>N/A</v>
          </cell>
        </row>
        <row r="8">
          <cell r="AP8" t="str">
            <v>Upgrade 15EHP-8x2-0.6HP-1+0 to 15EHP-8x2-0.6HP-1+1 HS</v>
          </cell>
        </row>
        <row r="9">
          <cell r="AP9" t="str">
            <v>N/A</v>
          </cell>
        </row>
        <row r="10">
          <cell r="AP10" t="str">
            <v>Upgrade 18EHP-8x2-0.3HP-1+0 to 18EHP-8x2-0.3HP-1+1 HS</v>
          </cell>
        </row>
        <row r="11">
          <cell r="AP11" t="str">
            <v>Upgrade 15EHP-8x2-0.6HP-1+0 to 15EHP-8x2-0.6HP-1+1 HS</v>
          </cell>
        </row>
        <row r="12">
          <cell r="AP12" t="str">
            <v>Upgrade 15EHP-8x2-0.6HP-1+0 to 15EHP-8x2-0.6HP-1+1 HS</v>
          </cell>
        </row>
        <row r="13">
          <cell r="AP13" t="str">
            <v>N/A</v>
          </cell>
        </row>
        <row r="14">
          <cell r="AP14" t="str">
            <v>N/A</v>
          </cell>
        </row>
        <row r="15">
          <cell r="AP15" t="str">
            <v>Upgrade 7EHP-8x2-1.2HP-HS to 7EHP-17x2-1.8HP-HS</v>
          </cell>
        </row>
        <row r="16">
          <cell r="AP16" t="str">
            <v>Upgrade 7EHP-8x2-3.0HP-HS to 7EHP-17x2-3.0HP-SD</v>
          </cell>
        </row>
        <row r="17">
          <cell r="AP17" t="str">
            <v>15EHP-8x2-0.6HP-HS</v>
          </cell>
        </row>
        <row r="18">
          <cell r="AP18" t="str">
            <v>N/A</v>
          </cell>
        </row>
        <row r="19">
          <cell r="AP19" t="str">
            <v>Upgrade 15EHP-8x2-0.6HP-1+0 to 15EHP-8x2-0.6HP-1+1 HS</v>
          </cell>
        </row>
        <row r="20">
          <cell r="AP20" t="str">
            <v>Upgrade 18EHP-8x2-0.3HP-1+0 to 18EHP-8x2-0.3HP-1+1 HS</v>
          </cell>
        </row>
        <row r="21">
          <cell r="AP21" t="str">
            <v>Upgrade 15EHP-8x2-0.6HP-1+0 to 15EHP-8x2-0.6HP-1+1 HS</v>
          </cell>
        </row>
        <row r="22">
          <cell r="AP22" t="str">
            <v>Upgrade 18EHP-8x2-0.3HP-1+0 to 18EHP-8x2-0.3HP-1+1 HS</v>
          </cell>
        </row>
        <row r="23">
          <cell r="AP23" t="str">
            <v>N/A</v>
          </cell>
        </row>
        <row r="24">
          <cell r="AP24" t="str">
            <v>N/A</v>
          </cell>
        </row>
        <row r="28">
          <cell r="AP28" t="str">
            <v>Upgrade 15EHP-8x2-0.6HP-1+0 to 15EHP-8x2-0.6HP-1+1 HS</v>
          </cell>
        </row>
      </sheetData>
      <sheetData sheetId="15"/>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F and DDF labels"/>
      <sheetName val="General"/>
      <sheetName val="ALARM ALLOCATION TABLE"/>
      <sheetName val="Revisions"/>
      <sheetName val="Configuration"/>
      <sheetName val="TRM, PLANT SPECIFICATION"/>
      <sheetName val="TRM, CONFIGURATION DATA"/>
      <sheetName val="TRM, PRODUCT LIST"/>
      <sheetName val="PLANT SPECIFICATION"/>
      <sheetName val="LIST OF HEADINGS (Inst.)"/>
      <sheetName val="DOCUMENT LIST (Inst.)"/>
      <sheetName val="General information"/>
      <sheetName val="INSTALLATION INSTR."/>
      <sheetName val="CONFIGURATION DATA"/>
      <sheetName val="CHECK List (Inst.)"/>
      <sheetName val="PRODUCT LIST"/>
      <sheetName val="LIST OF HEADINGS (C)"/>
      <sheetName val="DOCUMENT LIST (C)"/>
      <sheetName val="Index- General site docs"/>
      <sheetName val="SITUATION PLAN"/>
      <sheetName val="Index original"/>
      <sheetName val="Front"/>
      <sheetName val="Back"/>
      <sheetName val="macro's"/>
      <sheetName val="Pontianak"/>
      <sheetName val="Samarinda"/>
      <sheetName val="Banjarmasin"/>
      <sheetName val="Balikpapan"/>
      <sheetName val="Data_Umum"/>
      <sheetName val="Inputs"/>
      <sheetName val="Data"/>
      <sheetName val="Invoice"/>
      <sheetName val="Pricelist 2004c"/>
      <sheetName val="SPRS breakdown pricing"/>
      <sheetName val="AA.1.1 BNI"/>
      <sheetName val="kki"/>
      <sheetName val="fin pro centers"/>
      <sheetName val="SUMMARY"/>
      <sheetName val="PRODUCTION REPORTS"/>
    </sheetNames>
    <sheetDataSet>
      <sheetData sheetId="0">
        <row r="2">
          <cell r="F2" t="str">
            <v>IPA 115 5881 Uen</v>
          </cell>
        </row>
      </sheetData>
      <sheetData sheetId="1" refreshError="1">
        <row r="2">
          <cell r="F2" t="str">
            <v>IPA 115 5881 Uen</v>
          </cell>
        </row>
        <row r="3">
          <cell r="B3" t="str">
            <v>1999-07-29</v>
          </cell>
        </row>
        <row r="36">
          <cell r="B36" t="str">
            <v>EID/Z/D Herry Suhanda</v>
          </cell>
        </row>
        <row r="37">
          <cell r="B37" t="str">
            <v>EID/Z/DC</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raining List"/>
      <sheetName val="Courses"/>
      <sheetName val="Allowance"/>
      <sheetName val="Trainer"/>
      <sheetName val="Ericsson Allowance"/>
      <sheetName val="Hotel Rates"/>
      <sheetName val="Exchange Rate"/>
      <sheetName val="Hotel"/>
      <sheetName val="Local"/>
      <sheetName val="Overseas"/>
      <sheetName val="ML Training"/>
      <sheetName val="General"/>
      <sheetName val="HPS-data"/>
      <sheetName val="UK Install"/>
      <sheetName val="Pontianak"/>
      <sheetName val="Palangkaraya"/>
      <sheetName val="Samarinda"/>
      <sheetName val="Banjarmasin"/>
      <sheetName val="Balikpapan"/>
      <sheetName val="SPRS breakdown pricing"/>
      <sheetName val="Discount + services"/>
      <sheetName val="Financial Inputs"/>
      <sheetName val="General inputs"/>
      <sheetName val="Winform Interface"/>
      <sheetName val="Scope of Works"/>
      <sheetName val="Ledgen"/>
      <sheetName val="VF configurations_quantitites"/>
      <sheetName val="SW Sum O3 Ref w O traffic mod"/>
      <sheetName val="Optional SW Pricing summary"/>
      <sheetName val="shopping list"/>
      <sheetName val="CODESS"/>
      <sheetName val="Runrate"/>
      <sheetName val="Pricelist 2004c"/>
      <sheetName val="AA.1.1 BNI"/>
      <sheetName val="Inputs"/>
      <sheetName val="Data_Umum"/>
    </sheetNames>
    <sheetDataSet>
      <sheetData sheetId="0" refreshError="1"/>
      <sheetData sheetId="1"/>
      <sheetData sheetId="2" refreshError="1">
        <row r="24">
          <cell r="C24">
            <v>1158</v>
          </cell>
        </row>
        <row r="25">
          <cell r="C25">
            <v>1320</v>
          </cell>
        </row>
        <row r="26">
          <cell r="C26">
            <v>1482</v>
          </cell>
        </row>
        <row r="28">
          <cell r="C28">
            <v>1806</v>
          </cell>
        </row>
      </sheetData>
      <sheetData sheetId="3"/>
      <sheetData sheetId="4" refreshError="1"/>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oQ"/>
      <sheetName val="Allowance"/>
      <sheetName val="Trainer"/>
      <sheetName val="Sheet3"/>
      <sheetName val="General"/>
      <sheetName val="Pontianak"/>
      <sheetName val="Samarinda"/>
      <sheetName val="Banjarmasin"/>
      <sheetName val="Balikpapan"/>
      <sheetName val="Runrate"/>
    </sheetNames>
    <sheetDataSet>
      <sheetData sheetId="0" refreshError="1"/>
      <sheetData sheetId="1" refreshError="1">
        <row r="32">
          <cell r="C32">
            <v>7024</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oQ (Overseas)"/>
      <sheetName val="BoQ (Local)"/>
      <sheetName val="BoQ (SOJT)"/>
      <sheetName val="Allowance"/>
      <sheetName val="Trainer"/>
      <sheetName val="Sheet3"/>
      <sheetName val="Hotel"/>
      <sheetName val="Exchange Rate"/>
      <sheetName val="Local"/>
      <sheetName val="Overseas"/>
      <sheetName val="General"/>
      <sheetName val="HPS-data"/>
      <sheetName val="UK Install"/>
      <sheetName val="Pontianak"/>
      <sheetName val="Palangkaraya"/>
      <sheetName val="Samarinda"/>
      <sheetName val="Banjarmasin"/>
      <sheetName val="Balikpapan"/>
      <sheetName val="SPRS breakdown pricing"/>
      <sheetName val="Discount + services"/>
      <sheetName val="Financial Inputs"/>
      <sheetName val="General inputs"/>
      <sheetName val="Winform Interface"/>
      <sheetName val="Scope of Works"/>
      <sheetName val="Ledgen"/>
    </sheetNames>
    <sheetDataSet>
      <sheetData sheetId="0">
        <row r="11">
          <cell r="D11">
            <v>3725</v>
          </cell>
        </row>
      </sheetData>
      <sheetData sheetId="1">
        <row r="11">
          <cell r="D11">
            <v>3725</v>
          </cell>
        </row>
      </sheetData>
      <sheetData sheetId="2">
        <row r="11">
          <cell r="D11">
            <v>3725</v>
          </cell>
        </row>
      </sheetData>
      <sheetData sheetId="3" refreshError="1">
        <row r="11">
          <cell r="D11">
            <v>3725</v>
          </cell>
        </row>
        <row r="27">
          <cell r="C27">
            <v>5184</v>
          </cell>
        </row>
      </sheetData>
      <sheetData sheetId="4" refreshError="1">
        <row r="11">
          <cell r="D11">
            <v>3725</v>
          </cell>
        </row>
        <row r="12">
          <cell r="D12">
            <v>3970</v>
          </cell>
        </row>
        <row r="13">
          <cell r="D13">
            <v>4215</v>
          </cell>
        </row>
      </sheetData>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raining List"/>
      <sheetName val="RAN R11"/>
      <sheetName val="SOJT"/>
      <sheetName val="Parameter"/>
      <sheetName val="Allowance"/>
      <sheetName val="Trainer"/>
      <sheetName val="USD"/>
      <sheetName val="Ericsson Allowance"/>
      <sheetName val="Hotel Rates"/>
      <sheetName val="Expenses"/>
    </sheetNames>
    <sheetDataSet>
      <sheetData sheetId="0">
        <row r="32">
          <cell r="C32">
            <v>2778</v>
          </cell>
        </row>
      </sheetData>
      <sheetData sheetId="1">
        <row r="10">
          <cell r="D10">
            <v>3262</v>
          </cell>
        </row>
      </sheetData>
      <sheetData sheetId="2">
        <row r="32">
          <cell r="C32">
            <v>2778</v>
          </cell>
        </row>
      </sheetData>
      <sheetData sheetId="3">
        <row r="10">
          <cell r="D10">
            <v>3262</v>
          </cell>
        </row>
      </sheetData>
      <sheetData sheetId="4" refreshError="1">
        <row r="32">
          <cell r="C32">
            <v>2778</v>
          </cell>
        </row>
      </sheetData>
      <sheetData sheetId="5" refreshError="1">
        <row r="10">
          <cell r="D10">
            <v>3262</v>
          </cell>
        </row>
        <row r="14">
          <cell r="D14">
            <v>3998</v>
          </cell>
        </row>
        <row r="18">
          <cell r="D18">
            <v>5102</v>
          </cell>
        </row>
        <row r="19">
          <cell r="D19">
            <v>5286</v>
          </cell>
        </row>
      </sheetData>
      <sheetData sheetId="6"/>
      <sheetData sheetId="7"/>
      <sheetData sheetId="8"/>
      <sheetData sheetId="9"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Work Requirement"/>
      <sheetName val="Resource Costs"/>
      <sheetName val="Quotation Form"/>
      <sheetName val="Service Description"/>
      <sheetName val="Data"/>
      <sheetName val="Allowance"/>
      <sheetName val="Trainer"/>
      <sheetName val="SUMMARY"/>
      <sheetName val="HPS-data"/>
      <sheetName val="GLP's and PSPC's"/>
      <sheetName val="General"/>
      <sheetName val="7Hp, ant 0.6, 2x2, 1+0 81,85"/>
      <sheetName val="Asumsi"/>
      <sheetName val="UK Install"/>
      <sheetName val="Pontianak"/>
      <sheetName val="Palangkaraya"/>
      <sheetName val="Samarinda"/>
      <sheetName val="Banjarmasin"/>
      <sheetName val="Balikpapan"/>
      <sheetName val="SPRS breakdown pricing"/>
      <sheetName val="Discount + services"/>
      <sheetName val="Financial Inputs"/>
      <sheetName val="General inputs"/>
      <sheetName val="Winform Interface"/>
      <sheetName val="Scope of Works"/>
      <sheetName val="Sheet2"/>
      <sheetName val="Price_List"/>
      <sheetName val="EJ master schedule"/>
      <sheetName val="ATP"/>
      <sheetName val="Sheet1"/>
      <sheetName val="Paths - 261 Sites Scenario"/>
      <sheetName val="Classifications"/>
      <sheetName val="Sitelist"/>
      <sheetName val="Parameters"/>
      <sheetName val="Drop Down List"/>
      <sheetName val=" "/>
      <sheetName val="Paths 233 &amp; 28 IBC from NTS"/>
      <sheetName val="Base"/>
      <sheetName val="Outsource_Costs"/>
      <sheetName val="I_Pricing"/>
      <sheetName val="Price_simulation"/>
      <sheetName val="C_RC_Financials"/>
      <sheetName val="I&amp;O_Valuation"/>
      <sheetName val="Input General"/>
      <sheetName val="InputProduct1"/>
      <sheetName val="InputProduct10"/>
      <sheetName val="InputProduct11"/>
      <sheetName val="InputProduct12"/>
      <sheetName val="InputProduct13"/>
      <sheetName val="InputProduct14"/>
      <sheetName val="InputProduct15"/>
      <sheetName val="InputProduct16"/>
      <sheetName val="InputProduct17"/>
      <sheetName val="InputProduct18"/>
      <sheetName val="InputProduct19"/>
      <sheetName val="InputProduct2"/>
      <sheetName val="InputProduct20"/>
      <sheetName val="InputProduct21"/>
      <sheetName val="InputProduct3"/>
      <sheetName val="InputProduct4"/>
      <sheetName val="InputProduct5"/>
      <sheetName val="InputProduct6"/>
      <sheetName val="InputProduct7"/>
      <sheetName val="InputProduct8"/>
      <sheetName val="InputProduct9"/>
      <sheetName val="Units"/>
      <sheetName val="CURRENCY"/>
      <sheetName val="AM-MARGIN"/>
      <sheetName val="AMC-99"/>
      <sheetName val="Macro1"/>
      <sheetName val="ARPU-override"/>
      <sheetName val="install"/>
      <sheetName val="Factors"/>
      <sheetName val="para"/>
      <sheetName val="MNR6"/>
      <sheetName val="Currency &amp; Site Names"/>
      <sheetName val="Calc. Base"/>
      <sheetName val="Constants"/>
      <sheetName val="prod"/>
      <sheetName val="BL"/>
      <sheetName val="CJ"/>
      <sheetName val="EJ"/>
      <sheetName val="WJ"/>
      <sheetName val="3 - M &amp; T-Series Products"/>
      <sheetName val="Assumpt_Cons"/>
    </sheetNames>
    <sheetDataSet>
      <sheetData sheetId="0" refreshError="1">
        <row r="2">
          <cell r="E2" t="str">
            <v>Indonesia</v>
          </cell>
        </row>
        <row r="5">
          <cell r="E5">
            <v>37995</v>
          </cell>
        </row>
        <row r="7">
          <cell r="E7" t="str">
            <v>Daniel Silaen (EID)</v>
          </cell>
        </row>
        <row r="10">
          <cell r="E10" t="str">
            <v>Graham Bow EPA</v>
          </cell>
        </row>
      </sheetData>
      <sheetData sheetId="1" refreshError="1">
        <row r="2">
          <cell r="E2" t="str">
            <v>Indonesia</v>
          </cell>
        </row>
        <row r="3">
          <cell r="G3">
            <v>37865</v>
          </cell>
          <cell r="K3">
            <v>37882</v>
          </cell>
        </row>
        <row r="5">
          <cell r="G5">
            <v>2</v>
          </cell>
          <cell r="N5">
            <v>2280</v>
          </cell>
        </row>
        <row r="6">
          <cell r="A6" t="str">
            <v>Resources</v>
          </cell>
        </row>
        <row r="7">
          <cell r="I7">
            <v>2</v>
          </cell>
          <cell r="N7">
            <v>5200</v>
          </cell>
        </row>
        <row r="9">
          <cell r="N9">
            <v>20000</v>
          </cell>
        </row>
        <row r="11">
          <cell r="N11">
            <v>7200</v>
          </cell>
        </row>
        <row r="13">
          <cell r="G13">
            <v>40</v>
          </cell>
        </row>
      </sheetData>
      <sheetData sheetId="2">
        <row r="11">
          <cell r="B11" t="str">
            <v>C:\EGS-004.xls</v>
          </cell>
        </row>
      </sheetData>
      <sheetData sheetId="3">
        <row r="11">
          <cell r="B11" t="str">
            <v>C:\EGS-004.xls</v>
          </cell>
        </row>
      </sheetData>
      <sheetData sheetId="4" refreshError="1">
        <row r="11">
          <cell r="B11" t="str">
            <v>C:\EGS-004.xls</v>
          </cell>
          <cell r="D11" t="str">
            <v>graham.bow epa</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sheetData sheetId="79"/>
      <sheetData sheetId="80"/>
      <sheetData sheetId="81"/>
      <sheetData sheetId="82"/>
      <sheetData sheetId="83" refreshError="1"/>
      <sheetData sheetId="84"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sign Assumption"/>
      <sheetName val="BoQ_add-equipm_import"/>
      <sheetName val="Mapping"/>
      <sheetName val="hops Summary"/>
      <sheetName val="Services Hops Mapping"/>
      <sheetName val="additionalitems"/>
      <sheetName val="hops "/>
      <sheetName val="Batam"/>
      <sheetName val="Bali"/>
      <sheetName val="Hero"/>
      <sheetName val="DATA-BASE"/>
      <sheetName val="18723"/>
      <sheetName val="Project Summary"/>
      <sheetName val="Erlang_table"/>
      <sheetName val="BOM"/>
      <sheetName val="General"/>
      <sheetName val="SW Price per sub estimation"/>
      <sheetName val="Customize Your Invoice"/>
      <sheetName val="Resource Costs"/>
      <sheetName val="Data"/>
      <sheetName val="Work Requirement"/>
      <sheetName val="Allowance"/>
      <sheetName val="Trainer"/>
      <sheetName val="Assumption"/>
      <sheetName val="2Yr"/>
      <sheetName val="Family"/>
      <sheetName val="DOC"/>
      <sheetName val="FEED"/>
      <sheetName val="Equipment"/>
      <sheetName val="data_val"/>
      <sheetName val="PIK_QUO"/>
      <sheetName val="Advanced"/>
      <sheetName val="Design_Assumption"/>
      <sheetName val="hops_Summary"/>
      <sheetName val="Services_Hops_Mapping"/>
      <sheetName val="hops_"/>
      <sheetName val="Makro_End"/>
      <sheetName val="Sheet1"/>
      <sheetName val="AMMARGIN"/>
      <sheetName val="DELETE"/>
      <sheetName val="Summary"/>
      <sheetName val="PO_BUDGET"/>
      <sheetName val="e2ePM_Budget"/>
      <sheetName val="link budget"/>
      <sheetName val="CS Kal Team"/>
      <sheetName val=" "/>
      <sheetName val="Master Price List"/>
      <sheetName val="Site List"/>
      <sheetName val="Link List"/>
      <sheetName val="SDH Hub Site List - All"/>
      <sheetName val="AAL2 Site List - All"/>
      <sheetName val="Overview"/>
      <sheetName val="Help"/>
      <sheetName val="EJ master schedule"/>
      <sheetName val="ATP"/>
      <sheetName val="SS 3 Yrs Scheme "/>
      <sheetName val="list"/>
      <sheetName val="SP Input"/>
      <sheetName val="Input"/>
    </sheetNames>
    <sheetDataSet>
      <sheetData sheetId="0" refreshError="1"/>
      <sheetData sheetId="1" refreshError="1"/>
      <sheetData sheetId="2"/>
      <sheetData sheetId="3" refreshError="1"/>
      <sheetData sheetId="4" refreshError="1"/>
      <sheetData sheetId="5" refreshError="1"/>
      <sheetData sheetId="6" refreshError="1"/>
      <sheetData sheetId="7" refreshError="1">
        <row r="6">
          <cell r="D6" t="str">
            <v>Bdr003D</v>
          </cell>
          <cell r="E6" t="str">
            <v>N01°06'31.4 - E104°07'45.9</v>
          </cell>
          <cell r="F6" t="str">
            <v>Jl. Hangkesturi, Kabil Barat Kabil Pantai Timurl - Batam</v>
          </cell>
          <cell r="G6" t="str">
            <v>15EHP-4x2-0.6HP-NP</v>
          </cell>
          <cell r="H6">
            <v>35.5</v>
          </cell>
          <cell r="I6">
            <v>7</v>
          </cell>
          <cell r="J6">
            <v>0.3</v>
          </cell>
          <cell r="K6">
            <v>14770.5</v>
          </cell>
        </row>
        <row r="7">
          <cell r="D7" t="str">
            <v>Bdr005I</v>
          </cell>
          <cell r="E7" t="str">
            <v>N01°07'56.2 - E104°06'06.9</v>
          </cell>
          <cell r="F7" t="str">
            <v>Jl. Hang Jebat Kabil Barat Pantai Timur Batam</v>
          </cell>
          <cell r="G7" t="str">
            <v>15EHP-4x2-0.6HP-NP</v>
          </cell>
          <cell r="H7">
            <v>35.5</v>
          </cell>
          <cell r="I7">
            <v>7</v>
          </cell>
          <cell r="J7">
            <v>0.3</v>
          </cell>
          <cell r="K7">
            <v>14770.5</v>
          </cell>
        </row>
        <row r="9">
          <cell r="D9" t="str">
            <v>Bdr008G</v>
          </cell>
          <cell r="E9" t="str">
            <v>N01°07'03.3 - E104°00'51.7</v>
          </cell>
          <cell r="F9" t="str">
            <v>Jl. Sungai Ladi Top View Garden,Batu Ampar, Batam</v>
          </cell>
          <cell r="G9" t="str">
            <v>7EHP-4x2-0.6HP-SD</v>
          </cell>
          <cell r="H9">
            <v>30.6</v>
          </cell>
          <cell r="I9">
            <v>7</v>
          </cell>
          <cell r="J9">
            <v>0.2</v>
          </cell>
          <cell r="K9">
            <v>7253</v>
          </cell>
        </row>
        <row r="10">
          <cell r="D10" t="str">
            <v>Bdr002D</v>
          </cell>
          <cell r="E10" t="str">
            <v>N01°11'02.1 - E104°04'53.1</v>
          </cell>
          <cell r="F10" t="str">
            <v>Palm Spring Golf dan Resort Jl. Hang Lekiu, Nongsa</v>
          </cell>
          <cell r="G10" t="str">
            <v>7EHP-4x2-0.6HP-SD</v>
          </cell>
          <cell r="H10">
            <v>30.6</v>
          </cell>
          <cell r="I10">
            <v>7</v>
          </cell>
          <cell r="J10">
            <v>0.2</v>
          </cell>
          <cell r="K10">
            <v>7253</v>
          </cell>
        </row>
        <row r="12">
          <cell r="D12" t="str">
            <v>Bdr005I</v>
          </cell>
          <cell r="E12" t="str">
            <v>N01°07'56.2 - E104°06'06.9</v>
          </cell>
          <cell r="F12" t="str">
            <v>Jl. Hang Jebat Kabil Barat Pantai Timur Batam</v>
          </cell>
          <cell r="G12" t="str">
            <v>15EHP-4x2-1.2HP-NP</v>
          </cell>
          <cell r="H12">
            <v>42.5</v>
          </cell>
          <cell r="I12">
            <v>7</v>
          </cell>
          <cell r="J12">
            <v>0.3</v>
          </cell>
          <cell r="K12">
            <v>14756.5</v>
          </cell>
        </row>
        <row r="13">
          <cell r="D13" t="str">
            <v>Bdr004H</v>
          </cell>
          <cell r="E13" t="str">
            <v>N01°10'01.7 - E104°06'43.1</v>
          </cell>
          <cell r="F13" t="str">
            <v>Jl. Hang Jebat, Nongsa Batam</v>
          </cell>
          <cell r="G13" t="str">
            <v>15EHP-4x2-1.2HP-NP</v>
          </cell>
          <cell r="H13">
            <v>42.5</v>
          </cell>
          <cell r="I13">
            <v>7</v>
          </cell>
          <cell r="J13">
            <v>0.3</v>
          </cell>
          <cell r="K13">
            <v>14756.5</v>
          </cell>
        </row>
        <row r="15">
          <cell r="D15" t="str">
            <v>Bdr024J</v>
          </cell>
          <cell r="E15" t="str">
            <v>N01°09'25.9 - E104°00'39.6</v>
          </cell>
          <cell r="F15" t="str">
            <v>Jl. Prambanan , Bukit Senyum, Batam</v>
          </cell>
          <cell r="G15" t="str">
            <v>15EHP-4x2-0.6HP-NP</v>
          </cell>
          <cell r="H15">
            <v>35.5</v>
          </cell>
          <cell r="I15">
            <v>7</v>
          </cell>
          <cell r="J15">
            <v>0.3</v>
          </cell>
          <cell r="K15">
            <v>14770.5</v>
          </cell>
        </row>
        <row r="16">
          <cell r="D16" t="str">
            <v>Bdr007C</v>
          </cell>
          <cell r="E16" t="str">
            <v>N01°10'45.3 - E104°00'51.8</v>
          </cell>
          <cell r="F16" t="str">
            <v>Tanjung Sangkuang Batu Ampar Pulau Batam</v>
          </cell>
          <cell r="G16" t="str">
            <v>15EHP-4x2-0.6HP-NP</v>
          </cell>
          <cell r="H16">
            <v>35.5</v>
          </cell>
          <cell r="I16">
            <v>7</v>
          </cell>
          <cell r="J16">
            <v>0.3</v>
          </cell>
          <cell r="K16">
            <v>14770.5</v>
          </cell>
        </row>
        <row r="18">
          <cell r="D18" t="str">
            <v>Bdr011D</v>
          </cell>
          <cell r="E18" t="str">
            <v>N01°05'55.6 - E104°05'16.5</v>
          </cell>
          <cell r="F18" t="str">
            <v>Jl. Jend. Sudirman Tanjung Piayu Pantai Timur Batam</v>
          </cell>
          <cell r="G18" t="str">
            <v>7EHP-4x2-0.6HP-HS</v>
          </cell>
          <cell r="H18">
            <v>30.6</v>
          </cell>
          <cell r="I18">
            <v>7</v>
          </cell>
          <cell r="J18">
            <v>0.3</v>
          </cell>
          <cell r="K18">
            <v>7270.5</v>
          </cell>
        </row>
        <row r="19">
          <cell r="D19" t="str">
            <v>Bdr008G</v>
          </cell>
          <cell r="E19" t="str">
            <v>N01°07'03.3 - E104°00'51.7</v>
          </cell>
          <cell r="F19" t="str">
            <v>Jl. Sungai Ladi Top View Garden,Batu Ampar, Batam</v>
          </cell>
          <cell r="G19" t="str">
            <v>7EHP-4x2-0.6HP-HS</v>
          </cell>
          <cell r="H19">
            <v>30.6</v>
          </cell>
          <cell r="I19">
            <v>7</v>
          </cell>
          <cell r="J19">
            <v>0.3</v>
          </cell>
          <cell r="K19">
            <v>7270.5</v>
          </cell>
        </row>
        <row r="21">
          <cell r="D21" t="str">
            <v>Bdr023L</v>
          </cell>
          <cell r="E21" t="str">
            <v>N01°08'09.9 - E104°00'57.6</v>
          </cell>
          <cell r="F21" t="str">
            <v>Jl. Kamboja No.1 Kel. Lubuk Baja Batam Timur</v>
          </cell>
          <cell r="G21" t="str">
            <v>15EHP-4x2-0.6HP-NP</v>
          </cell>
          <cell r="H21">
            <v>35.5</v>
          </cell>
          <cell r="I21">
            <v>7</v>
          </cell>
          <cell r="J21">
            <v>0.3</v>
          </cell>
          <cell r="K21">
            <v>14777.5</v>
          </cell>
        </row>
        <row r="22">
          <cell r="D22" t="str">
            <v>Bdr008G</v>
          </cell>
          <cell r="E22" t="str">
            <v>N01°07'03.3 - E104°00'51.7</v>
          </cell>
          <cell r="F22" t="str">
            <v>Jl. Sungai Ladi Top View Garden,Batu Ampar, Batam</v>
          </cell>
          <cell r="G22" t="str">
            <v>15EHP-4x2-0.6HP-NP</v>
          </cell>
          <cell r="H22">
            <v>35.5</v>
          </cell>
          <cell r="I22">
            <v>7</v>
          </cell>
          <cell r="J22">
            <v>0.3</v>
          </cell>
          <cell r="K22">
            <v>14777.5</v>
          </cell>
        </row>
        <row r="24">
          <cell r="D24" t="str">
            <v>Bdr031H</v>
          </cell>
          <cell r="E24" t="str">
            <v>N01°06'49.2 - E104°03'02.2</v>
          </cell>
          <cell r="F24" t="str">
            <v>Komp. Perumahan Taman Sejati Blok B No. 1 &amp; 2 Batam Centre Batam Timur</v>
          </cell>
          <cell r="G24" t="str">
            <v>15EHP-4x2-0.6HP-NP</v>
          </cell>
          <cell r="H24">
            <v>35.5</v>
          </cell>
          <cell r="I24">
            <v>7</v>
          </cell>
          <cell r="J24">
            <v>0.3</v>
          </cell>
          <cell r="K24">
            <v>14756.5</v>
          </cell>
        </row>
        <row r="25">
          <cell r="D25" t="str">
            <v>Bdr008G</v>
          </cell>
          <cell r="E25" t="str">
            <v>N01°07'03.3 - E104°00'51.7</v>
          </cell>
          <cell r="F25" t="str">
            <v>Jl. Sungai Ladi Top View Garden,Batu Ampar, Batam</v>
          </cell>
          <cell r="G25" t="str">
            <v>15EHP-4x2-0.6HP-NP</v>
          </cell>
          <cell r="H25">
            <v>35.5</v>
          </cell>
          <cell r="I25">
            <v>7</v>
          </cell>
          <cell r="J25">
            <v>0.3</v>
          </cell>
          <cell r="K25">
            <v>14756.5</v>
          </cell>
        </row>
        <row r="27">
          <cell r="D27" t="str">
            <v>Bdr013A</v>
          </cell>
          <cell r="E27" t="str">
            <v>N01°05'25.7 - E103°58'16.2</v>
          </cell>
          <cell r="F27" t="str">
            <v>St. Indosat Bukit Mata Kucing Batam</v>
          </cell>
          <cell r="G27" t="str">
            <v>15EHP-16x2-1.2HP-HS</v>
          </cell>
          <cell r="H27">
            <v>42.5</v>
          </cell>
          <cell r="I27">
            <v>28</v>
          </cell>
          <cell r="J27">
            <v>0.7</v>
          </cell>
          <cell r="K27">
            <v>14805.5</v>
          </cell>
        </row>
        <row r="28">
          <cell r="D28" t="str">
            <v>Bdr008G</v>
          </cell>
          <cell r="E28" t="str">
            <v>N01°07'03.3 - E104°00'51.7</v>
          </cell>
          <cell r="F28" t="str">
            <v>Jl. Sungai Ladi Top View Garden,Batu Ampar, Batam</v>
          </cell>
          <cell r="G28" t="str">
            <v>15EHP-16x2-1.2HP-HS</v>
          </cell>
          <cell r="H28">
            <v>42.5</v>
          </cell>
          <cell r="I28">
            <v>28</v>
          </cell>
          <cell r="J28">
            <v>0.7</v>
          </cell>
          <cell r="K28">
            <v>14805.5</v>
          </cell>
        </row>
        <row r="30">
          <cell r="D30" t="str">
            <v>Bdr025G</v>
          </cell>
          <cell r="E30" t="str">
            <v>N01°07'58.7 - E104°00'31.2</v>
          </cell>
          <cell r="F30" t="str">
            <v>Komp. Baloi Kusuma Blok D No. 24 Lubuk Baja Kota Batam Timur</v>
          </cell>
          <cell r="G30" t="str">
            <v>15EHP-2x2-0.6HP-NP</v>
          </cell>
          <cell r="H30">
            <v>35.5</v>
          </cell>
          <cell r="I30">
            <v>7</v>
          </cell>
          <cell r="J30">
            <v>0.3</v>
          </cell>
          <cell r="K30">
            <v>14742.5</v>
          </cell>
        </row>
        <row r="31">
          <cell r="D31" t="str">
            <v>Bdr024J</v>
          </cell>
          <cell r="E31" t="str">
            <v>N01°09'25.9 - E104°00'39.6</v>
          </cell>
          <cell r="F31" t="str">
            <v>Jl. Prambanan , Bukit Senyum, Batam</v>
          </cell>
          <cell r="G31" t="str">
            <v>15EHP-2x2-0.6HP-NP</v>
          </cell>
          <cell r="H31">
            <v>35.5</v>
          </cell>
          <cell r="I31">
            <v>7</v>
          </cell>
          <cell r="J31">
            <v>0.3</v>
          </cell>
          <cell r="K31">
            <v>14742.5</v>
          </cell>
        </row>
        <row r="33">
          <cell r="D33" t="str">
            <v>Bdr030E</v>
          </cell>
          <cell r="E33" t="str">
            <v>N01°07'37.0 - E104°02'42.5</v>
          </cell>
          <cell r="F33" t="str">
            <v>Komp. Mesjid Shirotol Mustaqiem Kelurahan II Batam Centre Teluk Tering Nongsa Batam</v>
          </cell>
          <cell r="G33" t="str">
            <v>15EHP-4x2-0.6HP-NP</v>
          </cell>
          <cell r="H33">
            <v>35.5</v>
          </cell>
          <cell r="I33">
            <v>7</v>
          </cell>
          <cell r="J33">
            <v>0.3</v>
          </cell>
          <cell r="K33">
            <v>14742.5</v>
          </cell>
        </row>
        <row r="34">
          <cell r="D34" t="str">
            <v>Bdr008G</v>
          </cell>
          <cell r="E34" t="str">
            <v>N01°07'03.3 - E104°00'51.7</v>
          </cell>
          <cell r="F34" t="str">
            <v>Jl. Sungai Ladi Top View Garden,Batu Ampar, Batam</v>
          </cell>
          <cell r="G34" t="str">
            <v>15EHP-4x2-0.6HP-NP</v>
          </cell>
          <cell r="H34">
            <v>35.5</v>
          </cell>
          <cell r="I34">
            <v>7</v>
          </cell>
          <cell r="J34">
            <v>0.3</v>
          </cell>
          <cell r="K34">
            <v>14742.5</v>
          </cell>
        </row>
        <row r="36">
          <cell r="D36" t="str">
            <v>Bdr010D</v>
          </cell>
          <cell r="E36" t="str">
            <v>N00°55'27.4 - E104°26'54.5</v>
          </cell>
          <cell r="F36" t="str">
            <v>Jl. Jend. Sudirman Tanjung Piayu Pantai Timur Batam</v>
          </cell>
          <cell r="G36" t="str">
            <v>7EHP-8x2-1.2HP-SD</v>
          </cell>
          <cell r="H36">
            <v>36.6</v>
          </cell>
          <cell r="I36">
            <v>14</v>
          </cell>
          <cell r="J36">
            <v>0.3</v>
          </cell>
          <cell r="K36">
            <v>7284.5</v>
          </cell>
        </row>
        <row r="37">
          <cell r="D37" t="str">
            <v>Bdr032A</v>
          </cell>
          <cell r="E37" t="str">
            <v>N01°04'19.0 - E104°13'40.5</v>
          </cell>
          <cell r="F37" t="str">
            <v>Jl. Agus Salim Tanjung Uban Selatan Bintan Utara Riau</v>
          </cell>
          <cell r="G37" t="str">
            <v>7EHP-8x2-1.2HP-SD</v>
          </cell>
          <cell r="H37">
            <v>36.6</v>
          </cell>
          <cell r="I37">
            <v>14</v>
          </cell>
          <cell r="J37">
            <v>0.3</v>
          </cell>
          <cell r="K37">
            <v>7284.5</v>
          </cell>
        </row>
        <row r="39">
          <cell r="D39" t="str">
            <v>Bdr011D</v>
          </cell>
          <cell r="E39" t="str">
            <v>N01°05'55.6 - E104°05'16.5</v>
          </cell>
          <cell r="F39" t="str">
            <v>Jl. Jend. Sudirman Tanjung Piayu Pantai Timur Batam</v>
          </cell>
          <cell r="G39" t="str">
            <v>7EHP-2x2-0.6HP-NP</v>
          </cell>
          <cell r="H39">
            <v>30.6</v>
          </cell>
          <cell r="I39">
            <v>7</v>
          </cell>
          <cell r="J39">
            <v>0.2</v>
          </cell>
          <cell r="K39">
            <v>7335.25</v>
          </cell>
        </row>
        <row r="40">
          <cell r="D40" t="str">
            <v>Bdr019K</v>
          </cell>
          <cell r="E40" t="str">
            <v>N01°01'13.5 - E104°03'45.8</v>
          </cell>
          <cell r="F40" t="str">
            <v>Pusat Wilayah Tanjung Piayu, Pantai Timur, Batam</v>
          </cell>
          <cell r="G40" t="str">
            <v>7EHP-2x2-0.6HP-NP</v>
          </cell>
          <cell r="H40">
            <v>30.6</v>
          </cell>
          <cell r="I40">
            <v>7</v>
          </cell>
          <cell r="J40">
            <v>0.2</v>
          </cell>
          <cell r="K40">
            <v>7335.25</v>
          </cell>
        </row>
        <row r="42">
          <cell r="D42" t="str">
            <v>Bdr012A</v>
          </cell>
          <cell r="E42" t="str">
            <v>N01°00'28.7 - E104°15'45.2</v>
          </cell>
          <cell r="F42" t="str">
            <v>Kawasan Industri Lobam Jl. Akasia Blok I (Lot - I) Lobam - Bintan</v>
          </cell>
          <cell r="G42" t="str">
            <v>7EHP-2x2-0.6HP-NP</v>
          </cell>
          <cell r="H42">
            <v>30.6</v>
          </cell>
          <cell r="I42">
            <v>7</v>
          </cell>
          <cell r="J42">
            <v>0.2</v>
          </cell>
          <cell r="K42">
            <v>7337</v>
          </cell>
        </row>
        <row r="43">
          <cell r="D43" t="str">
            <v>Bdr032A</v>
          </cell>
          <cell r="E43" t="str">
            <v>N01°04'19.0 - E104°13'40.5</v>
          </cell>
          <cell r="F43" t="str">
            <v>Jl. Agus Salim Tanjung Uban Selatan Bintan Utara Riau</v>
          </cell>
          <cell r="G43" t="str">
            <v>7EHP-2x2-0.6HP-NP</v>
          </cell>
          <cell r="H43">
            <v>30.6</v>
          </cell>
          <cell r="I43">
            <v>7</v>
          </cell>
          <cell r="J43">
            <v>0.2</v>
          </cell>
          <cell r="K43">
            <v>7337</v>
          </cell>
        </row>
        <row r="45">
          <cell r="D45" t="str">
            <v>Bdr013A</v>
          </cell>
          <cell r="E45" t="str">
            <v>N01°05'25.7 - E103°58'16.2</v>
          </cell>
          <cell r="F45" t="str">
            <v>St. Indosat Bukit Mata Kucing Batam</v>
          </cell>
          <cell r="G45" t="str">
            <v>15EHP-2x2-0.6HP-NP</v>
          </cell>
          <cell r="H45">
            <v>35.5</v>
          </cell>
          <cell r="I45">
            <v>7</v>
          </cell>
          <cell r="J45">
            <v>0.3</v>
          </cell>
          <cell r="K45">
            <v>14826.5</v>
          </cell>
        </row>
        <row r="46">
          <cell r="D46" t="str">
            <v>Bdr009E</v>
          </cell>
          <cell r="E46" t="str">
            <v>N01°07'19.9 - E103°58'39.2</v>
          </cell>
          <cell r="F46" t="str">
            <v>Jl. Kartini 3 no. 10 (Sei Harapan) - Batam</v>
          </cell>
          <cell r="G46" t="str">
            <v>15EHP-2x2-0.6HP-NP</v>
          </cell>
          <cell r="H46">
            <v>35.5</v>
          </cell>
          <cell r="I46">
            <v>7</v>
          </cell>
          <cell r="J46">
            <v>0.3</v>
          </cell>
          <cell r="K46">
            <v>14826.5</v>
          </cell>
        </row>
        <row r="48">
          <cell r="D48" t="str">
            <v>Bdr013A</v>
          </cell>
          <cell r="E48" t="str">
            <v>N01°05'25.7 - E103°58'16.2</v>
          </cell>
          <cell r="F48" t="str">
            <v>St. Indosat Bukit Mata Kucing Batam</v>
          </cell>
          <cell r="G48" t="str">
            <v>15EHP-4x2-1.2HP-HS</v>
          </cell>
          <cell r="H48">
            <v>42.5</v>
          </cell>
          <cell r="I48">
            <v>7</v>
          </cell>
          <cell r="J48">
            <v>0.3</v>
          </cell>
          <cell r="K48">
            <v>14742.5</v>
          </cell>
        </row>
        <row r="49">
          <cell r="D49" t="str">
            <v>Bdr014A</v>
          </cell>
          <cell r="E49" t="str">
            <v>N01°06'34.1 - E103°56'15.2</v>
          </cell>
          <cell r="F49" t="str">
            <v>Komplek Industri Sekupang Kav. No.34 Kec. Batam Barat Kodya Batam</v>
          </cell>
          <cell r="G49" t="str">
            <v>15EHP-4x2-1.2HP-HS</v>
          </cell>
          <cell r="H49">
            <v>42.5</v>
          </cell>
          <cell r="I49">
            <v>7</v>
          </cell>
          <cell r="J49">
            <v>0.3</v>
          </cell>
          <cell r="K49">
            <v>14742.5</v>
          </cell>
        </row>
        <row r="51">
          <cell r="D51" t="str">
            <v>Bdr018I</v>
          </cell>
          <cell r="E51" t="str">
            <v>N01°04'05.7 - E104°01'42.9</v>
          </cell>
          <cell r="F51" t="str">
            <v>Jl. S Parman  Tanjung Piayu Pantai Timur (Depan Batamindo Muka Kuning)</v>
          </cell>
          <cell r="G51" t="str">
            <v>15EHP-4x2-0.6HP-NP</v>
          </cell>
          <cell r="H51">
            <v>35.5</v>
          </cell>
          <cell r="I51">
            <v>7</v>
          </cell>
          <cell r="J51">
            <v>0.3</v>
          </cell>
          <cell r="K51">
            <v>14742.5</v>
          </cell>
        </row>
        <row r="52">
          <cell r="D52" t="str">
            <v>Bdr031H</v>
          </cell>
          <cell r="E52" t="str">
            <v>N01°06'49.2 - E104°03'02.2</v>
          </cell>
          <cell r="F52" t="str">
            <v>Komp. Perumahan Taman Sejati Blok B No. 1 &amp; 2 Batam Centre Batam Timur</v>
          </cell>
          <cell r="G52" t="str">
            <v>15EHP-4x2-0.6HP-NP</v>
          </cell>
          <cell r="H52">
            <v>35.5</v>
          </cell>
          <cell r="I52">
            <v>7</v>
          </cell>
          <cell r="J52">
            <v>0.3</v>
          </cell>
          <cell r="K52">
            <v>14742.5</v>
          </cell>
        </row>
        <row r="54">
          <cell r="D54" t="str">
            <v>Bdr021I</v>
          </cell>
          <cell r="E54" t="str">
            <v>N01°02'39.9 - E103°57'13.2</v>
          </cell>
          <cell r="F54" t="str">
            <v>Jl. Batu Aji Kav. Lama Wil Pengembangan Sekupang Tanjung Uncang/ Sagulung</v>
          </cell>
          <cell r="G54" t="str">
            <v>15EHP-4x2-1.2HP-HS</v>
          </cell>
          <cell r="H54">
            <v>42.5</v>
          </cell>
          <cell r="I54">
            <v>7</v>
          </cell>
          <cell r="J54">
            <v>0.7</v>
          </cell>
          <cell r="K54">
            <v>14770.5</v>
          </cell>
        </row>
        <row r="55">
          <cell r="D55" t="str">
            <v>Bdr013A</v>
          </cell>
          <cell r="E55" t="str">
            <v>N01°05'25.7 - E103°58'16.2</v>
          </cell>
          <cell r="F55" t="str">
            <v>St. Indosat Bukit Mata Kucing Batam</v>
          </cell>
          <cell r="G55" t="str">
            <v>15EHP-4x2-1.2HP-HS</v>
          </cell>
          <cell r="H55">
            <v>42.5</v>
          </cell>
          <cell r="I55">
            <v>7</v>
          </cell>
          <cell r="J55">
            <v>0.7</v>
          </cell>
          <cell r="K55">
            <v>14770.5</v>
          </cell>
        </row>
        <row r="57">
          <cell r="D57" t="str">
            <v>Bdr013A</v>
          </cell>
          <cell r="E57" t="str">
            <v>N01°05'25.7 - E103°58'16.2</v>
          </cell>
          <cell r="F57" t="str">
            <v>St. Indosat Bukit Mata Kucing Batam</v>
          </cell>
          <cell r="G57" t="str">
            <v>7EHP-17x2-0.6HP-HS</v>
          </cell>
          <cell r="H57">
            <v>30.6</v>
          </cell>
          <cell r="I57">
            <v>28</v>
          </cell>
          <cell r="J57">
            <v>0.3</v>
          </cell>
          <cell r="K57">
            <v>7267</v>
          </cell>
        </row>
        <row r="58">
          <cell r="D58" t="str">
            <v>Bdr024J</v>
          </cell>
          <cell r="E58" t="str">
            <v>N01°09'25.9 - E104°00'39.6</v>
          </cell>
          <cell r="F58" t="str">
            <v>Jl. Prambanan , Bukit Senyum, Batam</v>
          </cell>
          <cell r="G58" t="str">
            <v>7EHP-17x2-0.6HP-HS</v>
          </cell>
          <cell r="H58">
            <v>30.6</v>
          </cell>
          <cell r="I58">
            <v>28</v>
          </cell>
          <cell r="J58">
            <v>0.3</v>
          </cell>
          <cell r="K58">
            <v>7267</v>
          </cell>
        </row>
        <row r="60">
          <cell r="D60" t="str">
            <v>Bdr013A</v>
          </cell>
          <cell r="E60" t="str">
            <v>N01°05'25.7 - E103°58'16.2</v>
          </cell>
          <cell r="F60" t="str">
            <v>St. Indosat Bukit Mata Kucing Batam</v>
          </cell>
          <cell r="G60" t="str">
            <v>7EHP-17x2-1.2HP-SD</v>
          </cell>
          <cell r="H60">
            <v>36.6</v>
          </cell>
          <cell r="I60">
            <v>28</v>
          </cell>
          <cell r="J60">
            <v>0.3</v>
          </cell>
          <cell r="K60">
            <v>7379</v>
          </cell>
        </row>
        <row r="61">
          <cell r="D61" t="str">
            <v>Bdr032A</v>
          </cell>
          <cell r="E61" t="str">
            <v>N01°04'19.0 - E104°13'40.5</v>
          </cell>
          <cell r="F61" t="str">
            <v>Jl. Agus Salim Tanjung Uban Selatan Bintan Utara Riau</v>
          </cell>
          <cell r="G61" t="str">
            <v>7EHP-17x2-1.2HP-SD</v>
          </cell>
          <cell r="H61">
            <v>36.6</v>
          </cell>
          <cell r="I61">
            <v>28</v>
          </cell>
          <cell r="J61">
            <v>0.3</v>
          </cell>
          <cell r="K61">
            <v>7379</v>
          </cell>
        </row>
        <row r="63">
          <cell r="D63" t="str">
            <v>Bdr014A</v>
          </cell>
          <cell r="E63" t="str">
            <v>N01°06'34.1 - E103°56'15.2</v>
          </cell>
          <cell r="F63" t="str">
            <v>Komplek Industri Sekupang Kav. No.34 Kec. Batam Barat Kodya Batam</v>
          </cell>
          <cell r="G63" t="str">
            <v>15EHP-4x2-1.2HP-SD</v>
          </cell>
          <cell r="H63">
            <v>42.5</v>
          </cell>
          <cell r="I63">
            <v>7</v>
          </cell>
          <cell r="J63">
            <v>0.7</v>
          </cell>
          <cell r="K63">
            <v>14756.5</v>
          </cell>
        </row>
        <row r="64">
          <cell r="D64" t="str">
            <v>Bdr016H</v>
          </cell>
          <cell r="E64" t="str">
            <v>N01°04'23.4 - E103°54'34.2</v>
          </cell>
          <cell r="F64" t="str">
            <v>Komplek Sakura Anpan RT.003/006 Batam</v>
          </cell>
          <cell r="G64" t="str">
            <v>15EHP-4x2-1.2HP-SD</v>
          </cell>
          <cell r="H64">
            <v>42.5</v>
          </cell>
          <cell r="I64">
            <v>7</v>
          </cell>
          <cell r="J64">
            <v>0.7</v>
          </cell>
          <cell r="K64">
            <v>14756.5</v>
          </cell>
        </row>
        <row r="66">
          <cell r="D66" t="str">
            <v>Bdr015H</v>
          </cell>
          <cell r="E66" t="str">
            <v>N01°04'39.9 - E103°57'03.2</v>
          </cell>
          <cell r="F66" t="str">
            <v>Dinas Perikanan Sungai Tamiang - Water Front, Batam</v>
          </cell>
          <cell r="G66" t="str">
            <v>15EHP-2x2-0.6HP-NP</v>
          </cell>
          <cell r="H66">
            <v>35.5</v>
          </cell>
          <cell r="I66">
            <v>7</v>
          </cell>
          <cell r="J66">
            <v>0.3</v>
          </cell>
          <cell r="K66">
            <v>14770.5</v>
          </cell>
        </row>
        <row r="67">
          <cell r="D67" t="str">
            <v>Bdr016H</v>
          </cell>
          <cell r="E67" t="str">
            <v>N01°04'23.4 - E103°54'34.2</v>
          </cell>
          <cell r="F67" t="str">
            <v>Komplek Sakura Anpan RT.003/006 Batam</v>
          </cell>
          <cell r="G67" t="str">
            <v>15EHP-2x2-0.6HP-NP</v>
          </cell>
          <cell r="H67">
            <v>35.5</v>
          </cell>
          <cell r="I67">
            <v>7</v>
          </cell>
          <cell r="J67">
            <v>0.3</v>
          </cell>
          <cell r="K67">
            <v>14770.5</v>
          </cell>
        </row>
        <row r="69">
          <cell r="D69" t="str">
            <v>Bdr017E</v>
          </cell>
          <cell r="E69" t="str">
            <v>N01°02'33.3 - E104°00'15.7</v>
          </cell>
          <cell r="F69" t="str">
            <v>Jl. Suprapto Tembesi Muka Kuning Selatan, Batu Ampar, Batam</v>
          </cell>
          <cell r="G69" t="str">
            <v>15EHP-2x2-0.6HP-NP</v>
          </cell>
          <cell r="H69">
            <v>35.5</v>
          </cell>
          <cell r="I69">
            <v>7</v>
          </cell>
          <cell r="J69">
            <v>0.3</v>
          </cell>
          <cell r="K69">
            <v>14749.5</v>
          </cell>
        </row>
        <row r="70">
          <cell r="D70" t="str">
            <v>Bdr021I</v>
          </cell>
          <cell r="E70" t="str">
            <v>N01°02'39.9 - E103°57'13.2</v>
          </cell>
          <cell r="F70" t="str">
            <v>Jl. Batu Aji Kav. Lama Wil Pengembangan Sekupang Tanjung Uncang/ Sagulung</v>
          </cell>
          <cell r="G70" t="str">
            <v>15EHP-2x2-0.6HP-NP</v>
          </cell>
          <cell r="H70">
            <v>35.5</v>
          </cell>
          <cell r="I70">
            <v>7</v>
          </cell>
          <cell r="J70">
            <v>0.3</v>
          </cell>
          <cell r="K70">
            <v>14749.5</v>
          </cell>
        </row>
        <row r="72">
          <cell r="D72" t="str">
            <v>Bdr019K</v>
          </cell>
          <cell r="E72" t="str">
            <v>N01°01'13.5 - E104°03'45.8</v>
          </cell>
          <cell r="F72" t="str">
            <v>Pusat Wilayah Tanjung Piayu, Pantai Timur, Batam</v>
          </cell>
          <cell r="G72" t="str">
            <v>15EHP-2x2-1.2HP-NP</v>
          </cell>
          <cell r="H72">
            <v>42.5</v>
          </cell>
          <cell r="I72">
            <v>7</v>
          </cell>
          <cell r="J72">
            <v>0.3</v>
          </cell>
          <cell r="K72">
            <v>14742.5</v>
          </cell>
        </row>
        <row r="73">
          <cell r="D73" t="str">
            <v>Bdr006J</v>
          </cell>
          <cell r="E73" t="str">
            <v>N01°02'04.1 - E104°07'53.1</v>
          </cell>
          <cell r="F73" t="str">
            <v>Kabil Timur Pantai Timur Batam</v>
          </cell>
          <cell r="G73" t="str">
            <v>15EHP-2x2-1.2HP-NP</v>
          </cell>
          <cell r="H73">
            <v>42.5</v>
          </cell>
          <cell r="I73">
            <v>7</v>
          </cell>
          <cell r="J73">
            <v>0.3</v>
          </cell>
          <cell r="K73">
            <v>14742.5</v>
          </cell>
        </row>
        <row r="75">
          <cell r="D75" t="str">
            <v>Bdr024J</v>
          </cell>
          <cell r="E75" t="str">
            <v>N01°09'25.9 - E104°00'39.6</v>
          </cell>
          <cell r="F75" t="str">
            <v>Jl. Prambanan , Bukit Senyum, Batam</v>
          </cell>
          <cell r="G75" t="str">
            <v>15EHP-2x2-0.6HP-NP</v>
          </cell>
          <cell r="H75">
            <v>35.5</v>
          </cell>
          <cell r="I75">
            <v>7</v>
          </cell>
          <cell r="J75">
            <v>0.3</v>
          </cell>
          <cell r="K75">
            <v>14742.5</v>
          </cell>
        </row>
        <row r="76">
          <cell r="D76" t="str">
            <v>Bdr022H</v>
          </cell>
          <cell r="E76" t="str">
            <v>N01°10'12.5 - E104°00'26.4</v>
          </cell>
          <cell r="F76" t="str">
            <v>Jl. Bawal Kel Lubuk Baja Utara Batam Timur</v>
          </cell>
          <cell r="G76" t="str">
            <v>15EHP-2x2-0.6HP-NP</v>
          </cell>
          <cell r="H76">
            <v>35.5</v>
          </cell>
          <cell r="I76">
            <v>7</v>
          </cell>
          <cell r="J76">
            <v>0.3</v>
          </cell>
          <cell r="K76">
            <v>14742.5</v>
          </cell>
        </row>
        <row r="78">
          <cell r="D78" t="str">
            <v>Bdr026K</v>
          </cell>
          <cell r="E78" t="str">
            <v>N01°08'52.4 - E104°00'41.8</v>
          </cell>
          <cell r="F78" t="str">
            <v>Bukit Nagoya Hotel  Jl. Sultan Abdul Rahman No. 1 Nagoya Batu Ampar</v>
          </cell>
          <cell r="G78" t="str">
            <v>15EHP-2x2-0.6HP-NP</v>
          </cell>
          <cell r="H78">
            <v>35.5</v>
          </cell>
          <cell r="I78">
            <v>7</v>
          </cell>
          <cell r="J78">
            <v>0.3</v>
          </cell>
          <cell r="K78">
            <v>14756.5</v>
          </cell>
        </row>
        <row r="79">
          <cell r="D79" t="str">
            <v>Bdr024J</v>
          </cell>
          <cell r="E79" t="str">
            <v>N01°09'25.9 - E104°00'39.6</v>
          </cell>
          <cell r="F79" t="str">
            <v>Jl. Prambanan , Bukit Senyum, Batam</v>
          </cell>
          <cell r="G79" t="str">
            <v>15EHP-2x2-0.6HP-NP</v>
          </cell>
          <cell r="H79">
            <v>35.5</v>
          </cell>
          <cell r="I79">
            <v>7</v>
          </cell>
          <cell r="J79">
            <v>0.3</v>
          </cell>
          <cell r="K79">
            <v>14756.5</v>
          </cell>
        </row>
        <row r="81">
          <cell r="D81" t="str">
            <v>Bdr024J</v>
          </cell>
          <cell r="E81" t="str">
            <v>N01°09'25.9 - E104°00'39.6</v>
          </cell>
          <cell r="F81" t="str">
            <v>Jl. Prambanan , Bukit Senyum, Batam</v>
          </cell>
          <cell r="G81" t="str">
            <v>15EHP-4x2-0.6HP-HS</v>
          </cell>
          <cell r="H81">
            <v>35.5</v>
          </cell>
          <cell r="I81">
            <v>7</v>
          </cell>
          <cell r="J81">
            <v>0.7</v>
          </cell>
          <cell r="K81">
            <v>14756.5</v>
          </cell>
        </row>
        <row r="82">
          <cell r="D82" t="str">
            <v>Bdr027M</v>
          </cell>
          <cell r="E82" t="str">
            <v>N01°09'49.1 - E104°01'17.8</v>
          </cell>
          <cell r="F82" t="str">
            <v>Bengkong Kartini Batu Ampar</v>
          </cell>
          <cell r="G82" t="str">
            <v>15EHP-4x2-0.6HP-HS</v>
          </cell>
          <cell r="H82">
            <v>35.5</v>
          </cell>
          <cell r="I82">
            <v>7</v>
          </cell>
          <cell r="J82">
            <v>0.7</v>
          </cell>
          <cell r="K82">
            <v>14756.5</v>
          </cell>
        </row>
        <row r="84">
          <cell r="D84" t="str">
            <v>Bdr027M</v>
          </cell>
          <cell r="E84" t="str">
            <v>N01°09'49.1 - E104°01'17.8</v>
          </cell>
          <cell r="F84" t="str">
            <v>Bengkong Kartini Batu Ampar</v>
          </cell>
          <cell r="G84" t="str">
            <v>15EHP-4x2-0.6HP-NP</v>
          </cell>
          <cell r="H84">
            <v>35.5</v>
          </cell>
          <cell r="I84">
            <v>7</v>
          </cell>
          <cell r="J84">
            <v>0.3</v>
          </cell>
          <cell r="K84">
            <v>14742.5</v>
          </cell>
        </row>
        <row r="85">
          <cell r="D85" t="str">
            <v>Bdr028L</v>
          </cell>
          <cell r="E85" t="str">
            <v>N01°09'05.5 - E104°01'38.9</v>
          </cell>
          <cell r="F85" t="str">
            <v>Komp. Esqarada Bengkong Harapan I Blok C No.1&amp;2 Batu Ampar</v>
          </cell>
          <cell r="G85" t="str">
            <v>15EHP-4x2-0.6HP-NP</v>
          </cell>
          <cell r="H85">
            <v>35.5</v>
          </cell>
          <cell r="I85">
            <v>7</v>
          </cell>
          <cell r="J85">
            <v>0.3</v>
          </cell>
          <cell r="K85">
            <v>14742.5</v>
          </cell>
        </row>
        <row r="87">
          <cell r="D87" t="str">
            <v>Bdr024J</v>
          </cell>
          <cell r="E87" t="str">
            <v>N01°09'25.9 - E104°00'39.6</v>
          </cell>
          <cell r="F87" t="str">
            <v>Jl. Prambanan , Bukit Senyum, Batam</v>
          </cell>
          <cell r="G87" t="str">
            <v>15EHP-2x2-0.6HP-NP</v>
          </cell>
          <cell r="H87">
            <v>35.5</v>
          </cell>
          <cell r="I87">
            <v>7</v>
          </cell>
          <cell r="J87">
            <v>0.3</v>
          </cell>
          <cell r="K87">
            <v>14784.5</v>
          </cell>
        </row>
        <row r="88">
          <cell r="D88" t="str">
            <v>Bdr029I</v>
          </cell>
          <cell r="E88" t="str">
            <v>N01°08'00.5 - E104°01'40.4</v>
          </cell>
          <cell r="F88" t="str">
            <v>Komp. Ruko Inti Batam Jl. Laksamana Bintan Sei Panas Batu Ampar</v>
          </cell>
          <cell r="G88" t="str">
            <v>15EHP-2x2-0.6HP-NP</v>
          </cell>
          <cell r="H88">
            <v>35.5</v>
          </cell>
          <cell r="I88">
            <v>7</v>
          </cell>
          <cell r="J88">
            <v>0.3</v>
          </cell>
          <cell r="K88">
            <v>14784.5</v>
          </cell>
        </row>
        <row r="90">
          <cell r="D90" t="str">
            <v>Bdr001B</v>
          </cell>
          <cell r="E90" t="str">
            <v>N01°09'02.7 - E104°07'56.6</v>
          </cell>
          <cell r="F90" t="str">
            <v>Jl. Kabil Barat Kabil Pantai Timur Batam</v>
          </cell>
          <cell r="G90" t="str">
            <v>15EHP-4x2-0.6HP-NP</v>
          </cell>
          <cell r="H90">
            <v>35.5</v>
          </cell>
          <cell r="I90">
            <v>7</v>
          </cell>
          <cell r="J90">
            <v>0.3</v>
          </cell>
          <cell r="K90">
            <v>14742.5</v>
          </cell>
        </row>
        <row r="91">
          <cell r="D91" t="str">
            <v>Bdr004H</v>
          </cell>
          <cell r="E91" t="str">
            <v>N01°10'01.7 - E104°06'43.1</v>
          </cell>
          <cell r="F91" t="str">
            <v>Jl. Hang Jebat, Nongsa Batam</v>
          </cell>
          <cell r="G91" t="str">
            <v>15EHP-4x2-0.6HP-NP</v>
          </cell>
          <cell r="H91">
            <v>35.5</v>
          </cell>
          <cell r="I91">
            <v>7</v>
          </cell>
          <cell r="J91">
            <v>0.3</v>
          </cell>
          <cell r="K91">
            <v>14742.5</v>
          </cell>
        </row>
        <row r="93">
          <cell r="D93" t="str">
            <v>Bdr008G</v>
          </cell>
          <cell r="E93" t="str">
            <v>N01°07'03.3 - E104°00'51.7</v>
          </cell>
          <cell r="F93" t="str">
            <v>Jl. Sungai Ladi Top View Garden,Batu Ampar, Batam</v>
          </cell>
          <cell r="G93" t="str">
            <v>7EHP-8x2-0.6HP-HS</v>
          </cell>
          <cell r="H93">
            <v>30.6</v>
          </cell>
          <cell r="I93">
            <v>7</v>
          </cell>
          <cell r="J93">
            <v>0.2</v>
          </cell>
          <cell r="K93">
            <v>7354</v>
          </cell>
        </row>
        <row r="94">
          <cell r="D94" t="str">
            <v>Bdr004H</v>
          </cell>
          <cell r="E94" t="str">
            <v>N01°10'01.7 - E104°06'43.1</v>
          </cell>
          <cell r="F94" t="str">
            <v>Jl. Hang Jebat, Nongsa Batam</v>
          </cell>
          <cell r="G94" t="str">
            <v>7EHP-8x2-0.6HP-HS</v>
          </cell>
          <cell r="H94">
            <v>30.6</v>
          </cell>
          <cell r="I94">
            <v>7</v>
          </cell>
          <cell r="J94">
            <v>0.2</v>
          </cell>
          <cell r="K94">
            <v>7354</v>
          </cell>
        </row>
        <row r="96">
          <cell r="D96" t="str">
            <v>BT1013A Ramayana</v>
          </cell>
          <cell r="E96" t="str">
            <v>N01°08'57.0 E104°00'24.3</v>
          </cell>
          <cell r="F96" t="str">
            <v>Komplek Tj. Pantun, Sei Bodoh, PT. Melia Panorama Hotel, BTM</v>
          </cell>
          <cell r="G96" t="str">
            <v>15EHP-2x2-0.6HP-NP</v>
          </cell>
          <cell r="H96">
            <v>36.6</v>
          </cell>
          <cell r="I96">
            <v>7</v>
          </cell>
          <cell r="J96">
            <v>0.5</v>
          </cell>
          <cell r="K96">
            <v>14812.5</v>
          </cell>
        </row>
        <row r="97">
          <cell r="D97" t="str">
            <v>Bdr024J Bukit Senyum</v>
          </cell>
          <cell r="E97" t="str">
            <v>N01°09'25.9 E104°00'39.6</v>
          </cell>
          <cell r="F97" t="str">
            <v>Masjid Baitul Makmur, Jl. Prambanan Bukit Senyum, Batu Ampar BTM.</v>
          </cell>
          <cell r="G97" t="str">
            <v>15EHP-2x2-0.6HP-NP</v>
          </cell>
          <cell r="H97">
            <v>36.6</v>
          </cell>
          <cell r="I97">
            <v>7</v>
          </cell>
          <cell r="J97">
            <v>0.5</v>
          </cell>
          <cell r="K97">
            <v>14812.5</v>
          </cell>
        </row>
        <row r="99">
          <cell r="D99" t="str">
            <v>BI3004C Tj. Pinang 2</v>
          </cell>
          <cell r="E99" t="str">
            <v>N00°55'44.9 E104°26'31.7</v>
          </cell>
          <cell r="F99" t="str">
            <v>Hotel Laguna, Jl. Bintan No. 51, Tanjung Pinang</v>
          </cell>
          <cell r="G99" t="str">
            <v>15EHP-2x2-0.6HP-NP</v>
          </cell>
          <cell r="H99">
            <v>36.6</v>
          </cell>
          <cell r="I99">
            <v>7</v>
          </cell>
          <cell r="J99">
            <v>0.5</v>
          </cell>
          <cell r="K99">
            <v>14770.5</v>
          </cell>
        </row>
        <row r="100">
          <cell r="D100" t="str">
            <v>Bdr010D Tj. Pinang</v>
          </cell>
          <cell r="E100" t="str">
            <v>N00°55'27.4 E104°26'54.5</v>
          </cell>
          <cell r="F100" t="str">
            <v>Jl. Taman Bahagia No. 4, Tanjung Pinang</v>
          </cell>
          <cell r="G100" t="str">
            <v>15EHP-2x2-0.6HP-NP</v>
          </cell>
          <cell r="H100">
            <v>36.6</v>
          </cell>
          <cell r="I100">
            <v>7</v>
          </cell>
          <cell r="J100">
            <v>0.5</v>
          </cell>
          <cell r="K100">
            <v>14770.5</v>
          </cell>
        </row>
        <row r="102">
          <cell r="D102" t="str">
            <v>BT1014A Lucky Estate</v>
          </cell>
          <cell r="E102" t="str">
            <v>N01°08'33.9 E104°00'27.5</v>
          </cell>
          <cell r="F102" t="str">
            <v>Hotel Sahid Rasinta, Jl. Bukit mas housing Lubuk Baja, Nagoya, Batam</v>
          </cell>
          <cell r="G102" t="str">
            <v>15EHP-2x2-0.6HP-NP</v>
          </cell>
          <cell r="H102">
            <v>36.6</v>
          </cell>
          <cell r="I102">
            <v>7</v>
          </cell>
          <cell r="J102">
            <v>0.5</v>
          </cell>
          <cell r="K102">
            <v>14791.5</v>
          </cell>
        </row>
        <row r="103">
          <cell r="D103" t="str">
            <v>Bdr024J Bukit Senyum</v>
          </cell>
          <cell r="E103" t="str">
            <v>N01°09'25.9 E104°00'39.6</v>
          </cell>
          <cell r="F103" t="str">
            <v>Masjid Baitul Makmur, Jl. Prambanan Bukit Senyum, Batu Ampar BTM.</v>
          </cell>
          <cell r="G103" t="str">
            <v>15EHP-2x2-0.6HP-NP</v>
          </cell>
          <cell r="H103">
            <v>36.6</v>
          </cell>
          <cell r="I103">
            <v>7</v>
          </cell>
          <cell r="J103">
            <v>0.5</v>
          </cell>
          <cell r="K103">
            <v>14791.5</v>
          </cell>
        </row>
        <row r="105">
          <cell r="D105" t="str">
            <v>BI3005B S. Jan S Food</v>
          </cell>
          <cell r="E105" t="str">
            <v>N00°54'16.7 E104°27'48.5</v>
          </cell>
          <cell r="F105" t="str">
            <v>Jl. Pemuda Gg. Akasia no. 19 RT. 03/01 Tanjung Pinang</v>
          </cell>
          <cell r="G105" t="str">
            <v>15EHP-2x2-0.6HP-NP</v>
          </cell>
          <cell r="H105">
            <v>36.6</v>
          </cell>
          <cell r="I105">
            <v>7</v>
          </cell>
          <cell r="J105">
            <v>0.5</v>
          </cell>
          <cell r="K105">
            <v>14742.5</v>
          </cell>
        </row>
        <row r="106">
          <cell r="D106" t="str">
            <v>Bdr010D Tj. Pinang</v>
          </cell>
          <cell r="E106" t="str">
            <v>N00°55'27.4 E104°26'54.5</v>
          </cell>
          <cell r="F106" t="str">
            <v>Jl. Taman Bahagia No. 4, Tanjung Pinang</v>
          </cell>
          <cell r="G106" t="str">
            <v>15EHP-2x2-0.6HP-NP</v>
          </cell>
          <cell r="H106">
            <v>36.6</v>
          </cell>
          <cell r="I106">
            <v>7</v>
          </cell>
          <cell r="J106">
            <v>0.5</v>
          </cell>
          <cell r="K106">
            <v>14742.5</v>
          </cell>
        </row>
        <row r="108">
          <cell r="D108" t="str">
            <v>Bdr030G May Mart</v>
          </cell>
          <cell r="E108" t="str">
            <v>N01°07'37.0 E104°02'42.5</v>
          </cell>
          <cell r="F108" t="str">
            <v>Komp. Green Garden (Front Mushola Shiratal Mustaqim), Batam</v>
          </cell>
          <cell r="G108" t="str">
            <v>15EHP-4x2-0.6HP-NP</v>
          </cell>
          <cell r="H108">
            <v>36.6</v>
          </cell>
          <cell r="I108">
            <v>7</v>
          </cell>
          <cell r="J108">
            <v>0.5</v>
          </cell>
          <cell r="K108">
            <v>14756.5</v>
          </cell>
        </row>
        <row r="109">
          <cell r="D109" t="str">
            <v>BT1015 May Mart 2</v>
          </cell>
          <cell r="E109" t="str">
            <v>N01°07'42.0 E104°03'21.7</v>
          </cell>
          <cell r="F109" t="str">
            <v>Gedung PLN Batam Jl. Engku Putri No.3 Batam Centre</v>
          </cell>
          <cell r="G109" t="str">
            <v>15EHP-4x2-0.6HP-NP</v>
          </cell>
          <cell r="H109">
            <v>36.6</v>
          </cell>
          <cell r="I109">
            <v>7</v>
          </cell>
          <cell r="J109">
            <v>0.5</v>
          </cell>
          <cell r="K109">
            <v>14756.5</v>
          </cell>
        </row>
        <row r="111">
          <cell r="D111" t="str">
            <v>BT0010 Tiban 2</v>
          </cell>
          <cell r="E111" t="str">
            <v>N01°06'38.2 E103°58'22.9</v>
          </cell>
          <cell r="F111" t="str">
            <v>Kompleks PerumTiban Mas Batam</v>
          </cell>
          <cell r="G111" t="str">
            <v>15EHP-4x2-0.6HP-NP</v>
          </cell>
          <cell r="H111">
            <v>36.6</v>
          </cell>
          <cell r="I111">
            <v>7</v>
          </cell>
          <cell r="J111">
            <v>0.5</v>
          </cell>
          <cell r="K111">
            <v>14651.5</v>
          </cell>
        </row>
        <row r="112">
          <cell r="D112" t="str">
            <v>Bdr009E Tiban</v>
          </cell>
          <cell r="E112" t="str">
            <v>N01°07'19.9 E103°58'39.2</v>
          </cell>
          <cell r="F112" t="str">
            <v>Jl. Kartini 3 No. 10 Sei Harapan Batam</v>
          </cell>
          <cell r="G112" t="str">
            <v>15EHP-4x2-0.6HP-NP</v>
          </cell>
          <cell r="H112">
            <v>36.6</v>
          </cell>
          <cell r="I112">
            <v>7</v>
          </cell>
          <cell r="J112">
            <v>0.5</v>
          </cell>
          <cell r="K112">
            <v>14651.5</v>
          </cell>
        </row>
        <row r="114">
          <cell r="D114" t="str">
            <v>BT1019 Duta Mas</v>
          </cell>
          <cell r="E114" t="str">
            <v>N01°06'15.5 E104°02'24.8</v>
          </cell>
          <cell r="F114" t="str">
            <v>Komplek Perumahan  Plamo Jl.Yos sudarso Batam</v>
          </cell>
          <cell r="G114" t="str">
            <v>15EHP-4x2-0.6HP-NP</v>
          </cell>
          <cell r="H114">
            <v>36.6</v>
          </cell>
          <cell r="I114">
            <v>7</v>
          </cell>
          <cell r="J114">
            <v>0.5</v>
          </cell>
          <cell r="K114">
            <v>15099.5</v>
          </cell>
        </row>
        <row r="115">
          <cell r="D115" t="str">
            <v>BT1017 Pelita</v>
          </cell>
          <cell r="E115" t="str">
            <v>N01°08'27.7 E104°01'25.2</v>
          </cell>
          <cell r="F115" t="str">
            <v>Jl. Kartini Starpage Pelita Batam</v>
          </cell>
          <cell r="G115" t="str">
            <v>15EHP-4x2-0.6HP-NP</v>
          </cell>
          <cell r="H115">
            <v>36.6</v>
          </cell>
          <cell r="I115">
            <v>7</v>
          </cell>
          <cell r="J115">
            <v>0.5</v>
          </cell>
          <cell r="K115">
            <v>15099.5</v>
          </cell>
        </row>
        <row r="117">
          <cell r="D117" t="str">
            <v>RK4005 Tj. Balai Karimun 5</v>
          </cell>
          <cell r="E117" t="str">
            <v>N01°02'42.3 E103°24'05.1</v>
          </cell>
          <cell r="F117" t="str">
            <v>Jl Raya Penerbangan Tebing RT 04/03 Batam</v>
          </cell>
          <cell r="G117" t="str">
            <v>15EHP-4x2-1.2HP-NP</v>
          </cell>
          <cell r="H117">
            <v>36.6</v>
          </cell>
          <cell r="I117">
            <v>7</v>
          </cell>
          <cell r="J117">
            <v>0.5</v>
          </cell>
          <cell r="K117">
            <v>14756.5</v>
          </cell>
        </row>
        <row r="118">
          <cell r="D118" t="str">
            <v>RK4004 Tj. Balai Karimun 4</v>
          </cell>
          <cell r="E118" t="str">
            <v>N01°00'57.8 E103°25'24.1</v>
          </cell>
          <cell r="F118" t="str">
            <v xml:space="preserve">Sei Ayam, Tanjung Balai Karimun </v>
          </cell>
          <cell r="G118" t="str">
            <v>15EHP-4x2-1.2HP-NP</v>
          </cell>
          <cell r="H118">
            <v>36.6</v>
          </cell>
          <cell r="I118">
            <v>7</v>
          </cell>
          <cell r="J118">
            <v>0.5</v>
          </cell>
          <cell r="K118">
            <v>14756.5</v>
          </cell>
        </row>
        <row r="120">
          <cell r="D120" t="str">
            <v>BT0012 Batu Aji</v>
          </cell>
          <cell r="E120" t="str">
            <v>N01°02'47.9 E103°58'23.3</v>
          </cell>
          <cell r="F120" t="str">
            <v>Mesjid Baitul Falah (Perum Citra Pendawa)</v>
          </cell>
          <cell r="G120" t="str">
            <v>15EHP-4x2-0.6HP-NP</v>
          </cell>
          <cell r="H120">
            <v>36.6</v>
          </cell>
          <cell r="I120">
            <v>7</v>
          </cell>
          <cell r="J120">
            <v>0.5</v>
          </cell>
          <cell r="K120">
            <v>14798.5</v>
          </cell>
        </row>
        <row r="121">
          <cell r="D121" t="str">
            <v>Bdr021I Sagulung</v>
          </cell>
          <cell r="E121" t="str">
            <v>N01°02'39.9 E103°57'13.2</v>
          </cell>
          <cell r="F121" t="str">
            <v>Jl. Batu Aji Kv. Lama Wilayah Pengembangan Sekupang Batam</v>
          </cell>
          <cell r="G121" t="str">
            <v>15EHP-4x2-0.6HP-NP</v>
          </cell>
          <cell r="H121">
            <v>36.6</v>
          </cell>
          <cell r="I121">
            <v>7</v>
          </cell>
          <cell r="J121">
            <v>0.5</v>
          </cell>
          <cell r="K121">
            <v>14798.5</v>
          </cell>
        </row>
        <row r="123">
          <cell r="D123" t="str">
            <v>BT1017 Pelita</v>
          </cell>
          <cell r="E123" t="str">
            <v>N01°08'27.7 E104°01'25.2</v>
          </cell>
          <cell r="F123" t="str">
            <v>Jl. Kartini Starpage Pelita Batam</v>
          </cell>
          <cell r="G123" t="str">
            <v>15EHP-4x2-0.6HP-NP</v>
          </cell>
          <cell r="H123">
            <v>36.6</v>
          </cell>
          <cell r="I123">
            <v>7</v>
          </cell>
          <cell r="J123">
            <v>0.5</v>
          </cell>
          <cell r="K123">
            <v>15113.5</v>
          </cell>
        </row>
        <row r="124">
          <cell r="D124" t="str">
            <v>Bdr023L Raden Patah</v>
          </cell>
          <cell r="E124" t="str">
            <v>N01°08'09.9 E104°00'57.6</v>
          </cell>
          <cell r="F124" t="str">
            <v>15EHP-4x2-0.6HP-NP</v>
          </cell>
          <cell r="G124" t="str">
            <v>15EHP-4x2-0.6HP-NP</v>
          </cell>
          <cell r="H124">
            <v>36.6</v>
          </cell>
          <cell r="I124">
            <v>7</v>
          </cell>
          <cell r="J124">
            <v>0.5</v>
          </cell>
          <cell r="K124">
            <v>15113.5</v>
          </cell>
        </row>
        <row r="126">
          <cell r="D126" t="str">
            <v>RK4003 Tj. Balai Karimun 3</v>
          </cell>
          <cell r="E126" t="str">
            <v>N01°00'02.3 E103°23'38.7</v>
          </cell>
          <cell r="F126" t="str">
            <v>Jl. Sungai Pasir Meral TB. Karimun</v>
          </cell>
          <cell r="G126" t="str">
            <v>15EHP-4x2-0.6HP-NP</v>
          </cell>
          <cell r="H126">
            <v>36.6</v>
          </cell>
          <cell r="I126">
            <v>7</v>
          </cell>
          <cell r="J126">
            <v>0.5</v>
          </cell>
          <cell r="K126">
            <v>15246.5</v>
          </cell>
        </row>
        <row r="127">
          <cell r="D127" t="str">
            <v>RK4002 Tj. Balai Karimun 2</v>
          </cell>
          <cell r="E127" t="str">
            <v>N00°59'48.1 E103°25'46.5</v>
          </cell>
          <cell r="F127" t="str">
            <v>Jl. Pendidikan depan PGA TB. Karimun</v>
          </cell>
          <cell r="G127" t="str">
            <v>15EHP-4x2-0.6HP-NP</v>
          </cell>
          <cell r="H127">
            <v>36.6</v>
          </cell>
          <cell r="I127">
            <v>7</v>
          </cell>
          <cell r="J127">
            <v>0.5</v>
          </cell>
          <cell r="K127">
            <v>15246.5</v>
          </cell>
        </row>
        <row r="129">
          <cell r="D129" t="str">
            <v>RK4001 Tj. Balai Karimun 1</v>
          </cell>
          <cell r="E129" t="str">
            <v>N00°59'28.2 E103°26'13.7</v>
          </cell>
          <cell r="F129" t="str">
            <v>Jl. Pendidikan depan PGA TB. Karimun</v>
          </cell>
          <cell r="G129" t="str">
            <v>15EHP-4x2-0.6HP-NP</v>
          </cell>
          <cell r="H129">
            <v>36.6</v>
          </cell>
          <cell r="I129">
            <v>7</v>
          </cell>
          <cell r="J129">
            <v>0.5</v>
          </cell>
          <cell r="K129">
            <v>14770.5</v>
          </cell>
        </row>
        <row r="130">
          <cell r="D130" t="str">
            <v>RK4004 Tj. Balai Karimun 4</v>
          </cell>
          <cell r="E130" t="str">
            <v>N01°00'57.8 E103°25'24.1</v>
          </cell>
          <cell r="F130" t="str">
            <v>Sei Ayam, Tanjung Balai Karimun</v>
          </cell>
          <cell r="G130" t="str">
            <v>15EHP-4x2-0.6HP-NP</v>
          </cell>
          <cell r="H130">
            <v>36.6</v>
          </cell>
          <cell r="I130">
            <v>7</v>
          </cell>
          <cell r="J130">
            <v>0.5</v>
          </cell>
          <cell r="K130">
            <v>14770.5</v>
          </cell>
        </row>
        <row r="132">
          <cell r="D132" t="str">
            <v>RK4002 Tj. Balai Karimun 2</v>
          </cell>
          <cell r="E132" t="str">
            <v>N00°59'48.1 E103°25'46.5</v>
          </cell>
          <cell r="F132" t="str">
            <v>Jl.Pendidikan samping jalan Pinang Merah TB. Karimun</v>
          </cell>
          <cell r="G132" t="str">
            <v>15EHP-4x2-0.6HP-NP</v>
          </cell>
          <cell r="H132">
            <v>36.6</v>
          </cell>
          <cell r="I132">
            <v>7</v>
          </cell>
          <cell r="J132">
            <v>0.5</v>
          </cell>
          <cell r="K132">
            <v>14742.5</v>
          </cell>
        </row>
        <row r="133">
          <cell r="D133" t="str">
            <v>RK4004 Tj. Balai Karimun 4</v>
          </cell>
          <cell r="E133" t="str">
            <v>N01°00'57.8 E103°25'24.1</v>
          </cell>
          <cell r="F133" t="str">
            <v>Sei Ayam, Tanjung Balai Karimun</v>
          </cell>
          <cell r="G133" t="str">
            <v>15EHP-4x2-0.6HP-NP</v>
          </cell>
          <cell r="H133">
            <v>36.6</v>
          </cell>
          <cell r="I133">
            <v>7</v>
          </cell>
          <cell r="J133">
            <v>0.5</v>
          </cell>
          <cell r="K133">
            <v>14742.5</v>
          </cell>
        </row>
        <row r="135">
          <cell r="D135" t="str">
            <v>BT0009 Blk. Padang</v>
          </cell>
          <cell r="E135" t="str">
            <v>N01°09'17.1 E103°53'20.0</v>
          </cell>
          <cell r="F135" t="str">
            <v>Kampung Baru samping STO Belakang Padang</v>
          </cell>
          <cell r="G135" t="str">
            <v>7EHP-4x2-0.6HP-NP</v>
          </cell>
          <cell r="H135">
            <v>31</v>
          </cell>
          <cell r="I135">
            <v>7</v>
          </cell>
          <cell r="J135">
            <v>0.2</v>
          </cell>
          <cell r="K135">
            <v>7253</v>
          </cell>
        </row>
        <row r="136">
          <cell r="D136" t="str">
            <v>Bdr014A Sekupang 1</v>
          </cell>
          <cell r="E136" t="str">
            <v>N01°06'34.1 E103°56'15.2</v>
          </cell>
          <cell r="F136" t="str">
            <v>Kompleks Industri Sekupang Kav. No. 34</v>
          </cell>
          <cell r="G136" t="str">
            <v>7EHP-4x2-0.6HP-NP</v>
          </cell>
          <cell r="H136">
            <v>31</v>
          </cell>
          <cell r="I136">
            <v>7</v>
          </cell>
          <cell r="J136">
            <v>0.2</v>
          </cell>
          <cell r="K136">
            <v>7253</v>
          </cell>
        </row>
        <row r="138">
          <cell r="D138" t="str">
            <v>RK4004 Tj. Balai Karimun 4</v>
          </cell>
          <cell r="E138" t="str">
            <v>N01°00'57.8 E103°25'24.1</v>
          </cell>
          <cell r="F138" t="str">
            <v>Sei Ayam, Tanjung Balai Karimun</v>
          </cell>
          <cell r="G138" t="str">
            <v>7EHP-17x2-2.4HP-SD</v>
          </cell>
          <cell r="H138">
            <v>31</v>
          </cell>
          <cell r="I138">
            <v>7</v>
          </cell>
          <cell r="J138">
            <v>0.2</v>
          </cell>
          <cell r="K138">
            <v>7428</v>
          </cell>
        </row>
        <row r="139">
          <cell r="D139" t="str">
            <v>Bdr013A Bk. Mata Kucing</v>
          </cell>
          <cell r="E139" t="str">
            <v>N01°05'25.7 E103°58'16.2</v>
          </cell>
          <cell r="F139" t="str">
            <v>Tower Indosat, Bukit Mata Kucing Batam</v>
          </cell>
          <cell r="G139" t="str">
            <v>7EHP-17x2-2.4HP-SD</v>
          </cell>
          <cell r="H139">
            <v>31</v>
          </cell>
          <cell r="I139">
            <v>7</v>
          </cell>
          <cell r="J139">
            <v>0.2</v>
          </cell>
          <cell r="K139">
            <v>7428</v>
          </cell>
        </row>
        <row r="141">
          <cell r="D141" t="str">
            <v>BI3009 Kijang Bintan</v>
          </cell>
          <cell r="E141" t="str">
            <v>N00°51'18.4 E104°36'25.1</v>
          </cell>
          <cell r="F141" t="str">
            <v>JL. Sei Datuk  NO. 136 RT 2/2 Sei  Kijang</v>
          </cell>
          <cell r="G141" t="str">
            <v>15EHP-4x2-0.6HP-NP</v>
          </cell>
          <cell r="H141">
            <v>36.6</v>
          </cell>
          <cell r="I141">
            <v>7</v>
          </cell>
          <cell r="J141">
            <v>0.5</v>
          </cell>
          <cell r="K141">
            <v>14749.5</v>
          </cell>
        </row>
        <row r="142">
          <cell r="D142" t="str">
            <v>Repeater Rep. Kijang</v>
          </cell>
          <cell r="E142" t="str">
            <v>N00°52'50.9 E104°35'54.4</v>
          </cell>
          <cell r="F142" t="str">
            <v>Jl. Nusantara KM 23 Kijang Bintan</v>
          </cell>
          <cell r="G142" t="str">
            <v>15EHP-4x2-0.6HP-NP</v>
          </cell>
          <cell r="H142">
            <v>36.6</v>
          </cell>
          <cell r="I142">
            <v>7</v>
          </cell>
          <cell r="J142">
            <v>0.5</v>
          </cell>
          <cell r="K142">
            <v>14749.5</v>
          </cell>
        </row>
        <row r="144">
          <cell r="D144" t="str">
            <v>BI3008 Tj. Pinang Km.8</v>
          </cell>
          <cell r="E144" t="str">
            <v>N00°54'54.5 E104°30'16.6</v>
          </cell>
          <cell r="F144" t="str">
            <v>7EHP-4x2-0.6HP-NP</v>
          </cell>
          <cell r="G144" t="str">
            <v>7EHP-4x2-0.6HP-NP</v>
          </cell>
          <cell r="H144">
            <v>31</v>
          </cell>
          <cell r="I144">
            <v>7</v>
          </cell>
          <cell r="J144">
            <v>0.2</v>
          </cell>
          <cell r="K144">
            <v>7414</v>
          </cell>
        </row>
        <row r="145">
          <cell r="D145" t="str">
            <v>Bdr010D Tj. Pinang</v>
          </cell>
          <cell r="E145" t="str">
            <v>N00°55'27.4 E104°26'54.5</v>
          </cell>
          <cell r="F145" t="str">
            <v>Jl. Taman Bahagia Tanjung Pinang</v>
          </cell>
          <cell r="G145" t="str">
            <v>7EHP-4x2-0.6HP-NP</v>
          </cell>
          <cell r="H145">
            <v>31</v>
          </cell>
          <cell r="I145">
            <v>7</v>
          </cell>
          <cell r="J145">
            <v>0.2</v>
          </cell>
          <cell r="K145">
            <v>7414</v>
          </cell>
        </row>
      </sheetData>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sheetData sheetId="33"/>
      <sheetData sheetId="34"/>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sheetData sheetId="53"/>
      <sheetData sheetId="54"/>
      <sheetData sheetId="55" refreshError="1"/>
      <sheetData sheetId="56" refreshError="1"/>
      <sheetData sheetId="57" refreshError="1"/>
      <sheetData sheetId="58"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opulation_Growth"/>
      <sheetName val="Input"/>
      <sheetName val="CLP (2)"/>
      <sheetName val="CLP Year 2005 to 2007 and 2011"/>
      <sheetName val="RBSTypeSites"/>
      <sheetName val="CP 15MHz"/>
      <sheetName val="Contractual Terms"/>
      <sheetName val="General Info"/>
      <sheetName val="Discount + services"/>
      <sheetName val="SITAC-Model"/>
      <sheetName val="USA-Pmod. 1.6.95"/>
      <sheetName val="Financial Inputs"/>
      <sheetName val="Variables"/>
      <sheetName val="dtc_measures"/>
      <sheetName val="FU_BTS"/>
      <sheetName val="MODIF"/>
      <sheetName val="Detailed Report"/>
      <sheetName val="Batam"/>
      <sheetName val="Marshal"/>
      <sheetName val="AGING"/>
      <sheetName val="SPRS breakdown pricing"/>
      <sheetName val="Ranges"/>
      <sheetName val="RunningCost"/>
      <sheetName val="Price List Summary"/>
      <sheetName val="Allowance"/>
      <sheetName val="Trainer"/>
      <sheetName val="course_list"/>
      <sheetName val="Project Summary"/>
      <sheetName val="prod"/>
      <sheetName val="BL"/>
      <sheetName val="CJ"/>
      <sheetName val="EJ"/>
      <sheetName val="WJ"/>
      <sheetName val="Sheet2"/>
      <sheetName val=" "/>
      <sheetName val="Constants"/>
      <sheetName val="Implementation"/>
      <sheetName val="Baseline"/>
      <sheetName val="VR-Rev"/>
      <sheetName val="Pricelist 2004c"/>
      <sheetName val="p2 2021"/>
      <sheetName val="fiber degrade"/>
    </sheetNames>
    <sheetDataSet>
      <sheetData sheetId="0">
        <row r="7">
          <cell r="B7">
            <v>0.02</v>
          </cell>
        </row>
      </sheetData>
      <sheetData sheetId="1" refreshError="1">
        <row r="7">
          <cell r="B7">
            <v>0.02</v>
          </cell>
        </row>
      </sheetData>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sheetData sheetId="39"/>
      <sheetData sheetId="40" refreshError="1"/>
      <sheetData sheetId="41"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opulation_Growth"/>
      <sheetName val="Input"/>
      <sheetName val="CLP (2)"/>
      <sheetName val="CLP Year 2005 to 2007 and 2011"/>
      <sheetName val="RBSTypeSites"/>
      <sheetName val="CP 15MHz"/>
      <sheetName val="Customize"/>
      <sheetName val="Contractual Terms"/>
      <sheetName val="General Info"/>
      <sheetName val="Discount + services"/>
      <sheetName val="SITAC-Model"/>
      <sheetName val="USA-Pmod. 1.6.95"/>
      <sheetName val="Financial Inputs"/>
      <sheetName val="Variables"/>
      <sheetName val="dtc_measures"/>
      <sheetName val="FU_BTS"/>
      <sheetName val="MODIF"/>
      <sheetName val="Detailed Report"/>
      <sheetName val="CODE"/>
      <sheetName val="Ranges"/>
      <sheetName val="Paths 233 &amp; 28 IBC from NTS"/>
      <sheetName val="Pricelist 2004c"/>
      <sheetName val=" "/>
      <sheetName val="Macro2"/>
      <sheetName val="Resource Costs"/>
      <sheetName val="Data"/>
      <sheetName val="Work Requirement"/>
      <sheetName val="Sheet1"/>
      <sheetName val="Batam"/>
      <sheetName val="Cover"/>
      <sheetName val="Hotel Rates"/>
      <sheetName val="USD"/>
      <sheetName val="Drop List"/>
      <sheetName val="Baseline"/>
      <sheetName val="VR-Rev"/>
      <sheetName val="Discount Tables"/>
      <sheetName val="Curr, Site Names, Flex conf"/>
      <sheetName val="list"/>
      <sheetName val="Pontianak"/>
      <sheetName val="Samarinda"/>
      <sheetName val="Banjarmasin"/>
      <sheetName val="Balikpapan"/>
      <sheetName val="SP Input"/>
      <sheetName val="Financial Input"/>
    </sheetNames>
    <sheetDataSet>
      <sheetData sheetId="0">
        <row r="7">
          <cell r="B7">
            <v>0.02</v>
          </cell>
        </row>
      </sheetData>
      <sheetData sheetId="1" refreshError="1">
        <row r="7">
          <cell r="B7">
            <v>0.02</v>
          </cell>
        </row>
      </sheetData>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sheetData sheetId="38"/>
      <sheetData sheetId="39"/>
      <sheetData sheetId="40"/>
      <sheetData sheetId="41"/>
      <sheetData sheetId="42" refreshError="1"/>
      <sheetData sheetId="43"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ocal Training"/>
      <sheetName val="Overseas Training"/>
      <sheetName val="Offer to ISAT"/>
      <sheetName val="Expenses"/>
      <sheetName val="TSP 4"/>
      <sheetName val="CCN 3.0"/>
      <sheetName val="CS 3.0"/>
      <sheetName val="CS &amp; DWS 4.0"/>
      <sheetName val="EMA 4.0"/>
      <sheetName val="EMM 5.0"/>
      <sheetName val="INS 2.2"/>
      <sheetName val="VPN 2.2"/>
      <sheetName val="Allowance"/>
      <sheetName val="Hotel"/>
      <sheetName val="Exchange Rates"/>
      <sheetName val="Trainer"/>
      <sheetName val="Input"/>
      <sheetName val="Contractual Terms"/>
      <sheetName val="GeneralInfo"/>
      <sheetName val="Marshal"/>
      <sheetName val="Macro2"/>
      <sheetName val="AM-MARGIN"/>
      <sheetName val="Batam"/>
      <sheetName val="Ranges"/>
      <sheetName val="BIP"/>
    </sheetNames>
    <sheetDataSet>
      <sheetData sheetId="0"/>
      <sheetData sheetId="1"/>
      <sheetData sheetId="2"/>
      <sheetData sheetId="3"/>
      <sheetData sheetId="4"/>
      <sheetData sheetId="5"/>
      <sheetData sheetId="6">
        <row r="51">
          <cell r="D51">
            <v>1.2094499999999999</v>
          </cell>
        </row>
      </sheetData>
      <sheetData sheetId="7">
        <row r="51">
          <cell r="D51">
            <v>1.2094499999999999</v>
          </cell>
        </row>
      </sheetData>
      <sheetData sheetId="8">
        <row r="51">
          <cell r="D51">
            <v>1.2094499999999999</v>
          </cell>
        </row>
      </sheetData>
      <sheetData sheetId="9">
        <row r="51">
          <cell r="D51">
            <v>1.2094499999999999</v>
          </cell>
        </row>
      </sheetData>
      <sheetData sheetId="10">
        <row r="51">
          <cell r="D51">
            <v>1.2094499999999999</v>
          </cell>
        </row>
      </sheetData>
      <sheetData sheetId="11">
        <row r="51">
          <cell r="D51">
            <v>1.2094499999999999</v>
          </cell>
        </row>
      </sheetData>
      <sheetData sheetId="12">
        <row r="51">
          <cell r="D51">
            <v>1.2094499999999999</v>
          </cell>
        </row>
      </sheetData>
      <sheetData sheetId="13">
        <row r="51">
          <cell r="D51">
            <v>1.2094499999999999</v>
          </cell>
        </row>
      </sheetData>
      <sheetData sheetId="14" refreshError="1">
        <row r="51">
          <cell r="D51">
            <v>1.2094499999999999</v>
          </cell>
        </row>
      </sheetData>
      <sheetData sheetId="15"/>
      <sheetData sheetId="16" refreshError="1"/>
      <sheetData sheetId="17" refreshError="1"/>
      <sheetData sheetId="18" refreshError="1"/>
      <sheetData sheetId="19" refreshError="1"/>
      <sheetData sheetId="20"/>
      <sheetData sheetId="21"/>
      <sheetData sheetId="22"/>
      <sheetData sheetId="23"/>
      <sheetData sheetId="24"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ice Summary"/>
      <sheetName val="HWSW1"/>
      <sheetName val="HWSW2"/>
      <sheetName val="HWSW3"/>
      <sheetName val="HWSW4"/>
      <sheetName val="HWSW5"/>
      <sheetName val="Implementation"/>
      <sheetName val="Allowance"/>
      <sheetName val="1.1 Deal characteristics"/>
      <sheetName val="Calculations"/>
      <sheetName val="4.1 Applications"/>
      <sheetName val="Calculations 1"/>
      <sheetName val="3.2 Contr, lic and assets scen"/>
      <sheetName val="2.2 Staff scen &amp; central costs"/>
      <sheetName val="Table of contents"/>
      <sheetName val="3.1 Costs and key ratios"/>
      <sheetName val="2.1 Day 1 top down"/>
      <sheetName val="4.5 Voice"/>
      <sheetName val="4.3 Workplace and infra"/>
      <sheetName val="Support sheet"/>
      <sheetName val="Introduction"/>
      <sheetName val="4.2 MSDP"/>
      <sheetName val="4.4 WAN"/>
      <sheetName val="2.3 To Be 2 top down"/>
      <sheetName val="Status"/>
      <sheetName val="X-file"/>
      <sheetName val="DialogData"/>
      <sheetName val="Input"/>
      <sheetName val="Analysis"/>
      <sheetName val="Mutasi"/>
      <sheetName val="Marshal"/>
      <sheetName val="Okt"/>
      <sheetName val="Exchange Rates"/>
      <sheetName val="AR Lain"/>
      <sheetName val="Factors"/>
      <sheetName val="Act"/>
      <sheetName val="Ex_Rate"/>
      <sheetName val="Bank"/>
      <sheetName val="April"/>
      <sheetName val="Agst"/>
      <sheetName val="150"/>
      <sheetName val="Price"/>
      <sheetName val="9"/>
      <sheetName val="BIP"/>
      <sheetName val="CoA"/>
      <sheetName val="Ret"/>
    </sheetNames>
    <sheetDataSet>
      <sheetData sheetId="0" refreshError="1"/>
      <sheetData sheetId="1" refreshError="1"/>
      <sheetData sheetId="2" refreshError="1"/>
      <sheetData sheetId="3" refreshError="1"/>
      <sheetData sheetId="4" refreshError="1"/>
      <sheetData sheetId="5" refreshError="1"/>
      <sheetData sheetId="6" refreshError="1">
        <row r="4">
          <cell r="K4">
            <v>0.93</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TAL SUMMARY 310706"/>
      <sheetName val="BoQ Node B"/>
      <sheetName val="Cover"/>
      <sheetName val="vimport"/>
      <sheetName val="Summary SACME rev.E 3 Aug."/>
      <sheetName val="SS &amp; SPMS SUMMARY"/>
      <sheetName val="Summary SITAC &amp; CME rev.D 18s"/>
      <sheetName val="Summary SITAC &amp; CME rev.D"/>
      <sheetName val="TOTAL SUMMARY PA3"/>
      <sheetName val="FireCodes"/>
      <sheetName val="TOTAL SUMMARY"/>
      <sheetName val="RND JKT"/>
      <sheetName val="RND SBY"/>
      <sheetName val="New RBS MACRO"/>
      <sheetName val="New RBS MACRO 3412"/>
      <sheetName val="HSDPA for Node-B"/>
      <sheetName val="Node B Upgrade"/>
      <sheetName val="RNC"/>
      <sheetName val="RXI"/>
      <sheetName val="DCN"/>
      <sheetName val="New OSS"/>
      <sheetName val="Local Material"/>
      <sheetName val="Delivery&amp;WH - Jabotabek"/>
      <sheetName val="Input data Jbtk"/>
      <sheetName val="Delivery&amp;WH-Surabaya"/>
      <sheetName val="Input data Surabaya"/>
      <sheetName val="Summary SITAC &amp; CME"/>
      <sheetName val="SUM Overview MVVI"/>
      <sheetName val="Cost Details"/>
      <sheetName val="Assumptions"/>
      <sheetName val="Terms &amp; Conditions"/>
      <sheetName val="Data"/>
      <sheetName val="Jakarta 2006"/>
      <sheetName val="Jakarta 2007"/>
      <sheetName val="Jakarta 2008"/>
      <sheetName val="Surabaya 2006"/>
      <sheetName val="Surabaya 2007"/>
      <sheetName val="Surabaya 2008"/>
      <sheetName val="PM Jabotabek"/>
      <sheetName val="PM Surabaya"/>
      <sheetName val="Implementation"/>
      <sheetName val="HWSW1"/>
      <sheetName val="analis"/>
      <sheetName val="CIP"/>
      <sheetName val="trf 7 jht"/>
      <sheetName val="Ex_Rate"/>
      <sheetName val="Jenis"/>
      <sheetName val="150"/>
      <sheetName val="Analysis"/>
      <sheetName val="Price"/>
      <sheetName val="Exchange Rates"/>
      <sheetName val="Quote06-0087ISAT-WCDMA -HSDPA-P"/>
      <sheetName val="Agst"/>
      <sheetName val="feb'08"/>
    </sheetNames>
    <sheetDataSet>
      <sheetData sheetId="0" refreshError="1"/>
      <sheetData sheetId="1" refreshError="1"/>
      <sheetData sheetId="2" refreshError="1"/>
      <sheetData sheetId="3" refreshError="1"/>
      <sheetData sheetId="4"/>
      <sheetData sheetId="5"/>
      <sheetData sheetId="6"/>
      <sheetData sheetId="7"/>
      <sheetData sheetId="8"/>
      <sheetData sheetId="9" refreshError="1">
        <row r="2">
          <cell r="C2">
            <v>2270</v>
          </cell>
          <cell r="D2" t="str">
            <v>Education</v>
          </cell>
        </row>
        <row r="3">
          <cell r="C3">
            <v>2271</v>
          </cell>
          <cell r="D3" t="str">
            <v>Hardware Services</v>
          </cell>
        </row>
        <row r="4">
          <cell r="C4">
            <v>2272</v>
          </cell>
          <cell r="D4" t="str">
            <v>System Support</v>
          </cell>
        </row>
        <row r="5">
          <cell r="C5">
            <v>2274</v>
          </cell>
          <cell r="D5" t="str">
            <v>Spare Parts (for BUSY and BUAC)</v>
          </cell>
        </row>
        <row r="6">
          <cell r="C6">
            <v>2275</v>
          </cell>
        </row>
        <row r="7">
          <cell r="C7">
            <v>2278</v>
          </cell>
        </row>
        <row r="8">
          <cell r="C8">
            <v>2279</v>
          </cell>
        </row>
        <row r="9">
          <cell r="C9">
            <v>2952</v>
          </cell>
          <cell r="D9" t="str">
            <v>Integrate</v>
          </cell>
        </row>
        <row r="10">
          <cell r="C10">
            <v>2953</v>
          </cell>
          <cell r="D10" t="str">
            <v>Network roll-out BUSY (Systems)</v>
          </cell>
        </row>
        <row r="11">
          <cell r="C11">
            <v>2954</v>
          </cell>
          <cell r="D11" t="str">
            <v>Network roll-out BUAC (Access)</v>
          </cell>
        </row>
        <row r="12">
          <cell r="C12">
            <v>2955</v>
          </cell>
          <cell r="D12" t="str">
            <v>Network roll-out BTTN (Transmission)</v>
          </cell>
        </row>
        <row r="13">
          <cell r="C13">
            <v>2956</v>
          </cell>
          <cell r="D13" t="str">
            <v>Network roll-out BMOC (CDMA)</v>
          </cell>
        </row>
        <row r="14">
          <cell r="C14">
            <v>2957</v>
          </cell>
          <cell r="D14" t="str">
            <v>Network roll-out BUGS incl. in-Building Solutions</v>
          </cell>
        </row>
        <row r="15">
          <cell r="C15">
            <v>6600</v>
          </cell>
        </row>
        <row r="16">
          <cell r="C16">
            <v>6910</v>
          </cell>
        </row>
        <row r="17">
          <cell r="C17">
            <v>6950</v>
          </cell>
          <cell r="D17" t="str">
            <v>Managed Services</v>
          </cell>
        </row>
        <row r="18">
          <cell r="C18">
            <v>6967</v>
          </cell>
          <cell r="D18" t="str">
            <v>Advise</v>
          </cell>
        </row>
        <row r="19">
          <cell r="C19">
            <v>6980</v>
          </cell>
        </row>
      </sheetData>
      <sheetData sheetId="10"/>
      <sheetData sheetId="1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PA_NRJ NFV"/>
      <sheetName val="Assumpt_Cons"/>
      <sheetName val="Revision History"/>
      <sheetName val="Price"/>
      <sheetName val="Outsource_Costs"/>
      <sheetName val="Price_simulation"/>
      <sheetName val="C_RC_Financials"/>
      <sheetName val="I&amp;O_Valuation"/>
      <sheetName val="ASUNSUB1"/>
      <sheetName val="AS1MODD"/>
      <sheetName val="COPPER ACCESS"/>
      <sheetName val="FireCodes"/>
      <sheetName val="Analysis"/>
      <sheetName val="Implementation"/>
      <sheetName val="HWSW1"/>
      <sheetName val="I_Pricing"/>
      <sheetName val="4300.10 List of Cash and Bank"/>
      <sheetName val="Hua Yang Quarterly"/>
      <sheetName val="Macro1"/>
      <sheetName val="SP Input"/>
      <sheetName val="Input"/>
      <sheetName val="4.5 Voice"/>
      <sheetName val="4.2 MSDP"/>
      <sheetName val="4.4 WAN"/>
      <sheetName val="Status"/>
      <sheetName val="Book Depn_RTGC"/>
    </sheetNames>
    <sheetDataSet>
      <sheetData sheetId="0"/>
      <sheetData sheetId="1" refreshError="1">
        <row r="29">
          <cell r="B29">
            <v>2200</v>
          </cell>
        </row>
        <row r="30">
          <cell r="B30">
            <v>550</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pacity Data"/>
      <sheetName val="MenuSheet"/>
      <sheetName val="Update notes"/>
      <sheetName val="SLA Scope"/>
      <sheetName val="BOQ Input"/>
      <sheetName val="Financial Input"/>
      <sheetName val="Tools &amp; Non Salary Input"/>
      <sheetName val="Organisational Input"/>
      <sheetName val="Input"/>
      <sheetName val="SP Input"/>
      <sheetName val="NPO Input"/>
      <sheetName val="Transition Cost Input"/>
      <sheetName val="Network Director Office Result"/>
      <sheetName val="SNA Result"/>
      <sheetName val="NPO Result"/>
      <sheetName val="NBP Result"/>
      <sheetName val="SP Result"/>
      <sheetName val="Organisation Chart Result"/>
      <sheetName val="Calculations"/>
      <sheetName val="Manpower Summary"/>
      <sheetName val="Workforce allocation"/>
      <sheetName val="Total cost per year Result"/>
      <sheetName val="NFM Result"/>
      <sheetName val="Establish"/>
      <sheetName val="Transfer"/>
      <sheetName val="Assumpt_Cons"/>
      <sheetName val="Implementation"/>
      <sheetName val="FireCodes"/>
      <sheetName val="HWSW1"/>
      <sheetName val="Price"/>
      <sheetName val="Hua Yang Quarterly"/>
      <sheetName val="Sheet1"/>
      <sheetName val="Macro1"/>
      <sheetName val="Outsource_Costs"/>
      <sheetName val="Price_simulation"/>
      <sheetName val="C_RC_Financials"/>
      <sheetName val="I&amp;O_Valuation"/>
    </sheetNames>
    <sheetDataSet>
      <sheetData sheetId="0">
        <row r="31">
          <cell r="H31">
            <v>2</v>
          </cell>
        </row>
      </sheetData>
      <sheetData sheetId="1">
        <row r="31">
          <cell r="H31">
            <v>2</v>
          </cell>
        </row>
      </sheetData>
      <sheetData sheetId="2">
        <row r="155">
          <cell r="H155">
            <v>6</v>
          </cell>
        </row>
      </sheetData>
      <sheetData sheetId="3">
        <row r="31">
          <cell r="H31">
            <v>2</v>
          </cell>
        </row>
      </sheetData>
      <sheetData sheetId="4">
        <row r="31">
          <cell r="H31">
            <v>2</v>
          </cell>
        </row>
      </sheetData>
      <sheetData sheetId="5">
        <row r="155">
          <cell r="H155">
            <v>6</v>
          </cell>
        </row>
      </sheetData>
      <sheetData sheetId="6">
        <row r="31">
          <cell r="H31">
            <v>2</v>
          </cell>
        </row>
      </sheetData>
      <sheetData sheetId="7"/>
      <sheetData sheetId="8" refreshError="1">
        <row r="155">
          <cell r="H155">
            <v>6</v>
          </cell>
          <cell r="M155">
            <v>34</v>
          </cell>
          <cell r="AV155">
            <v>12</v>
          </cell>
          <cell r="BA155">
            <v>12</v>
          </cell>
          <cell r="BF155">
            <v>12</v>
          </cell>
          <cell r="BK155">
            <v>12</v>
          </cell>
          <cell r="BP155">
            <v>12</v>
          </cell>
          <cell r="BU155">
            <v>12</v>
          </cell>
        </row>
        <row r="156">
          <cell r="H156">
            <v>0</v>
          </cell>
          <cell r="M156">
            <v>0</v>
          </cell>
          <cell r="R156">
            <v>0</v>
          </cell>
          <cell r="W156">
            <v>0</v>
          </cell>
          <cell r="AB156">
            <v>0</v>
          </cell>
          <cell r="AG156">
            <v>0</v>
          </cell>
          <cell r="AL156">
            <v>0</v>
          </cell>
          <cell r="AQ156">
            <v>0</v>
          </cell>
          <cell r="AV156">
            <v>0</v>
          </cell>
          <cell r="BF156">
            <v>0</v>
          </cell>
          <cell r="BK156">
            <v>0</v>
          </cell>
          <cell r="BP156">
            <v>0</v>
          </cell>
          <cell r="BU156">
            <v>0</v>
          </cell>
          <cell r="BZ156">
            <v>0</v>
          </cell>
          <cell r="CE156">
            <v>0</v>
          </cell>
          <cell r="CJ156">
            <v>0</v>
          </cell>
          <cell r="CO156">
            <v>0</v>
          </cell>
          <cell r="CT156">
            <v>0</v>
          </cell>
          <cell r="CY156">
            <v>0</v>
          </cell>
        </row>
        <row r="166">
          <cell r="R166">
            <v>8</v>
          </cell>
          <cell r="W166">
            <v>12</v>
          </cell>
          <cell r="AB166">
            <v>12</v>
          </cell>
          <cell r="AG166">
            <v>12</v>
          </cell>
          <cell r="AL166">
            <v>12</v>
          </cell>
          <cell r="AQ166">
            <v>12</v>
          </cell>
          <cell r="BZ166">
            <v>12</v>
          </cell>
          <cell r="CE166">
            <v>12</v>
          </cell>
          <cell r="CJ166">
            <v>12</v>
          </cell>
          <cell r="CO166">
            <v>12</v>
          </cell>
          <cell r="CT166">
            <v>34</v>
          </cell>
          <cell r="CY166">
            <v>12</v>
          </cell>
        </row>
      </sheetData>
      <sheetData sheetId="9" refreshError="1">
        <row r="31">
          <cell r="H31">
            <v>2</v>
          </cell>
          <cell r="M31">
            <v>2</v>
          </cell>
          <cell r="R31">
            <v>2</v>
          </cell>
          <cell r="W31">
            <v>2</v>
          </cell>
          <cell r="AB31">
            <v>2</v>
          </cell>
          <cell r="AG31">
            <v>2</v>
          </cell>
          <cell r="AL31">
            <v>2</v>
          </cell>
          <cell r="AQ31">
            <v>2</v>
          </cell>
          <cell r="AV31">
            <v>2</v>
          </cell>
          <cell r="BA31">
            <v>1</v>
          </cell>
          <cell r="BF31">
            <v>1</v>
          </cell>
          <cell r="BK31">
            <v>1</v>
          </cell>
          <cell r="BP31">
            <v>1</v>
          </cell>
          <cell r="BU31">
            <v>1</v>
          </cell>
          <cell r="BZ31">
            <v>1</v>
          </cell>
          <cell r="CE31">
            <v>1</v>
          </cell>
          <cell r="CJ31">
            <v>1</v>
          </cell>
          <cell r="CO31">
            <v>1</v>
          </cell>
          <cell r="CT31">
            <v>1</v>
          </cell>
          <cell r="CY31">
            <v>1</v>
          </cell>
        </row>
      </sheetData>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Updates"/>
      <sheetName val="Interface"/>
      <sheetName val="SDP_Output"/>
      <sheetName val="Navigation"/>
      <sheetName val="CPU_Output"/>
      <sheetName val="INS_AAA_CCN_Output"/>
      <sheetName val="GSN_Output"/>
      <sheetName val="MGW_signalling"/>
      <sheetName val="Memory_Output"/>
      <sheetName val="HW_Output"/>
      <sheetName val="Trunk_Output"/>
      <sheetName val="NRG_Output"/>
      <sheetName val="Signalling_Output"/>
      <sheetName val="Max_Mem_Calc"/>
      <sheetName val="SubMemory_Graph"/>
      <sheetName val="DSMemory_Graph"/>
      <sheetName val="DSMemorySub_Graph"/>
      <sheetName val="CentralProzessor_Graph"/>
      <sheetName val="Subscriber_Graph"/>
      <sheetName val="CPLoadDist_Graph"/>
      <sheetName val="Memory_Graph"/>
      <sheetName val="TrafficHandling_Graph"/>
      <sheetName val="LocationUpdate_Graph"/>
      <sheetName val="Traffic_Graph"/>
      <sheetName val="MSCSubdist_Graph"/>
      <sheetName val="MSCCapacityTran_Graph"/>
      <sheetName val="MSCCapacityPra_Graph"/>
      <sheetName val="MSCCapacityBa_Graph"/>
      <sheetName val="MSCLocUpdate_Graph"/>
      <sheetName val="MSCHandover_Graph"/>
      <sheetName val="UMSCHandover_Graph"/>
      <sheetName val="MSCUsagesIN_Graph"/>
      <sheetName val="MSCUsagesGMSC_Graph"/>
      <sheetName val="MSCMessage_Graph"/>
      <sheetName val="MSCTraffic_Graph"/>
      <sheetName val="MSCCharging_Graph"/>
      <sheetName val="MSCSelect_Graph"/>
      <sheetName val="MSCMobile_Graph"/>
      <sheetName val="Tran_Graph"/>
      <sheetName val="Trip_Graph"/>
      <sheetName val="FNR_Graph"/>
      <sheetName val="MSIDSN_Graph"/>
      <sheetName val="EWAS_Output"/>
      <sheetName val="EWAS_Capacity_Summary_Graph"/>
      <sheetName val="HSR_Output"/>
      <sheetName val="AAA_Transact_Graph"/>
      <sheetName val="Transact_Graph"/>
      <sheetName val="CPLoad_Graph"/>
      <sheetName val="SCFTraffic_Graph"/>
      <sheetName val="SSFTraffic_Graph"/>
      <sheetName val="INsub_Graph"/>
      <sheetName val="UMTSSubs_Graph"/>
      <sheetName val="MSC_NP_Graph"/>
      <sheetName val="IOG3_Graph"/>
      <sheetName val="IOG_Results"/>
      <sheetName val="STPTotal_Graph"/>
      <sheetName val="STPLoad_Graph"/>
      <sheetName val="STPLoadSub_Graph"/>
      <sheetName val="Graphs"/>
      <sheetName val="STP_Graphs"/>
      <sheetName val="MSC_Sensitivity"/>
      <sheetName val="IN_Results"/>
      <sheetName val="AAA_Capacity_Summary_Graph"/>
      <sheetName val="HSR_Transact_Graph"/>
      <sheetName val="HSR_Traffic_Mix_Graph"/>
      <sheetName val="HSR_Capacity_Summary_Graph"/>
      <sheetName val="HLR_Sensitivity"/>
      <sheetName val="Memory_Sensitivity"/>
      <sheetName val="IN_Sensitivity"/>
      <sheetName val="IOG_Graphs"/>
      <sheetName val="MGW_Output"/>
      <sheetName val="GGSN_Output"/>
      <sheetName val="GSN_APlocal"/>
      <sheetName val="GSN_Mob_mngt_sensitivity"/>
      <sheetName val="GSN_sensitivity"/>
      <sheetName val="APG_Output"/>
      <sheetName val="MGW_SW_Licenses"/>
      <sheetName val="MGW_MP_Load"/>
      <sheetName val="AAA_Sensitivity"/>
      <sheetName val="HSR_Sensitivity"/>
      <sheetName val="EWAS_Sensitivity"/>
      <sheetName val="Out_Interface"/>
      <sheetName val="Excel_Version "/>
      <sheetName val="Miscellaneous"/>
      <sheetName val="Jump_Modules"/>
      <sheetName val="SAE_Update_Modules"/>
      <sheetName val="SCF_Update_Modules"/>
      <sheetName val="Functions"/>
      <sheetName val="UPDATE_Modules"/>
      <sheetName val="Print_Modules"/>
      <sheetName val="HLR_Update_Modules"/>
      <sheetName val="Sheet1"/>
      <sheetName val="Assumpt_Cons"/>
      <sheetName val="Summary"/>
      <sheetName val="CODE"/>
      <sheetName val="ekuitanak"/>
      <sheetName val="GOR-SHKJ"/>
      <sheetName val="GLOBAL"/>
      <sheetName val="Hua Yang Quarterly"/>
      <sheetName val="Macro1"/>
      <sheetName val="A"/>
      <sheetName val="WP-PBM-04"/>
      <sheetName val="SPRS breakdown pricing"/>
      <sheetName val="USD"/>
      <sheetName val="Discount Tables"/>
    </sheetNames>
    <sheetDataSet>
      <sheetData sheetId="0" refreshError="1"/>
      <sheetData sheetId="1" refreshError="1">
        <row r="74">
          <cell r="C74" t="b">
            <v>0</v>
          </cell>
        </row>
        <row r="391">
          <cell r="C391" t="b">
            <v>1</v>
          </cell>
        </row>
        <row r="392">
          <cell r="C392" t="b">
            <v>1</v>
          </cell>
        </row>
      </sheetData>
      <sheetData sheetId="2" refreshError="1"/>
      <sheetData sheetId="3" refreshError="1"/>
      <sheetData sheetId="4"/>
      <sheetData sheetId="5" refreshError="1"/>
      <sheetData sheetId="6" refreshError="1"/>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etwork Growth (2)"/>
      <sheetName val="SPRS Price"/>
      <sheetName val="SPRS Price Cal"/>
      <sheetName val="SPRS breakdown pricing"/>
      <sheetName val="SPRS vs SPMS (2)"/>
      <sheetName val="SPRS vs SPMS (1)"/>
      <sheetName val="Interface"/>
      <sheetName val="3 - M &amp; T-Series Products"/>
      <sheetName val="factor"/>
      <sheetName val="GLP_s_changed_from_previous"/>
      <sheetName val="BS pricing"/>
      <sheetName val="Product Reference Tables"/>
      <sheetName val="SPRS Price Calculation.v1.3"/>
      <sheetName val="Main"/>
      <sheetName val="SP Input"/>
      <sheetName val="Input"/>
      <sheetName val="Kalkulation"/>
      <sheetName val="Assumpt_Cons"/>
      <sheetName val="Sheet1"/>
      <sheetName val="CODE"/>
      <sheetName val="GOR-SHKJ"/>
      <sheetName val="SUMMARY"/>
      <sheetName val="KAS $"/>
      <sheetName val="GLOBAL"/>
      <sheetName val="Implementation"/>
      <sheetName val="ASUNSUB1"/>
      <sheetName val="AS1MODD"/>
      <sheetName val="COPPER ACCESS"/>
      <sheetName val="Exchange Rates"/>
      <sheetName val="Pontianak"/>
      <sheetName val="Samarinda"/>
      <sheetName val="Banjarmasin"/>
      <sheetName val="Balikpapan"/>
      <sheetName val="Master"/>
      <sheetName val="install"/>
      <sheetName val="General"/>
      <sheetName val="Factors"/>
      <sheetName val="para"/>
      <sheetName val="MNR6"/>
      <sheetName val="Currency &amp; Site Names"/>
      <sheetName val="Calc. Base"/>
      <sheetName val="ARPU-override"/>
      <sheetName val="Drop List"/>
      <sheetName val="Data"/>
    </sheetNames>
    <sheetDataSet>
      <sheetData sheetId="0" refreshError="1"/>
      <sheetData sheetId="1" refreshError="1"/>
      <sheetData sheetId="2" refreshError="1"/>
      <sheetData sheetId="3" refreshError="1">
        <row r="3">
          <cell r="X3">
            <v>0</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sheetData sheetId="42"/>
      <sheetData sheetId="43"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raining List"/>
      <sheetName val="RAN R11"/>
      <sheetName val="SOJT"/>
      <sheetName val="Parameter"/>
      <sheetName val="Allowance"/>
      <sheetName val="Trainer"/>
      <sheetName val="USD"/>
      <sheetName val="Ericsson Allowance"/>
      <sheetName val="Hotel Rates"/>
      <sheetName val="TypeSite.AXD155-3"/>
      <sheetName val="WP-PBM-04"/>
      <sheetName val="hitung"/>
      <sheetName val="Interface"/>
      <sheetName val="Constants"/>
      <sheetName val="BP1_23"/>
      <sheetName val="SPRS breakdown pricing"/>
      <sheetName val="SUMMARY"/>
      <sheetName val="TBM"/>
      <sheetName val="Sheet4"/>
      <sheetName val="Bgt"/>
      <sheetName val="Sheet1"/>
      <sheetName val="MVV Costs - Overview"/>
      <sheetName val="harga"/>
    </sheetNames>
    <sheetDataSet>
      <sheetData sheetId="0" refreshError="1"/>
      <sheetData sheetId="1" refreshError="1"/>
      <sheetData sheetId="2" refreshError="1"/>
      <sheetData sheetId="3"/>
      <sheetData sheetId="4"/>
      <sheetData sheetId="5" refreshError="1"/>
      <sheetData sheetId="6" refreshError="1">
        <row r="72">
          <cell r="D72">
            <v>1.0799719207300611</v>
          </cell>
        </row>
        <row r="137">
          <cell r="D137">
            <v>0.14635074419353422</v>
          </cell>
        </row>
      </sheetData>
      <sheetData sheetId="7"/>
      <sheetData sheetId="8" refreshError="1">
        <row r="662">
          <cell r="H662">
            <v>500000</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VV Costs - Overview"/>
      <sheetName val="MVV Costs - Single Interface"/>
      <sheetName val="MVV Costs - Package"/>
      <sheetName val="Data"/>
      <sheetName val="MVV Costs _ Overview"/>
      <sheetName val="Hotel Rates"/>
      <sheetName val="USD"/>
      <sheetName val="Hua Yang Quarterly"/>
      <sheetName val="TypeSite.AXD155-3"/>
      <sheetName val="CONV_TAB"/>
      <sheetName val="General"/>
      <sheetName val="Holiday"/>
      <sheetName val="Contractual Terms"/>
      <sheetName val="Hardware"/>
      <sheetName val="Combinations"/>
      <sheetName val="2. Site Factors"/>
      <sheetName val="3. Hdwr+Sfwr"/>
      <sheetName val="Constants"/>
      <sheetName val="Pricing"/>
      <sheetName val="Power"/>
      <sheetName val="SPRS breakdown pricing"/>
      <sheetName val="A-Pack"/>
      <sheetName val="Interface"/>
      <sheetName val="factor"/>
      <sheetName val="HDR"/>
      <sheetName val="WP-PBM-04"/>
      <sheetName val="Overview"/>
      <sheetName val="hitung"/>
      <sheetName val="harga"/>
      <sheetName val="Input"/>
      <sheetName val="course_list"/>
      <sheetName val="Assumpt_Cons"/>
      <sheetName val="FireCodes"/>
      <sheetName val="Baseline"/>
      <sheetName val="CS Kal Team"/>
      <sheetName val="list"/>
      <sheetName val="Pontianak"/>
      <sheetName val="Samarinda"/>
      <sheetName val="Banjarmasin"/>
      <sheetName val="Balikpapan"/>
      <sheetName val="Discount Tables"/>
      <sheetName val="Curr, Site Names, Flex conf"/>
      <sheetName val="DATA-BASE"/>
      <sheetName val="Link Config KALTENG-KALSEL 2005"/>
      <sheetName val="KALBAR 2005 BOQ"/>
      <sheetName val="Summary"/>
    </sheetNames>
    <sheetDataSet>
      <sheetData sheetId="0" refreshError="1">
        <row r="6">
          <cell r="F6">
            <v>2</v>
          </cell>
        </row>
        <row r="18">
          <cell r="F18">
            <v>2700</v>
          </cell>
        </row>
        <row r="21">
          <cell r="F21">
            <v>90</v>
          </cell>
        </row>
      </sheetData>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sheetData sheetId="35" refreshError="1"/>
      <sheetData sheetId="36" refreshError="1"/>
      <sheetData sheetId="37" refreshError="1"/>
      <sheetData sheetId="38" refreshError="1"/>
      <sheetData sheetId="39" refreshError="1"/>
      <sheetData sheetId="40"/>
      <sheetData sheetId="41"/>
      <sheetData sheetId="42" refreshError="1"/>
      <sheetData sheetId="43" refreshError="1"/>
      <sheetData sheetId="44" refreshError="1"/>
      <sheetData sheetId="45"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L_5year Costs"/>
      <sheetName val="Constants"/>
      <sheetName val="MVV Costs - Overview"/>
      <sheetName val="Hotel Rates"/>
      <sheetName val="USD"/>
      <sheetName val="hitung"/>
      <sheetName val="TypeSite.AXD155-3"/>
      <sheetName val="Sheet1"/>
      <sheetName val="Interface"/>
    </sheetNames>
    <sheetDataSet>
      <sheetData sheetId="0">
        <row r="2">
          <cell r="B2">
            <v>150</v>
          </cell>
        </row>
      </sheetData>
      <sheetData sheetId="1" refreshError="1">
        <row r="2">
          <cell r="B2">
            <v>150</v>
          </cell>
        </row>
      </sheetData>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Assumptions"/>
      <sheetName val="Risks"/>
      <sheetName val="Cost Summary (BU)"/>
      <sheetName val="Design Costs"/>
      <sheetName val="SE Overhead Costs"/>
      <sheetName val="Bottom-up Costing Inputs"/>
      <sheetName val="Constants"/>
      <sheetName val="TG 1a Timeline"/>
      <sheetName val="Inspection Record"/>
      <sheetName val="Systems_engineering"/>
      <sheetName val="Standard T&amp;C's"/>
      <sheetName val="MVV Costs - Overview"/>
      <sheetName val="Hotel Rates"/>
      <sheetName val="USD"/>
      <sheetName val="SPRS breakdown pricing"/>
    </sheetNames>
    <sheetDataSet>
      <sheetData sheetId="0"/>
      <sheetData sheetId="1"/>
      <sheetData sheetId="2"/>
      <sheetData sheetId="3"/>
      <sheetData sheetId="4"/>
      <sheetData sheetId="5"/>
      <sheetData sheetId="6">
        <row r="24">
          <cell r="B24">
            <v>150</v>
          </cell>
        </row>
      </sheetData>
      <sheetData sheetId="7" refreshError="1">
        <row r="24">
          <cell r="B24">
            <v>150</v>
          </cell>
        </row>
      </sheetData>
      <sheetData sheetId="8"/>
      <sheetData sheetId="9"/>
      <sheetData sheetId="10"/>
      <sheetData sheetId="11"/>
      <sheetData sheetId="12" refreshError="1"/>
      <sheetData sheetId="13" refreshError="1"/>
      <sheetData sheetId="14" refreshError="1"/>
      <sheetData sheetId="15"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U Instructions "/>
      <sheetName val="Summary"/>
      <sheetName val="Curr, Site Names, Flex conf"/>
      <sheetName val="Discount Tables"/>
      <sheetName val="MNR7"/>
      <sheetName val="MNR8"/>
      <sheetName val="MNR9"/>
      <sheetName val="ERION WDM"/>
      <sheetName val="Mechanics"/>
      <sheetName val="DCN"/>
      <sheetName val="SYNC"/>
      <sheetName val="NEM&amp;EM-OS MNR7"/>
      <sheetName val="NEM&amp;EM-OS MNR8"/>
      <sheetName val="NEM&amp;EM-OS MNR9"/>
      <sheetName val="IMA 2.2.1"/>
      <sheetName val="IMA 4.1"/>
      <sheetName val="IMA 5.1"/>
      <sheetName val="Overview"/>
      <sheetName val="BILL"/>
      <sheetName val="TypeSite.AXD155-3"/>
      <sheetName val="Price_List"/>
      <sheetName val="Parameters"/>
      <sheetName val="Business Plan Model"/>
      <sheetName val="Input"/>
      <sheetName val="MVV Costs - Overview"/>
      <sheetName val="CONV_TAB"/>
      <sheetName val="Hardware"/>
      <sheetName val="Combinations"/>
      <sheetName val="2. Site Factors"/>
      <sheetName val="3. Hdwr+Sfwr"/>
      <sheetName val="Constants"/>
      <sheetName val="Pricing"/>
      <sheetName val="Power"/>
      <sheetName val="SPRS breakdown pricing"/>
      <sheetName val="8400.2"/>
      <sheetName val="USD"/>
      <sheetName val="311208"/>
      <sheetName val="Finstats"/>
      <sheetName val="ID MENADO"/>
      <sheetName val="Alamat"/>
      <sheetName val="Interface"/>
      <sheetName val="GeneralInfo"/>
      <sheetName val="Sale-Leaseback (2)"/>
      <sheetName val="Sheet1"/>
      <sheetName val="Factors"/>
      <sheetName val="VR-Rev"/>
      <sheetName val="Hotel Rates"/>
      <sheetName val="Sheet2"/>
      <sheetName val="AM-MARGIN"/>
      <sheetName val="AMC-99"/>
      <sheetName val="Macro1"/>
      <sheetName val="CURRENCY"/>
      <sheetName val="Param"/>
      <sheetName val="Traffic and Subr"/>
      <sheetName val="DataValidation"/>
      <sheetName val="Summary Cost"/>
      <sheetName val="NI Cost New Sites"/>
      <sheetName val="PM Database"/>
      <sheetName val="SP Input"/>
      <sheetName val="General"/>
      <sheetName val="NMS98"/>
      <sheetName val="PR-PO value chart - 1A"/>
      <sheetName val="Allowance"/>
      <sheetName val="Trainer"/>
      <sheetName val="EJ master schedule"/>
      <sheetName val="ATP"/>
      <sheetName val="Financial Input"/>
      <sheetName val="CS Kal Team"/>
      <sheetName val="Master"/>
      <sheetName val="List"/>
      <sheetName val="Exchange Rates"/>
    </sheetNames>
    <sheetDataSet>
      <sheetData sheetId="0">
        <row r="70">
          <cell r="C70">
            <v>0</v>
          </cell>
        </row>
      </sheetData>
      <sheetData sheetId="1">
        <row r="70">
          <cell r="C70">
            <v>0</v>
          </cell>
        </row>
      </sheetData>
      <sheetData sheetId="2">
        <row r="70">
          <cell r="C70">
            <v>0</v>
          </cell>
        </row>
      </sheetData>
      <sheetData sheetId="3" refreshError="1">
        <row r="70">
          <cell r="C70">
            <v>0</v>
          </cell>
          <cell r="D70">
            <v>0.1</v>
          </cell>
        </row>
        <row r="72">
          <cell r="C72">
            <v>0</v>
          </cell>
          <cell r="D72">
            <v>0.1</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sheetData sheetId="50"/>
      <sheetData sheetId="5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sheetData sheetId="69"/>
      <sheetData sheetId="70" refreshError="1"/>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sheetName val="Assumptions"/>
      <sheetName val="BoQ"/>
      <sheetName val="Headcount"/>
      <sheetName val="Salary"/>
      <sheetName val="Training"/>
      <sheetName val="Travel"/>
      <sheetName val="Comms"/>
      <sheetName val="ISIT"/>
      <sheetName val="Allocations"/>
      <sheetName val="Tools"/>
      <sheetName val="Other"/>
      <sheetName val="Discount Tables"/>
      <sheetName val="Sales"/>
      <sheetName val="List Price (Implementation)"/>
      <sheetName val="Delivery_Terms"/>
      <sheetName val="Overview"/>
      <sheetName val="Scenario"/>
      <sheetName val="ID MENADO"/>
      <sheetName val="Constants"/>
      <sheetName val="USD"/>
      <sheetName val="8400.2"/>
    </sheetNames>
    <sheetDataSet>
      <sheetData sheetId="0" refreshError="1">
        <row r="2">
          <cell r="K2">
            <v>0.06</v>
          </cell>
          <cell r="L2">
            <v>2.5000000000000001E-2</v>
          </cell>
        </row>
        <row r="4">
          <cell r="J4">
            <v>2.2222222222222223E-2</v>
          </cell>
        </row>
      </sheetData>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ICE SUMMARY"/>
      <sheetName val="BOQ"/>
      <sheetName val="NMS"/>
      <sheetName val="Services"/>
      <sheetName val="TRAINING"/>
      <sheetName val="60SM-PO"/>
      <sheetName val="50SM-PO"/>
      <sheetName val="NMS-PO"/>
      <sheetName val="Simple Coff."/>
      <sheetName val="Instalation Material"/>
      <sheetName val="PRES. BUNDLES"/>
      <sheetName val="NMS-CPC"/>
      <sheetName val="RP2430 &amp; RP5430 BUNDLES "/>
      <sheetName val="40FOX-PO"/>
      <sheetName val="P.O-OPTINEX RACK"/>
      <sheetName val="CPC SHEETS"/>
      <sheetName val="1660SM-axlcpc"/>
      <sheetName val="1650SMC-axlcpc"/>
      <sheetName val="1640FOX-axlcpc"/>
      <sheetName val="Optinex Rack-axlcpc"/>
      <sheetName val="Simple Coff_"/>
      <sheetName val="Summary"/>
      <sheetName val="Salary"/>
      <sheetName val="Sep"/>
      <sheetName val="KAS $"/>
      <sheetName val="Hotel Rates"/>
      <sheetName val="USD"/>
      <sheetName val="Sheet1"/>
      <sheetName val="Ex-Rate"/>
      <sheetName val="Ex_Rate"/>
      <sheetName val="12-06-ins"/>
      <sheetName val="Sheet8"/>
      <sheetName val="P&amp;L98"/>
      <sheetName val="Irregular Income"/>
      <sheetName val="FE-1770.P1"/>
      <sheetName val="Discount Tables"/>
      <sheetName val="As"/>
      <sheetName val="P.O_x0000_OPTINEX RACK"/>
      <sheetName val="Table Array"/>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row r="5">
          <cell r="C5">
            <v>1.05</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uide"/>
      <sheetName val="Definitions"/>
      <sheetName val="Module list"/>
      <sheetName val="Customer specific Price"/>
      <sheetName val="Station sheet"/>
      <sheetName val="6300"/>
      <sheetName val="Summary"/>
      <sheetName val="Conf. sh. #1"/>
      <sheetName val="Conf. sh. #2"/>
      <sheetName val="Conf. sh. #3"/>
      <sheetName val="Conf. sh. #4"/>
      <sheetName val="6300 Conf. sh. #5"/>
      <sheetName val="Total Prices"/>
      <sheetName val="CU-item split"/>
      <sheetName val="NM21 Sizing"/>
      <sheetName val="QMASTER_040912"/>
      <sheetName val="QMASTER_040912.xls"/>
      <sheetName val="tabel"/>
      <sheetName val="Credit-22"/>
      <sheetName val="NOPAT_VDF"/>
      <sheetName val="Table Array"/>
      <sheetName val="Simple Coff."/>
      <sheetName val="GeneralInfo"/>
      <sheetName val="KAS $"/>
      <sheetName val="cons workpapers"/>
      <sheetName val="equity of abacus"/>
      <sheetName val="CODESS"/>
      <sheetName val="\Users\suyamto\AppData\Local\Mi"/>
      <sheetName val="Links"/>
      <sheetName val="Lead"/>
      <sheetName val="[QMASTER_040912.xls]\Configurat"/>
      <sheetName val="_Configurator_QMASTER_040912.xl"/>
      <sheetName val="_Users_suyamto_AppData_Local_Mi"/>
      <sheetName val="Inputs"/>
      <sheetName val="Data"/>
      <sheetName val="[QMASTER_040912.xls]_Configur_2"/>
    </sheetNames>
    <definedNames>
      <definedName name="lookup_area" refersTo="#REF!"/>
    </definedNames>
    <sheetDataSet>
      <sheetData sheetId="0">
        <row r="1">
          <cell r="C1" t="str">
            <v>REFERENCE PRICE LIST for Name, Tender Ref.</v>
          </cell>
        </row>
      </sheetData>
      <sheetData sheetId="1">
        <row r="1">
          <cell r="C1" t="str">
            <v>REFERENCE PRICE LIST for Name, Tender Ref.</v>
          </cell>
        </row>
      </sheetData>
      <sheetData sheetId="2" refreshError="1"/>
      <sheetData sheetId="3"/>
      <sheetData sheetId="4"/>
      <sheetData sheetId="5"/>
      <sheetData sheetId="6"/>
      <sheetData sheetId="7"/>
      <sheetData sheetId="8"/>
      <sheetData sheetId="9"/>
      <sheetData sheetId="10"/>
      <sheetData sheetId="11"/>
      <sheetData sheetId="12"/>
      <sheetData sheetId="13"/>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e of Contents"/>
      <sheetName val="2 - Summary of Changes "/>
      <sheetName val="3 - M &amp; T-Series Products"/>
      <sheetName val="4 - Cable Products"/>
      <sheetName val="5 - ERX Products"/>
      <sheetName val="ERX Compatibility Matrix"/>
      <sheetName val="6 -  Management Products"/>
      <sheetName val="3 _ M _ T_Series Products"/>
      <sheetName val="augustpricebookDRAFT0803bill"/>
      <sheetName val="Input"/>
      <sheetName val="refer"/>
      <sheetName val="General inputs"/>
      <sheetName val="Financial inputs"/>
      <sheetName val="total PTT DWDM"/>
      <sheetName val="Originalliste"/>
      <sheetName val="Factors"/>
      <sheetName val="INSTMATR"/>
      <sheetName val="NL180"/>
      <sheetName val="NL240"/>
      <sheetName val="Access Radio NL400"/>
      <sheetName val="SPARE"/>
      <sheetName val="Custom_LLR"/>
      <sheetName val="Discount Tables"/>
      <sheetName val="Overview"/>
      <sheetName val="Business Plan Model"/>
      <sheetName val="augustpricebookDRAFT0803bill.xl"/>
      <sheetName val="GeneralInfo"/>
      <sheetName val="Sheet1"/>
      <sheetName val="NOPAT_VDF"/>
      <sheetName val="tabel"/>
      <sheetName val="Summary"/>
      <sheetName val="Credit-22"/>
      <sheetName val="Table Array"/>
      <sheetName val="SPRS breakdown pricing"/>
      <sheetName val="FAULTS"/>
      <sheetName val=" "/>
      <sheetName val="Sheet2"/>
      <sheetName val="MVV Costs - Overview"/>
      <sheetName val="SP Input"/>
      <sheetName val="AM-MARGIN"/>
      <sheetName val="AMC-99"/>
      <sheetName val="Macro1"/>
      <sheetName val="CURRENCY"/>
      <sheetName val="Constants"/>
      <sheetName val="coeffs"/>
      <sheetName val="Notes"/>
      <sheetName val="NR"/>
      <sheetName val="Set-up"/>
      <sheetName val="EastJavaoutdoor"/>
      <sheetName val="6340 configuration inputs"/>
      <sheetName val="Drop List"/>
      <sheetName val="Inputs"/>
      <sheetName val="Resource Costs"/>
      <sheetName val="Data"/>
      <sheetName val="Work Requirement"/>
      <sheetName val="prod"/>
      <sheetName val="BL"/>
      <sheetName val="CJ"/>
      <sheetName val="EJ"/>
      <sheetName val="WJ"/>
      <sheetName val="Assumpt_Cons"/>
      <sheetName val="Help"/>
    </sheetNames>
    <sheetDataSet>
      <sheetData sheetId="0" refreshError="1"/>
      <sheetData sheetId="1" refreshError="1"/>
      <sheetData sheetId="2" refreshError="1">
        <row r="81">
          <cell r="A81" t="str">
            <v>M10/M5 BASE UNITS</v>
          </cell>
        </row>
      </sheetData>
      <sheetData sheetId="3" refreshError="1"/>
      <sheetData sheetId="4" refreshError="1"/>
      <sheetData sheetId="5" refreshError="1"/>
      <sheetData sheetId="6" refreshError="1"/>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sheetData sheetId="56"/>
      <sheetData sheetId="57"/>
      <sheetData sheetId="58"/>
      <sheetData sheetId="59"/>
      <sheetData sheetId="60"/>
      <sheetData sheetId="61"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sheetName val="SS 3 Yrs Scheme "/>
      <sheetName val="SS 06"/>
      <sheetName val="SS 07"/>
      <sheetName val="SS 08"/>
      <sheetName val="BOQ"/>
      <sheetName val="Reference"/>
      <sheetName val="Summary_OSA 2005"/>
      <sheetName val="Parameter"/>
      <sheetName val="3 - M &amp; T-Series Products"/>
      <sheetName val="Indosat SS Bus Case Rev PA1 (2)"/>
      <sheetName val="Standar"/>
      <sheetName val="RJ"/>
      <sheetName val="Permanent info"/>
      <sheetName val="KAS $"/>
      <sheetName val="Biaya Departemen"/>
      <sheetName val="Balance Sheet"/>
    </sheetNames>
    <sheetDataSet>
      <sheetData sheetId="0" refreshError="1"/>
      <sheetData sheetId="1" refreshError="1">
        <row r="41">
          <cell r="G41">
            <v>0.7</v>
          </cell>
        </row>
      </sheetData>
      <sheetData sheetId="2" refreshError="1"/>
      <sheetData sheetId="3" refreshError="1"/>
      <sheetData sheetId="4" refreshError="1"/>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sheetName val="Indosat 3G MSS Expansion"/>
      <sheetName val="NRO_docs"/>
      <sheetName val="SS"/>
      <sheetName val="SPMS"/>
      <sheetName val="Reference"/>
      <sheetName val="SS 3 Yrs Scheme "/>
      <sheetName val="3 - M &amp; T-Series Products"/>
      <sheetName val="Permanent info"/>
      <sheetName val="Ex-Rate"/>
      <sheetName val="Dok"/>
      <sheetName val="Parameter"/>
      <sheetName val="Tabel"/>
      <sheetName val="pesd_bahan"/>
      <sheetName val="Simple Coff."/>
      <sheetName val="Support_ISA_Additional_MGW_Jul0"/>
    </sheetNames>
    <sheetDataSet>
      <sheetData sheetId="0">
        <row r="22">
          <cell r="C22">
            <v>60000</v>
          </cell>
        </row>
      </sheetData>
      <sheetData sheetId="1"/>
      <sheetData sheetId="2" refreshError="1"/>
      <sheetData sheetId="3"/>
      <sheetData sheetId="4"/>
      <sheetData sheetId="5" refreshError="1">
        <row r="22">
          <cell r="C22">
            <v>60000</v>
          </cell>
        </row>
      </sheetData>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ACME Type Site Summary"/>
      <sheetName val="SACME Area Summary"/>
      <sheetName val="BTS Land  JKT"/>
      <sheetName val="Site ListRO2007"/>
      <sheetName val="Micro"/>
      <sheetName val="Sitac JKT"/>
      <sheetName val="Tower_Medium"/>
      <sheetName val="Shelter JKT"/>
      <sheetName val="ME"/>
      <sheetName val="Fence&amp;Landscape JKT"/>
      <sheetName val=" PLN Jkt"/>
      <sheetName val="Optional "/>
      <sheetName val="Site_Document"/>
      <sheetName val="BSC  JKT"/>
      <sheetName val="ME&amp;PLN_BSC JKT"/>
      <sheetName val="Reference"/>
      <sheetName val="SS 3 Yrs Scheme "/>
      <sheetName val="Parameter"/>
      <sheetName val="BOQ Roll Out 2007 (Regent) Medi"/>
      <sheetName val="RekonXLSTP"/>
      <sheetName val="Rekon Micro ECRF"/>
      <sheetName val="Sum ECRF MICRO"/>
      <sheetName val="Data Cindy"/>
      <sheetName val="ECRF Micro Pricing"/>
      <sheetName val="Summ Flow Doc"/>
      <sheetName val="Summary"/>
      <sheetName val="Notes"/>
    </sheetNames>
    <sheetDataSet>
      <sheetData sheetId="0">
        <row r="24">
          <cell r="F24">
            <v>209705324</v>
          </cell>
        </row>
      </sheetData>
      <sheetData sheetId="1"/>
      <sheetData sheetId="2"/>
      <sheetData sheetId="3"/>
      <sheetData sheetId="4" refreshError="1">
        <row r="24">
          <cell r="F24">
            <v>209705324</v>
          </cell>
        </row>
      </sheetData>
      <sheetData sheetId="5"/>
      <sheetData sheetId="6"/>
      <sheetData sheetId="7"/>
      <sheetData sheetId="8"/>
      <sheetData sheetId="9"/>
      <sheetData sheetId="10"/>
      <sheetData sheetId="11"/>
      <sheetData sheetId="12"/>
      <sheetData sheetId="13"/>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icelist 2004c"/>
      <sheetName val="Summary BoQ"/>
      <sheetName val="TypeSite ML Classic"/>
      <sheetName val="TypeSite Upgrade"/>
      <sheetName val="Inner New TRM"/>
      <sheetName val="Inner Replaced TRM"/>
      <sheetName val="Inner Upgrade TRM"/>
      <sheetName val="TP_DATABASE"/>
      <sheetName val="Micro"/>
      <sheetName val="tabel"/>
      <sheetName val="Marshal"/>
    </sheetNames>
    <sheetDataSet>
      <sheetData sheetId="0" refreshError="1">
        <row r="2">
          <cell r="C2" t="str">
            <v>033/BFY 112 0401/W</v>
          </cell>
          <cell r="D2" t="str">
            <v>PRA</v>
          </cell>
          <cell r="E2">
            <v>13</v>
          </cell>
          <cell r="F2">
            <v>31.7088</v>
          </cell>
        </row>
        <row r="3">
          <cell r="C3" t="str">
            <v>033/BFY 113 0431/W</v>
          </cell>
          <cell r="D3" t="str">
            <v>PRA</v>
          </cell>
          <cell r="E3">
            <v>30</v>
          </cell>
          <cell r="F3">
            <v>77.338800000000006</v>
          </cell>
        </row>
        <row r="4">
          <cell r="C4" t="str">
            <v>329 945/11110</v>
          </cell>
          <cell r="D4" t="str">
            <v>PRA</v>
          </cell>
          <cell r="E4">
            <v>98</v>
          </cell>
          <cell r="F4">
            <v>348.89400000000006</v>
          </cell>
        </row>
        <row r="5">
          <cell r="C5" t="str">
            <v>329 945/11200</v>
          </cell>
          <cell r="D5" t="str">
            <v>PRA</v>
          </cell>
          <cell r="E5">
            <v>99</v>
          </cell>
          <cell r="F5">
            <v>348.89400000000006</v>
          </cell>
        </row>
        <row r="6">
          <cell r="C6" t="str">
            <v>6/NTM 201 230/42</v>
          </cell>
          <cell r="D6" t="str">
            <v>PRA</v>
          </cell>
          <cell r="E6">
            <v>6</v>
          </cell>
          <cell r="F6">
            <v>14.31</v>
          </cell>
        </row>
        <row r="7">
          <cell r="C7" t="str">
            <v>6/NTM 201 230/44</v>
          </cell>
          <cell r="D7" t="str">
            <v>PRA</v>
          </cell>
          <cell r="E7">
            <v>7</v>
          </cell>
          <cell r="F7">
            <v>16.3188</v>
          </cell>
        </row>
        <row r="8">
          <cell r="C8" t="str">
            <v>77/BYB 501/2</v>
          </cell>
          <cell r="D8" t="str">
            <v>PRA</v>
          </cell>
          <cell r="E8">
            <v>171</v>
          </cell>
          <cell r="F8">
            <v>316.27800000000002</v>
          </cell>
        </row>
        <row r="9">
          <cell r="C9" t="str">
            <v>AM0010100/02</v>
          </cell>
          <cell r="D9" t="str">
            <v>PRA</v>
          </cell>
          <cell r="E9">
            <v>167</v>
          </cell>
          <cell r="F9">
            <v>533.5308</v>
          </cell>
        </row>
        <row r="10">
          <cell r="C10" t="str">
            <v>AM0010203/02</v>
          </cell>
          <cell r="D10" t="str">
            <v>PRA</v>
          </cell>
          <cell r="E10">
            <v>500</v>
          </cell>
          <cell r="F10">
            <v>1081.4688000000001</v>
          </cell>
        </row>
        <row r="11">
          <cell r="C11" t="str">
            <v>AM0010401/02</v>
          </cell>
          <cell r="D11" t="str">
            <v>PRA</v>
          </cell>
          <cell r="E11">
            <v>940</v>
          </cell>
          <cell r="F11">
            <v>1582.2108000000001</v>
          </cell>
        </row>
        <row r="12">
          <cell r="C12" t="str">
            <v>BFD 509 14/1</v>
          </cell>
          <cell r="D12" t="str">
            <v>PRA</v>
          </cell>
          <cell r="E12">
            <v>667</v>
          </cell>
          <cell r="F12">
            <v>2574.6552000000001</v>
          </cell>
        </row>
        <row r="13">
          <cell r="C13" t="str">
            <v>BFD 599 028/1</v>
          </cell>
          <cell r="D13" t="str">
            <v>PRA</v>
          </cell>
          <cell r="E13">
            <v>2440</v>
          </cell>
          <cell r="F13">
            <v>5145.3036000000002</v>
          </cell>
        </row>
        <row r="14">
          <cell r="C14" t="str">
            <v>BFD 599 030/1</v>
          </cell>
          <cell r="D14" t="str">
            <v>PRA</v>
          </cell>
          <cell r="E14">
            <v>960</v>
          </cell>
          <cell r="F14">
            <v>2456.7408000000005</v>
          </cell>
        </row>
        <row r="15">
          <cell r="C15" t="str">
            <v xml:space="preserve">BFD 599 031/1                       </v>
          </cell>
          <cell r="D15" t="str">
            <v>PRT</v>
          </cell>
          <cell r="E15">
            <v>700</v>
          </cell>
          <cell r="F15">
            <v>1188</v>
          </cell>
        </row>
        <row r="16">
          <cell r="C16" t="str">
            <v>BFL 510 102/1</v>
          </cell>
          <cell r="D16" t="str">
            <v>PRA</v>
          </cell>
          <cell r="E16">
            <v>940</v>
          </cell>
          <cell r="F16">
            <v>1552.9644000000001</v>
          </cell>
        </row>
        <row r="17">
          <cell r="C17" t="str">
            <v>BFL 510 104/1</v>
          </cell>
          <cell r="D17" t="str">
            <v>PRA</v>
          </cell>
          <cell r="E17">
            <v>156</v>
          </cell>
          <cell r="F17">
            <v>504.28440000000006</v>
          </cell>
        </row>
        <row r="18">
          <cell r="C18" t="str">
            <v>BFL 510 105/2</v>
          </cell>
          <cell r="D18" t="str">
            <v>PRA</v>
          </cell>
          <cell r="E18">
            <v>380</v>
          </cell>
          <cell r="F18">
            <v>1168.7220000000002</v>
          </cell>
        </row>
        <row r="19">
          <cell r="C19" t="str">
            <v>BFL 510 107/1</v>
          </cell>
          <cell r="D19" t="str">
            <v>PRA</v>
          </cell>
          <cell r="E19">
            <v>500</v>
          </cell>
          <cell r="F19">
            <v>1052.2224000000001</v>
          </cell>
        </row>
        <row r="20">
          <cell r="C20" t="str">
            <v>BFL 901 29/1</v>
          </cell>
          <cell r="D20" t="str">
            <v>PRA</v>
          </cell>
          <cell r="E20">
            <v>400</v>
          </cell>
          <cell r="F20">
            <v>1153.5155999999999</v>
          </cell>
        </row>
        <row r="21">
          <cell r="C21" t="str">
            <v>BFL 901 30/1</v>
          </cell>
          <cell r="D21" t="str">
            <v>PRA</v>
          </cell>
          <cell r="E21">
            <v>795</v>
          </cell>
          <cell r="F21">
            <v>1375.8444000000002</v>
          </cell>
        </row>
        <row r="22">
          <cell r="C22" t="str">
            <v>BGK 342 50/1</v>
          </cell>
          <cell r="D22" t="str">
            <v>PRA</v>
          </cell>
          <cell r="E22">
            <v>340</v>
          </cell>
          <cell r="F22">
            <v>877.04640000000006</v>
          </cell>
        </row>
        <row r="23">
          <cell r="C23" t="str">
            <v>BGK 342 51/1</v>
          </cell>
          <cell r="D23" t="str">
            <v>PRA</v>
          </cell>
          <cell r="E23">
            <v>920</v>
          </cell>
          <cell r="F23">
            <v>2152.0620000000004</v>
          </cell>
        </row>
        <row r="24">
          <cell r="C24" t="str">
            <v>BGK 342 52/1</v>
          </cell>
          <cell r="D24" t="str">
            <v>PRA</v>
          </cell>
          <cell r="E24">
            <v>400</v>
          </cell>
          <cell r="F24">
            <v>1172.5128000000002</v>
          </cell>
        </row>
        <row r="25">
          <cell r="C25" t="str">
            <v>BGK 342 53/1</v>
          </cell>
          <cell r="D25" t="str">
            <v>PRA</v>
          </cell>
          <cell r="E25">
            <v>1470</v>
          </cell>
          <cell r="F25">
            <v>3736.4112</v>
          </cell>
        </row>
        <row r="26">
          <cell r="C26" t="str">
            <v>BKV 175 50/1</v>
          </cell>
          <cell r="D26" t="str">
            <v>PRA</v>
          </cell>
          <cell r="E26">
            <v>470</v>
          </cell>
          <cell r="F26">
            <v>864</v>
          </cell>
        </row>
        <row r="27">
          <cell r="C27" t="str">
            <v>BMG 907 003/4</v>
          </cell>
          <cell r="D27" t="str">
            <v>PRA</v>
          </cell>
          <cell r="E27">
            <v>403</v>
          </cell>
          <cell r="F27">
            <v>1066.3164000000002</v>
          </cell>
        </row>
        <row r="28">
          <cell r="C28" t="str">
            <v>BMG 907 013/4</v>
          </cell>
          <cell r="D28" t="str">
            <v>PRA</v>
          </cell>
          <cell r="E28">
            <v>444</v>
          </cell>
          <cell r="F28">
            <v>1041.768</v>
          </cell>
        </row>
        <row r="29">
          <cell r="C29" t="str">
            <v>BML 901 092/1</v>
          </cell>
          <cell r="D29" t="str">
            <v>PRT</v>
          </cell>
          <cell r="E29">
            <v>400</v>
          </cell>
          <cell r="F29">
            <v>1297</v>
          </cell>
        </row>
        <row r="30">
          <cell r="C30" t="str">
            <v>BMR 910 403/2</v>
          </cell>
          <cell r="D30" t="str">
            <v>PRT</v>
          </cell>
          <cell r="E30" t="e">
            <v>#VALUE!</v>
          </cell>
          <cell r="F30" t="str">
            <v xml:space="preserve"> </v>
          </cell>
        </row>
        <row r="31">
          <cell r="C31" t="str">
            <v>DBVA 204 2706/78</v>
          </cell>
          <cell r="D31" t="str">
            <v>PRA</v>
          </cell>
          <cell r="E31">
            <v>68</v>
          </cell>
          <cell r="F31">
            <v>262.52640000000002</v>
          </cell>
        </row>
        <row r="32">
          <cell r="C32" t="str">
            <v>EN/LZT 712 0015</v>
          </cell>
          <cell r="E32">
            <v>26</v>
          </cell>
        </row>
        <row r="33">
          <cell r="C33" t="str">
            <v>EN/LZT 712 0050</v>
          </cell>
          <cell r="E33">
            <v>26</v>
          </cell>
        </row>
        <row r="34">
          <cell r="C34" t="str">
            <v>EN/LZT 712 0069</v>
          </cell>
          <cell r="E34">
            <v>26</v>
          </cell>
        </row>
        <row r="35">
          <cell r="C35" t="str">
            <v>EN/LZT 712 0115</v>
          </cell>
          <cell r="E35">
            <v>26</v>
          </cell>
        </row>
        <row r="36">
          <cell r="C36" t="str">
            <v xml:space="preserve">EN/LZT 712 0122 </v>
          </cell>
          <cell r="E36">
            <v>26</v>
          </cell>
        </row>
        <row r="37">
          <cell r="C37" t="str">
            <v>EN/LZT 712 0156</v>
          </cell>
          <cell r="E37">
            <v>26</v>
          </cell>
        </row>
        <row r="38">
          <cell r="C38" t="str">
            <v>EN/LZT 712 0176</v>
          </cell>
          <cell r="E38">
            <v>26</v>
          </cell>
        </row>
        <row r="39">
          <cell r="C39" t="str">
            <v xml:space="preserve">EN/LZT 712 0177 </v>
          </cell>
          <cell r="E39">
            <v>26</v>
          </cell>
        </row>
        <row r="40">
          <cell r="C40" t="str">
            <v>EN/LZT 712 0178</v>
          </cell>
          <cell r="E40">
            <v>26</v>
          </cell>
        </row>
        <row r="41">
          <cell r="C41" t="str">
            <v>EN/LZT 712 0187</v>
          </cell>
          <cell r="E41">
            <v>26</v>
          </cell>
        </row>
        <row r="42">
          <cell r="C42" t="str">
            <v>EN/LZT 712 0193</v>
          </cell>
          <cell r="E42">
            <v>26</v>
          </cell>
        </row>
        <row r="43">
          <cell r="C43" t="str">
            <v>EN/LZT 712 0198</v>
          </cell>
          <cell r="E43">
            <v>26</v>
          </cell>
        </row>
        <row r="44">
          <cell r="C44" t="str">
            <v xml:space="preserve">EN/LZT 712 0199  </v>
          </cell>
          <cell r="E44">
            <v>26</v>
          </cell>
        </row>
        <row r="45">
          <cell r="C45" t="str">
            <v>EN/LZT 712 0200</v>
          </cell>
          <cell r="E45">
            <v>26</v>
          </cell>
        </row>
        <row r="46">
          <cell r="C46" t="str">
            <v>EN/LZT 712 0207</v>
          </cell>
          <cell r="E46">
            <v>26</v>
          </cell>
          <cell r="F46">
            <v>91.789199999999994</v>
          </cell>
        </row>
        <row r="47">
          <cell r="C47" t="str">
            <v xml:space="preserve">FAB 801 3642/1 </v>
          </cell>
          <cell r="D47" t="str">
            <v>PRA</v>
          </cell>
          <cell r="E47">
            <v>5620</v>
          </cell>
          <cell r="F47">
            <v>9057.3768</v>
          </cell>
        </row>
        <row r="48">
          <cell r="C48" t="str">
            <v xml:space="preserve">FAB 801 3643/1 </v>
          </cell>
          <cell r="D48" t="str">
            <v>PRA</v>
          </cell>
          <cell r="E48">
            <v>15560</v>
          </cell>
          <cell r="F48">
            <v>28943</v>
          </cell>
        </row>
        <row r="49">
          <cell r="C49" t="str">
            <v>FAB 801 3643/2</v>
          </cell>
          <cell r="D49" t="str">
            <v>PRA</v>
          </cell>
          <cell r="E49">
            <v>16710</v>
          </cell>
          <cell r="F49">
            <v>28879</v>
          </cell>
        </row>
        <row r="50">
          <cell r="C50" t="str">
            <v>FAF 901 147</v>
          </cell>
          <cell r="E50">
            <v>213.33333333333334</v>
          </cell>
        </row>
        <row r="51">
          <cell r="C51" t="str">
            <v>FAL 104 3849</v>
          </cell>
          <cell r="D51" t="str">
            <v>PRA</v>
          </cell>
          <cell r="E51">
            <v>2900</v>
          </cell>
          <cell r="F51">
            <v>50</v>
          </cell>
        </row>
        <row r="52">
          <cell r="C52" t="str">
            <v>FAL 104 3850</v>
          </cell>
          <cell r="D52" t="str">
            <v>PRA</v>
          </cell>
          <cell r="E52">
            <v>820</v>
          </cell>
          <cell r="F52">
            <v>50</v>
          </cell>
        </row>
        <row r="53">
          <cell r="C53" t="str">
            <v>FAL 104 3851</v>
          </cell>
          <cell r="D53" t="str">
            <v>PRA</v>
          </cell>
          <cell r="E53">
            <v>1740</v>
          </cell>
          <cell r="F53">
            <v>50</v>
          </cell>
        </row>
        <row r="54">
          <cell r="C54" t="str">
            <v>FAL 104 3852</v>
          </cell>
          <cell r="D54" t="str">
            <v>PRA</v>
          </cell>
          <cell r="E54">
            <v>325</v>
          </cell>
          <cell r="F54">
            <v>50</v>
          </cell>
        </row>
        <row r="55">
          <cell r="C55" t="str">
            <v>FAL 104 3853</v>
          </cell>
          <cell r="D55" t="str">
            <v>PRA</v>
          </cell>
          <cell r="E55">
            <v>1160</v>
          </cell>
          <cell r="F55">
            <v>50</v>
          </cell>
        </row>
        <row r="56">
          <cell r="C56" t="str">
            <v>FAL 104 3886</v>
          </cell>
          <cell r="D56" t="str">
            <v>PRA</v>
          </cell>
          <cell r="E56">
            <v>1102</v>
          </cell>
          <cell r="F56">
            <v>50</v>
          </cell>
        </row>
        <row r="57">
          <cell r="C57" t="str">
            <v>FAL 104 3887</v>
          </cell>
          <cell r="D57" t="str">
            <v>PRA</v>
          </cell>
          <cell r="E57">
            <v>1624</v>
          </cell>
          <cell r="F57">
            <v>50</v>
          </cell>
        </row>
        <row r="58">
          <cell r="C58" t="str">
            <v>FAL 104 3888</v>
          </cell>
          <cell r="D58" t="str">
            <v>PRA</v>
          </cell>
          <cell r="E58">
            <v>2958</v>
          </cell>
          <cell r="F58">
            <v>50</v>
          </cell>
        </row>
        <row r="59">
          <cell r="C59" t="str">
            <v>FAL 104 4133</v>
          </cell>
          <cell r="D59" t="str">
            <v>PRT</v>
          </cell>
          <cell r="E59">
            <v>270</v>
          </cell>
          <cell r="F59">
            <v>50</v>
          </cell>
        </row>
        <row r="60">
          <cell r="C60" t="str">
            <v>FAL 104 4135</v>
          </cell>
          <cell r="D60" t="str">
            <v>PRT</v>
          </cell>
          <cell r="E60">
            <v>870</v>
          </cell>
          <cell r="F60">
            <v>50</v>
          </cell>
        </row>
        <row r="61">
          <cell r="C61" t="str">
            <v>FAL 104 4136</v>
          </cell>
          <cell r="D61" t="str">
            <v>PRT</v>
          </cell>
          <cell r="E61">
            <v>836</v>
          </cell>
          <cell r="F61">
            <v>50</v>
          </cell>
        </row>
        <row r="62">
          <cell r="C62" t="str">
            <v>FAL 104 4383</v>
          </cell>
          <cell r="D62" t="str">
            <v>PRT</v>
          </cell>
          <cell r="E62">
            <v>232</v>
          </cell>
          <cell r="F62">
            <v>50</v>
          </cell>
        </row>
        <row r="63">
          <cell r="C63" t="str">
            <v>FAL 114 16</v>
          </cell>
          <cell r="D63" t="str">
            <v>PRT</v>
          </cell>
          <cell r="E63">
            <v>580</v>
          </cell>
        </row>
        <row r="64">
          <cell r="C64" t="str">
            <v>HRY 102 01/3</v>
          </cell>
          <cell r="D64" t="str">
            <v>PRA</v>
          </cell>
          <cell r="E64">
            <v>4230</v>
          </cell>
          <cell r="F64">
            <v>3476.3364000000001</v>
          </cell>
        </row>
        <row r="65">
          <cell r="C65" t="str">
            <v>HRY 102 02/3</v>
          </cell>
          <cell r="D65" t="str">
            <v>PRA</v>
          </cell>
          <cell r="E65">
            <v>3200</v>
          </cell>
          <cell r="F65">
            <v>3249.18</v>
          </cell>
        </row>
        <row r="66">
          <cell r="C66" t="str">
            <v>HRY 102 03/3</v>
          </cell>
          <cell r="D66" t="str">
            <v>PRA</v>
          </cell>
          <cell r="E66">
            <v>3200</v>
          </cell>
          <cell r="F66">
            <v>3347.9784000000004</v>
          </cell>
        </row>
        <row r="67">
          <cell r="C67" t="str">
            <v>HRY 102 04/3</v>
          </cell>
          <cell r="D67" t="str">
            <v>PRA</v>
          </cell>
          <cell r="E67">
            <v>1870</v>
          </cell>
          <cell r="F67">
            <v>3186.9504000000002</v>
          </cell>
        </row>
        <row r="68">
          <cell r="C68" t="str">
            <v>HRY 102 05/3</v>
          </cell>
          <cell r="D68" t="str">
            <v>PRA</v>
          </cell>
          <cell r="E68">
            <v>2900</v>
          </cell>
          <cell r="F68">
            <v>2087.6723999999999</v>
          </cell>
        </row>
        <row r="69">
          <cell r="C69" t="str">
            <v>HRY 102 06/3</v>
          </cell>
          <cell r="D69" t="str">
            <v>PRA</v>
          </cell>
          <cell r="E69">
            <v>1750</v>
          </cell>
          <cell r="F69">
            <v>1566.0108</v>
          </cell>
        </row>
        <row r="70">
          <cell r="C70" t="str">
            <v>HRY 102 07/3</v>
          </cell>
          <cell r="D70" t="str">
            <v>PRA</v>
          </cell>
          <cell r="E70">
            <v>550</v>
          </cell>
          <cell r="F70">
            <v>876.51720000000012</v>
          </cell>
        </row>
        <row r="71">
          <cell r="C71" t="str">
            <v>HRY 102 08/3</v>
          </cell>
          <cell r="D71" t="str">
            <v>PRA</v>
          </cell>
          <cell r="E71">
            <v>1140</v>
          </cell>
          <cell r="F71">
            <v>1750.8852000000002</v>
          </cell>
        </row>
        <row r="72">
          <cell r="C72" t="str">
            <v>HRY 102 09/3</v>
          </cell>
          <cell r="D72" t="str">
            <v>PRA</v>
          </cell>
          <cell r="E72">
            <v>1190</v>
          </cell>
          <cell r="F72">
            <v>2036.2644000000003</v>
          </cell>
        </row>
        <row r="73">
          <cell r="C73" t="str">
            <v>HRY 102 10/3</v>
          </cell>
          <cell r="D73" t="str">
            <v>PRA</v>
          </cell>
          <cell r="E73">
            <v>950</v>
          </cell>
          <cell r="F73">
            <v>1630.1952000000001</v>
          </cell>
        </row>
        <row r="74">
          <cell r="C74" t="str">
            <v>HRY 102 11/1</v>
          </cell>
          <cell r="D74" t="str">
            <v>PRA</v>
          </cell>
          <cell r="E74">
            <v>350</v>
          </cell>
          <cell r="F74">
            <v>712.00080000000003</v>
          </cell>
        </row>
        <row r="75">
          <cell r="C75" t="str">
            <v>HRY 102 20/1</v>
          </cell>
          <cell r="D75" t="str">
            <v>PRA</v>
          </cell>
          <cell r="E75">
            <v>4480</v>
          </cell>
          <cell r="F75">
            <v>4051.4796000000001</v>
          </cell>
        </row>
        <row r="76">
          <cell r="C76" t="str">
            <v>HRY 102 22/1</v>
          </cell>
          <cell r="D76" t="str">
            <v>PRA</v>
          </cell>
          <cell r="E76">
            <v>2460</v>
          </cell>
          <cell r="F76">
            <v>3754.5444000000002</v>
          </cell>
        </row>
        <row r="77">
          <cell r="C77" t="str">
            <v>HRY 102 26/1</v>
          </cell>
          <cell r="D77" t="str">
            <v>PRA</v>
          </cell>
          <cell r="E77">
            <v>8410</v>
          </cell>
          <cell r="F77">
            <v>7530.2460000000001</v>
          </cell>
        </row>
        <row r="78">
          <cell r="C78" t="str">
            <v>HRY 102 27/1</v>
          </cell>
          <cell r="D78" t="str">
            <v>PRA</v>
          </cell>
          <cell r="E78">
            <v>6280</v>
          </cell>
          <cell r="F78">
            <v>7361.3987999999999</v>
          </cell>
        </row>
        <row r="79">
          <cell r="C79" t="str">
            <v>HRY 901 02/1</v>
          </cell>
          <cell r="D79" t="str">
            <v>PRA</v>
          </cell>
          <cell r="E79">
            <v>4760</v>
          </cell>
          <cell r="F79">
            <v>4765</v>
          </cell>
        </row>
        <row r="80">
          <cell r="C80" t="str">
            <v>HRY 901 02/2</v>
          </cell>
          <cell r="D80" t="str">
            <v>PRA</v>
          </cell>
          <cell r="E80">
            <v>5960</v>
          </cell>
          <cell r="F80">
            <v>5687</v>
          </cell>
        </row>
        <row r="81">
          <cell r="C81" t="str">
            <v>HRY 901 03/1</v>
          </cell>
          <cell r="D81" t="str">
            <v>PRA</v>
          </cell>
          <cell r="E81">
            <v>7330</v>
          </cell>
          <cell r="F81">
            <v>7051</v>
          </cell>
        </row>
        <row r="82">
          <cell r="C82" t="str">
            <v>HRY 901 03/2</v>
          </cell>
          <cell r="D82" t="str">
            <v>PRA</v>
          </cell>
          <cell r="E82">
            <v>9860</v>
          </cell>
          <cell r="F82">
            <v>6956</v>
          </cell>
        </row>
        <row r="83">
          <cell r="C83" t="str">
            <v>HRY 901 09/1</v>
          </cell>
          <cell r="D83" t="str">
            <v>PRA</v>
          </cell>
          <cell r="E83">
            <v>1160</v>
          </cell>
          <cell r="F83">
            <v>2160</v>
          </cell>
        </row>
        <row r="84">
          <cell r="C84" t="str">
            <v>HRY 901 11/1</v>
          </cell>
          <cell r="D84" t="str">
            <v>PRT</v>
          </cell>
          <cell r="E84">
            <v>7650</v>
          </cell>
          <cell r="F84">
            <v>5800</v>
          </cell>
        </row>
        <row r="85">
          <cell r="C85" t="str">
            <v>HRY 901 11/2</v>
          </cell>
          <cell r="D85" t="str">
            <v>PRT</v>
          </cell>
          <cell r="E85">
            <v>5460</v>
          </cell>
          <cell r="F85">
            <v>5800</v>
          </cell>
        </row>
        <row r="86">
          <cell r="C86" t="str">
            <v>HRY 901 11/3</v>
          </cell>
          <cell r="D86" t="str">
            <v>PRT</v>
          </cell>
          <cell r="E86">
            <v>3410</v>
          </cell>
          <cell r="F86">
            <v>5800</v>
          </cell>
        </row>
        <row r="87">
          <cell r="C87" t="str">
            <v>HRY 901 11/4</v>
          </cell>
          <cell r="D87" t="str">
            <v>PRT</v>
          </cell>
          <cell r="E87">
            <v>2090</v>
          </cell>
          <cell r="F87">
            <v>5800</v>
          </cell>
        </row>
        <row r="88">
          <cell r="C88" t="str">
            <v>LDK 901 01/1</v>
          </cell>
          <cell r="D88" t="str">
            <v>PRA</v>
          </cell>
          <cell r="E88">
            <v>630</v>
          </cell>
          <cell r="F88">
            <v>1942.7256</v>
          </cell>
        </row>
        <row r="89">
          <cell r="C89" t="str">
            <v>LDK 901 02/1</v>
          </cell>
          <cell r="D89" t="str">
            <v>PRA</v>
          </cell>
          <cell r="E89">
            <v>62</v>
          </cell>
          <cell r="F89">
            <v>223.23599999999999</v>
          </cell>
        </row>
        <row r="90">
          <cell r="C90" t="str">
            <v>LPY 111 500/1</v>
          </cell>
          <cell r="D90" t="str">
            <v>PRA</v>
          </cell>
          <cell r="E90">
            <v>1740</v>
          </cell>
          <cell r="F90">
            <v>1188</v>
          </cell>
        </row>
        <row r="91">
          <cell r="C91" t="str">
            <v>LSB 903 36</v>
          </cell>
          <cell r="D91" t="str">
            <v>PRA</v>
          </cell>
          <cell r="E91">
            <v>11</v>
          </cell>
          <cell r="F91">
            <v>33.199199999999998</v>
          </cell>
        </row>
        <row r="92">
          <cell r="C92" t="str">
            <v>LSD 319 80</v>
          </cell>
          <cell r="D92" t="str">
            <v>PRA</v>
          </cell>
          <cell r="E92">
            <v>860</v>
          </cell>
          <cell r="F92">
            <v>3176.82</v>
          </cell>
        </row>
        <row r="93">
          <cell r="C93" t="str">
            <v>LSD 319 83</v>
          </cell>
          <cell r="D93" t="str">
            <v>PRA</v>
          </cell>
          <cell r="E93">
            <v>460</v>
          </cell>
          <cell r="F93">
            <v>1919.8296</v>
          </cell>
        </row>
        <row r="94">
          <cell r="C94" t="str">
            <v>LSD 319 84/1</v>
          </cell>
          <cell r="D94" t="str">
            <v>PRA</v>
          </cell>
          <cell r="E94">
            <v>350</v>
          </cell>
          <cell r="F94">
            <v>1584.4032</v>
          </cell>
        </row>
        <row r="95">
          <cell r="C95" t="str">
            <v>LSD 319 85/2</v>
          </cell>
          <cell r="D95" t="str">
            <v>PRA</v>
          </cell>
          <cell r="E95">
            <v>1020</v>
          </cell>
          <cell r="F95">
            <v>4681.0872000000008</v>
          </cell>
        </row>
        <row r="96">
          <cell r="C96" t="str">
            <v>LSD 319 86/1</v>
          </cell>
          <cell r="D96" t="str">
            <v>PRA</v>
          </cell>
          <cell r="E96">
            <v>480</v>
          </cell>
          <cell r="F96">
            <v>2597.5511999999999</v>
          </cell>
        </row>
        <row r="97">
          <cell r="C97" t="str">
            <v>LSD 319 87/1</v>
          </cell>
          <cell r="D97" t="str">
            <v>PRA</v>
          </cell>
          <cell r="E97">
            <v>370</v>
          </cell>
          <cell r="F97">
            <v>1677.1320000000003</v>
          </cell>
        </row>
        <row r="98">
          <cell r="C98" t="str">
            <v>LSD 349 20/1</v>
          </cell>
          <cell r="D98" t="str">
            <v>PRA</v>
          </cell>
          <cell r="E98">
            <v>300</v>
          </cell>
          <cell r="F98">
            <v>1202.04</v>
          </cell>
        </row>
        <row r="99">
          <cell r="C99" t="str">
            <v>LSY 120 10/1</v>
          </cell>
          <cell r="D99" t="str">
            <v>PRA</v>
          </cell>
          <cell r="E99">
            <v>16</v>
          </cell>
          <cell r="F99">
            <v>72.122399999999999</v>
          </cell>
        </row>
        <row r="100">
          <cell r="C100" t="str">
            <v>LSY 141 12</v>
          </cell>
          <cell r="D100" t="str">
            <v>PRA</v>
          </cell>
          <cell r="E100">
            <v>99</v>
          </cell>
          <cell r="F100">
            <v>376.63920000000002</v>
          </cell>
        </row>
        <row r="101">
          <cell r="C101" t="str">
            <v>LTT 237 13</v>
          </cell>
          <cell r="D101" t="str">
            <v>PRA</v>
          </cell>
          <cell r="E101">
            <v>4270</v>
          </cell>
          <cell r="F101">
            <v>23116.946400000004</v>
          </cell>
        </row>
        <row r="102">
          <cell r="C102" t="str">
            <v>LTT 237 17/1</v>
          </cell>
          <cell r="D102" t="str">
            <v>PRA</v>
          </cell>
          <cell r="E102">
            <v>1020</v>
          </cell>
          <cell r="F102">
            <v>4393.0835999999999</v>
          </cell>
        </row>
        <row r="103">
          <cell r="C103" t="str">
            <v>LTX 102 17</v>
          </cell>
          <cell r="D103" t="str">
            <v>PRA</v>
          </cell>
          <cell r="E103">
            <v>19</v>
          </cell>
          <cell r="F103">
            <v>66.398399999999995</v>
          </cell>
        </row>
        <row r="104">
          <cell r="C104" t="str">
            <v>MM0012202/00</v>
          </cell>
          <cell r="D104" t="str">
            <v>PRA</v>
          </cell>
          <cell r="E104">
            <v>1920</v>
          </cell>
          <cell r="F104">
            <v>3328.4843999999998</v>
          </cell>
        </row>
        <row r="105">
          <cell r="C105" t="str">
            <v>MM0012202/10</v>
          </cell>
          <cell r="D105" t="str">
            <v>PRA</v>
          </cell>
          <cell r="E105">
            <v>2070</v>
          </cell>
          <cell r="F105">
            <v>3753.9612000000002</v>
          </cell>
        </row>
        <row r="106">
          <cell r="C106" t="str">
            <v>MM0012812/00</v>
          </cell>
          <cell r="D106" t="str">
            <v>PRA</v>
          </cell>
          <cell r="E106">
            <v>3240</v>
          </cell>
          <cell r="F106">
            <v>3436.9704000000002</v>
          </cell>
        </row>
        <row r="107">
          <cell r="C107" t="str">
            <v>MM0013402/00</v>
          </cell>
          <cell r="D107" t="str">
            <v>PRA</v>
          </cell>
          <cell r="E107">
            <v>4280</v>
          </cell>
          <cell r="F107">
            <v>3661.9884000000002</v>
          </cell>
        </row>
        <row r="108">
          <cell r="C108" t="str">
            <v>MM0013402/10</v>
          </cell>
          <cell r="D108" t="str">
            <v>PRA</v>
          </cell>
          <cell r="E108">
            <v>4360</v>
          </cell>
          <cell r="F108">
            <v>3896.4240000000004</v>
          </cell>
        </row>
        <row r="109">
          <cell r="C109" t="str">
            <v>MM0014202/00</v>
          </cell>
          <cell r="D109" t="str">
            <v>PRA</v>
          </cell>
          <cell r="E109">
            <v>3240</v>
          </cell>
          <cell r="F109">
            <v>3533.6304000000005</v>
          </cell>
        </row>
        <row r="110">
          <cell r="C110" t="str">
            <v>MM0014202/10</v>
          </cell>
          <cell r="D110" t="str">
            <v>PRA</v>
          </cell>
          <cell r="E110">
            <v>3470</v>
          </cell>
          <cell r="F110">
            <v>4193.5536000000002</v>
          </cell>
        </row>
        <row r="111">
          <cell r="C111" t="str">
            <v>NDM 125 14/1</v>
          </cell>
          <cell r="D111" t="str">
            <v>PRA</v>
          </cell>
          <cell r="E111">
            <v>57</v>
          </cell>
          <cell r="F111">
            <v>189.756</v>
          </cell>
        </row>
        <row r="112">
          <cell r="C112" t="str">
            <v>NGT 211 04/2</v>
          </cell>
          <cell r="D112" t="str">
            <v>PRA</v>
          </cell>
          <cell r="E112">
            <v>26</v>
          </cell>
          <cell r="F112">
            <v>114.6204</v>
          </cell>
        </row>
        <row r="113">
          <cell r="C113" t="str">
            <v>NGT 211 04/7</v>
          </cell>
          <cell r="D113" t="str">
            <v>PRA</v>
          </cell>
          <cell r="E113">
            <v>40</v>
          </cell>
          <cell r="F113">
            <v>114.6204</v>
          </cell>
        </row>
        <row r="114">
          <cell r="C114" t="str">
            <v>NTM 101 01/1</v>
          </cell>
          <cell r="D114" t="str">
            <v>PRA</v>
          </cell>
          <cell r="E114">
            <v>4</v>
          </cell>
          <cell r="F114">
            <v>10.1736</v>
          </cell>
        </row>
        <row r="115">
          <cell r="C115" t="str">
            <v>NTM 101 0154/1</v>
          </cell>
          <cell r="D115" t="str">
            <v>PRA</v>
          </cell>
          <cell r="E115">
            <v>3770</v>
          </cell>
          <cell r="F115">
            <v>11790.457200000001</v>
          </cell>
        </row>
        <row r="116">
          <cell r="C116" t="str">
            <v xml:space="preserve">NTM 101 0158/1 </v>
          </cell>
          <cell r="D116" t="str">
            <v>PRA</v>
          </cell>
          <cell r="E116">
            <v>2320</v>
          </cell>
          <cell r="F116">
            <v>9092.5632000000023</v>
          </cell>
        </row>
        <row r="117">
          <cell r="C117" t="str">
            <v>NTM 101 0292/1</v>
          </cell>
          <cell r="D117" t="str">
            <v>PRT</v>
          </cell>
          <cell r="E117">
            <v>1280</v>
          </cell>
          <cell r="F117">
            <v>3750</v>
          </cell>
        </row>
        <row r="118">
          <cell r="C118" t="str">
            <v>NTM 101 727/1</v>
          </cell>
          <cell r="D118" t="str">
            <v>PRA</v>
          </cell>
          <cell r="E118">
            <v>600</v>
          </cell>
          <cell r="F118">
            <v>1204.2864</v>
          </cell>
        </row>
        <row r="119">
          <cell r="C119" t="str">
            <v>NTM 101 728/1</v>
          </cell>
          <cell r="D119" t="str">
            <v>PRA</v>
          </cell>
          <cell r="E119">
            <v>670</v>
          </cell>
          <cell r="F119">
            <v>2628.4608000000003</v>
          </cell>
        </row>
        <row r="120">
          <cell r="C120" t="str">
            <v>NTM 189 453/1</v>
          </cell>
          <cell r="E120">
            <v>1240</v>
          </cell>
          <cell r="F120">
            <v>3240</v>
          </cell>
        </row>
        <row r="121">
          <cell r="C121" t="str">
            <v>NTM 189 454/1</v>
          </cell>
          <cell r="E121">
            <v>1360</v>
          </cell>
          <cell r="F121">
            <v>3564</v>
          </cell>
        </row>
        <row r="122">
          <cell r="C122" t="str">
            <v>NTM 201 215/2</v>
          </cell>
          <cell r="D122" t="str">
            <v>PRA</v>
          </cell>
          <cell r="E122">
            <v>12</v>
          </cell>
          <cell r="F122">
            <v>24.267600000000002</v>
          </cell>
        </row>
        <row r="123">
          <cell r="C123" t="str">
            <v>NTM 201 215/4</v>
          </cell>
          <cell r="D123" t="str">
            <v>PRA</v>
          </cell>
          <cell r="E123">
            <v>14</v>
          </cell>
          <cell r="F123">
            <v>26.330400000000001</v>
          </cell>
        </row>
        <row r="124">
          <cell r="C124" t="str">
            <v>NTM 203 002/CD</v>
          </cell>
          <cell r="D124" t="str">
            <v>PRA</v>
          </cell>
          <cell r="E124">
            <v>5650</v>
          </cell>
          <cell r="F124">
            <v>8300</v>
          </cell>
        </row>
        <row r="125">
          <cell r="C125" t="str">
            <v>NTM 203 002/CDHP</v>
          </cell>
          <cell r="D125" t="str">
            <v>PRA</v>
          </cell>
          <cell r="E125">
            <v>6370</v>
          </cell>
          <cell r="F125">
            <v>8300</v>
          </cell>
        </row>
        <row r="126">
          <cell r="C126" t="str">
            <v>NTM 203 004/1</v>
          </cell>
          <cell r="D126" t="str">
            <v>PRA</v>
          </cell>
          <cell r="E126">
            <v>1810</v>
          </cell>
          <cell r="F126">
            <v>3328.4843999999998</v>
          </cell>
        </row>
        <row r="127">
          <cell r="C127" t="str">
            <v>NTM 203 005/1</v>
          </cell>
          <cell r="D127" t="str">
            <v>PRA</v>
          </cell>
          <cell r="E127">
            <v>3360</v>
          </cell>
          <cell r="F127">
            <v>3436.9704000000002</v>
          </cell>
        </row>
        <row r="128">
          <cell r="C128" t="str">
            <v xml:space="preserve">NTM 203 006/CD </v>
          </cell>
          <cell r="D128" t="str">
            <v>PRT</v>
          </cell>
          <cell r="E128">
            <v>7350</v>
          </cell>
          <cell r="F128">
            <v>12977</v>
          </cell>
        </row>
        <row r="129">
          <cell r="C129" t="str">
            <v>NTM 203 007/1</v>
          </cell>
          <cell r="D129" t="str">
            <v>PRT</v>
          </cell>
          <cell r="E129">
            <v>1810</v>
          </cell>
          <cell r="F129">
            <v>4104</v>
          </cell>
        </row>
        <row r="130">
          <cell r="C130" t="str">
            <v>NTM 203 008/1</v>
          </cell>
          <cell r="D130" t="str">
            <v>PRA</v>
          </cell>
          <cell r="E130">
            <v>820</v>
          </cell>
          <cell r="F130">
            <v>1583</v>
          </cell>
        </row>
        <row r="131">
          <cell r="C131" t="str">
            <v>NTM 203 009/1</v>
          </cell>
          <cell r="D131" t="str">
            <v>PRA</v>
          </cell>
          <cell r="E131">
            <v>3140</v>
          </cell>
          <cell r="F131">
            <v>6028</v>
          </cell>
        </row>
        <row r="132">
          <cell r="C132" t="str">
            <v>NTM 203 010/1</v>
          </cell>
          <cell r="D132" t="str">
            <v>PRA</v>
          </cell>
          <cell r="E132">
            <v>4300</v>
          </cell>
          <cell r="F132">
            <v>6234</v>
          </cell>
        </row>
        <row r="133">
          <cell r="C133" t="str">
            <v>NTM 203 011/1</v>
          </cell>
          <cell r="D133" t="str">
            <v>PRA</v>
          </cell>
          <cell r="E133">
            <v>5460</v>
          </cell>
          <cell r="F133">
            <v>6981</v>
          </cell>
        </row>
        <row r="134">
          <cell r="C134" t="str">
            <v xml:space="preserve">NTM 203 012/CD </v>
          </cell>
          <cell r="D134" t="str">
            <v>PRT</v>
          </cell>
          <cell r="E134">
            <v>7350</v>
          </cell>
          <cell r="F134">
            <v>14968</v>
          </cell>
        </row>
        <row r="135">
          <cell r="C135" t="str">
            <v>NTM 203 013/1</v>
          </cell>
          <cell r="D135" t="str">
            <v>PRT</v>
          </cell>
          <cell r="E135">
            <v>2800</v>
          </cell>
          <cell r="F135">
            <v>4104</v>
          </cell>
        </row>
        <row r="136">
          <cell r="C136" t="str">
            <v>NTM 203 014/1</v>
          </cell>
          <cell r="D136" t="str">
            <v>PRT</v>
          </cell>
          <cell r="E136">
            <v>3360</v>
          </cell>
          <cell r="F136">
            <v>4104</v>
          </cell>
        </row>
        <row r="137">
          <cell r="C137" t="str">
            <v>NTM 203 015/1</v>
          </cell>
          <cell r="D137" t="str">
            <v>PRT</v>
          </cell>
          <cell r="E137">
            <v>4470</v>
          </cell>
          <cell r="F137">
            <v>4104</v>
          </cell>
        </row>
        <row r="138">
          <cell r="C138" t="str">
            <v xml:space="preserve">NTM 203 023/CD </v>
          </cell>
          <cell r="D138" t="str">
            <v>PRT</v>
          </cell>
          <cell r="E138">
            <v>7820</v>
          </cell>
          <cell r="F138">
            <v>17220</v>
          </cell>
        </row>
        <row r="139">
          <cell r="C139" t="str">
            <v xml:space="preserve">NTM 203 024/CD </v>
          </cell>
          <cell r="D139" t="str">
            <v>PRT</v>
          </cell>
          <cell r="E139">
            <v>7820</v>
          </cell>
          <cell r="F139">
            <v>19680</v>
          </cell>
        </row>
        <row r="140">
          <cell r="C140" t="str">
            <v xml:space="preserve">NTM 203 025/CD </v>
          </cell>
          <cell r="D140" t="str">
            <v>PRT</v>
          </cell>
          <cell r="E140">
            <v>7350</v>
          </cell>
          <cell r="F140">
            <v>12977</v>
          </cell>
        </row>
        <row r="141">
          <cell r="C141" t="str">
            <v xml:space="preserve">NTM 203 026/CD </v>
          </cell>
          <cell r="D141" t="str">
            <v>PRT</v>
          </cell>
          <cell r="E141">
            <v>6910</v>
          </cell>
          <cell r="F141">
            <v>14477</v>
          </cell>
        </row>
        <row r="142">
          <cell r="C142" t="str">
            <v>NTM 203 027/1</v>
          </cell>
          <cell r="D142" t="str">
            <v>PRT</v>
          </cell>
          <cell r="E142">
            <v>5920</v>
          </cell>
          <cell r="F142">
            <v>5400</v>
          </cell>
        </row>
        <row r="143">
          <cell r="C143" t="str">
            <v>NTM 203 028/1</v>
          </cell>
          <cell r="D143" t="str">
            <v>PRT</v>
          </cell>
          <cell r="E143">
            <v>6850</v>
          </cell>
          <cell r="F143">
            <v>5400</v>
          </cell>
        </row>
        <row r="144">
          <cell r="C144" t="str">
            <v>NTM 203 029/1</v>
          </cell>
          <cell r="D144" t="str">
            <v>PRT</v>
          </cell>
          <cell r="E144">
            <v>10440</v>
          </cell>
          <cell r="F144">
            <v>5400</v>
          </cell>
        </row>
        <row r="145">
          <cell r="C145" t="str">
            <v>NTM 203 03/1</v>
          </cell>
          <cell r="D145" t="str">
            <v>PRA</v>
          </cell>
          <cell r="E145">
            <v>4540</v>
          </cell>
          <cell r="F145">
            <v>4281.2496000000001</v>
          </cell>
        </row>
        <row r="146">
          <cell r="C146" t="str">
            <v xml:space="preserve">NTM 203 030/CD </v>
          </cell>
          <cell r="D146" t="str">
            <v>PRT</v>
          </cell>
          <cell r="E146">
            <v>6910</v>
          </cell>
          <cell r="F146">
            <v>14477</v>
          </cell>
        </row>
        <row r="147">
          <cell r="C147" t="str">
            <v>NTM 203 031/1</v>
          </cell>
          <cell r="D147" t="str">
            <v>PRT</v>
          </cell>
          <cell r="E147">
            <v>2090</v>
          </cell>
          <cell r="F147">
            <v>5920</v>
          </cell>
        </row>
        <row r="148">
          <cell r="C148" t="str">
            <v>NTM 203 032/1</v>
          </cell>
          <cell r="D148" t="str">
            <v>PRT</v>
          </cell>
          <cell r="E148">
            <v>3410</v>
          </cell>
          <cell r="F148">
            <v>5920</v>
          </cell>
        </row>
        <row r="149">
          <cell r="C149" t="str">
            <v>NTM 203 033/1</v>
          </cell>
          <cell r="D149" t="str">
            <v>PRT</v>
          </cell>
          <cell r="E149">
            <v>5460</v>
          </cell>
          <cell r="F149">
            <v>5920</v>
          </cell>
        </row>
        <row r="150">
          <cell r="C150" t="str">
            <v>NTM 203 034/1</v>
          </cell>
          <cell r="D150" t="str">
            <v>PRT</v>
          </cell>
          <cell r="E150">
            <v>7650</v>
          </cell>
          <cell r="F150">
            <v>5920</v>
          </cell>
        </row>
        <row r="151">
          <cell r="C151" t="str">
            <v>NTM 203 04/1</v>
          </cell>
          <cell r="D151" t="str">
            <v>PRA</v>
          </cell>
          <cell r="E151">
            <v>4750</v>
          </cell>
          <cell r="F151">
            <v>4897.0548000000008</v>
          </cell>
        </row>
        <row r="152">
          <cell r="C152" t="str">
            <v>NTM 203 05/1</v>
          </cell>
          <cell r="D152" t="str">
            <v>PRA</v>
          </cell>
          <cell r="E152">
            <v>2520</v>
          </cell>
          <cell r="F152">
            <v>4277.7395999999999</v>
          </cell>
        </row>
        <row r="153">
          <cell r="C153" t="str">
            <v>NTM 203 08/CD</v>
          </cell>
          <cell r="D153" t="str">
            <v>PRA</v>
          </cell>
          <cell r="E153">
            <v>8380</v>
          </cell>
          <cell r="F153">
            <v>14968</v>
          </cell>
        </row>
        <row r="154">
          <cell r="C154" t="str">
            <v>NTM 203 09/CD</v>
          </cell>
          <cell r="D154" t="str">
            <v>PRA</v>
          </cell>
          <cell r="E154">
            <v>8040</v>
          </cell>
          <cell r="F154">
            <v>17040</v>
          </cell>
        </row>
        <row r="155">
          <cell r="C155" t="str">
            <v>NTM 203 100/1</v>
          </cell>
          <cell r="D155" t="str">
            <v>PRA</v>
          </cell>
          <cell r="E155">
            <v>1020</v>
          </cell>
          <cell r="F155">
            <v>2651.616</v>
          </cell>
        </row>
        <row r="156">
          <cell r="C156" t="str">
            <v>NTM 203 14/CD</v>
          </cell>
          <cell r="D156" t="str">
            <v>PRT</v>
          </cell>
          <cell r="E156">
            <v>6560</v>
          </cell>
          <cell r="F156">
            <v>19100</v>
          </cell>
        </row>
        <row r="157">
          <cell r="C157" t="str">
            <v>NTM 203 19/CD</v>
          </cell>
          <cell r="D157" t="str">
            <v>PRA</v>
          </cell>
          <cell r="E157">
            <v>6560</v>
          </cell>
          <cell r="F157">
            <v>19500</v>
          </cell>
        </row>
        <row r="158">
          <cell r="C158" t="str">
            <v>NTM 203 20/1</v>
          </cell>
          <cell r="D158" t="str">
            <v>PRA</v>
          </cell>
          <cell r="E158">
            <v>400</v>
          </cell>
          <cell r="F158">
            <v>1182.7620000000002</v>
          </cell>
        </row>
        <row r="159">
          <cell r="C159" t="str">
            <v>NTM 203 21/1</v>
          </cell>
          <cell r="D159" t="str">
            <v>PRA</v>
          </cell>
          <cell r="E159">
            <v>690</v>
          </cell>
          <cell r="F159">
            <v>1405.0908000000002</v>
          </cell>
        </row>
        <row r="160">
          <cell r="C160" t="str">
            <v>NTM 203 22/1</v>
          </cell>
          <cell r="D160" t="str">
            <v>PRA</v>
          </cell>
          <cell r="E160">
            <v>6760</v>
          </cell>
          <cell r="F160">
            <v>7051</v>
          </cell>
        </row>
        <row r="161">
          <cell r="C161" t="str">
            <v>NTM 203 23/1</v>
          </cell>
          <cell r="D161" t="str">
            <v>PRA</v>
          </cell>
          <cell r="E161">
            <v>7900</v>
          </cell>
          <cell r="F161">
            <v>6956</v>
          </cell>
        </row>
        <row r="162">
          <cell r="C162" t="str">
            <v>NTM 203 24/1</v>
          </cell>
          <cell r="D162" t="str">
            <v>PRA</v>
          </cell>
          <cell r="E162">
            <v>4050</v>
          </cell>
          <cell r="F162">
            <v>4765</v>
          </cell>
        </row>
        <row r="163">
          <cell r="C163" t="str">
            <v>NTM 203 24/2</v>
          </cell>
          <cell r="D163" t="str">
            <v>PRA</v>
          </cell>
          <cell r="E163">
            <v>4770</v>
          </cell>
          <cell r="F163">
            <v>5687</v>
          </cell>
        </row>
        <row r="164">
          <cell r="C164" t="str">
            <v>NTM 203 28/1</v>
          </cell>
          <cell r="D164" t="str">
            <v>PRA</v>
          </cell>
          <cell r="E164">
            <v>5040</v>
          </cell>
          <cell r="F164">
            <v>7549.1892000000007</v>
          </cell>
        </row>
        <row r="165">
          <cell r="C165" t="str">
            <v>NTM 203 29/1</v>
          </cell>
          <cell r="D165" t="str">
            <v>PRA</v>
          </cell>
          <cell r="E165">
            <v>6740</v>
          </cell>
          <cell r="F165">
            <v>7715.898000000001</v>
          </cell>
        </row>
        <row r="166">
          <cell r="C166" t="str">
            <v>NTM 203 30/1</v>
          </cell>
          <cell r="D166" t="str">
            <v>PRA</v>
          </cell>
          <cell r="E166">
            <v>8650</v>
          </cell>
          <cell r="F166">
            <v>7950.3336000000008</v>
          </cell>
        </row>
        <row r="167">
          <cell r="C167" t="str">
            <v>NTM 203 31</v>
          </cell>
          <cell r="D167" t="str">
            <v>PRA</v>
          </cell>
          <cell r="E167">
            <v>860</v>
          </cell>
          <cell r="F167">
            <v>1384.0632000000001</v>
          </cell>
        </row>
        <row r="168">
          <cell r="C168" t="str">
            <v>NTM 203 32/CD</v>
          </cell>
          <cell r="D168" t="str">
            <v>PRA</v>
          </cell>
          <cell r="E168">
            <v>6900</v>
          </cell>
          <cell r="F168">
            <v>14500</v>
          </cell>
        </row>
        <row r="169">
          <cell r="C169" t="str">
            <v>NTM 203 33/2</v>
          </cell>
          <cell r="D169" t="str">
            <v>PRA</v>
          </cell>
          <cell r="E169">
            <v>394</v>
          </cell>
          <cell r="F169">
            <v>1203.7464</v>
          </cell>
        </row>
        <row r="170">
          <cell r="C170" t="str">
            <v>NTM 203 40/1</v>
          </cell>
          <cell r="D170" t="str">
            <v>PRA</v>
          </cell>
          <cell r="E170">
            <v>300</v>
          </cell>
          <cell r="F170">
            <v>759.58560000000011</v>
          </cell>
        </row>
        <row r="171">
          <cell r="C171" t="str">
            <v>NTM 203 42/1</v>
          </cell>
          <cell r="D171" t="str">
            <v>PRA</v>
          </cell>
          <cell r="E171">
            <v>530</v>
          </cell>
          <cell r="F171">
            <v>1486.0692000000001</v>
          </cell>
        </row>
        <row r="172">
          <cell r="C172" t="str">
            <v>NTM 203 43/1</v>
          </cell>
          <cell r="D172" t="str">
            <v>PRA</v>
          </cell>
          <cell r="E172">
            <v>510</v>
          </cell>
          <cell r="F172">
            <v>1492.1604000000002</v>
          </cell>
        </row>
        <row r="173">
          <cell r="C173" t="str">
            <v>NTM 203 48/CD</v>
          </cell>
          <cell r="D173" t="str">
            <v>PRA</v>
          </cell>
          <cell r="E173">
            <v>8380</v>
          </cell>
          <cell r="F173">
            <v>12977</v>
          </cell>
        </row>
        <row r="174">
          <cell r="C174" t="str">
            <v>NTM 203 51/1</v>
          </cell>
          <cell r="D174" t="str">
            <v>PRA</v>
          </cell>
          <cell r="E174">
            <v>4470</v>
          </cell>
          <cell r="F174">
            <v>4281.2496000000001</v>
          </cell>
        </row>
        <row r="175">
          <cell r="C175" t="str">
            <v>NTM 203 56/1</v>
          </cell>
          <cell r="D175" t="str">
            <v>PRA</v>
          </cell>
          <cell r="E175">
            <v>2800</v>
          </cell>
          <cell r="F175">
            <v>3533.6304000000005</v>
          </cell>
        </row>
        <row r="176">
          <cell r="C176" t="str">
            <v>NTM 203 57/CD</v>
          </cell>
          <cell r="D176" t="str">
            <v xml:space="preserve">PRA </v>
          </cell>
          <cell r="E176">
            <v>8740</v>
          </cell>
          <cell r="F176">
            <v>17220</v>
          </cell>
        </row>
        <row r="177">
          <cell r="C177" t="str">
            <v>NTM 203 58/CD</v>
          </cell>
          <cell r="D177" t="str">
            <v>PRT</v>
          </cell>
          <cell r="E177">
            <v>8740</v>
          </cell>
          <cell r="F177">
            <v>19680</v>
          </cell>
        </row>
        <row r="178">
          <cell r="C178" t="str">
            <v xml:space="preserve">NTM 203 66/CD </v>
          </cell>
          <cell r="D178" t="str">
            <v>PRT</v>
          </cell>
          <cell r="E178">
            <v>6910</v>
          </cell>
          <cell r="F178">
            <v>17440</v>
          </cell>
        </row>
        <row r="179">
          <cell r="C179" t="str">
            <v xml:space="preserve">NTM 203 68/CD </v>
          </cell>
          <cell r="D179" t="str">
            <v>PRT</v>
          </cell>
          <cell r="E179">
            <v>6910</v>
          </cell>
          <cell r="F179">
            <v>14477</v>
          </cell>
        </row>
        <row r="180">
          <cell r="C180" t="str">
            <v xml:space="preserve">NTM 203 70/CD </v>
          </cell>
          <cell r="D180" t="str">
            <v>PRT</v>
          </cell>
          <cell r="E180">
            <v>6910</v>
          </cell>
          <cell r="F180">
            <v>17040</v>
          </cell>
        </row>
        <row r="181">
          <cell r="C181" t="str">
            <v>NTM 203 78/1</v>
          </cell>
          <cell r="D181" t="str">
            <v>PRA</v>
          </cell>
          <cell r="E181">
            <v>4640</v>
          </cell>
          <cell r="F181">
            <v>13750</v>
          </cell>
        </row>
        <row r="182">
          <cell r="C182" t="str">
            <v>NTM 203 79/10</v>
          </cell>
          <cell r="D182" t="str">
            <v>PRA</v>
          </cell>
          <cell r="E182">
            <v>40</v>
          </cell>
          <cell r="F182">
            <v>64.076400000000007</v>
          </cell>
        </row>
        <row r="183">
          <cell r="C183" t="str">
            <v>NTM 203 79/100</v>
          </cell>
          <cell r="D183" t="str">
            <v>PRA</v>
          </cell>
          <cell r="E183">
            <v>330</v>
          </cell>
          <cell r="F183">
            <v>640.71</v>
          </cell>
        </row>
        <row r="184">
          <cell r="C184" t="str">
            <v>NTM 203 79/50</v>
          </cell>
          <cell r="D184" t="str">
            <v>PRA</v>
          </cell>
          <cell r="E184">
            <v>170</v>
          </cell>
          <cell r="F184">
            <v>323.40600000000001</v>
          </cell>
        </row>
        <row r="185">
          <cell r="C185" t="str">
            <v>NTM 203 80/10</v>
          </cell>
          <cell r="D185" t="str">
            <v>PRA</v>
          </cell>
          <cell r="E185">
            <v>60</v>
          </cell>
          <cell r="F185">
            <v>113.17320000000001</v>
          </cell>
        </row>
        <row r="186">
          <cell r="C186" t="str">
            <v>NTM 203 80/100</v>
          </cell>
          <cell r="D186" t="str">
            <v>PRA</v>
          </cell>
          <cell r="E186">
            <v>570</v>
          </cell>
          <cell r="F186">
            <v>1131.7320000000002</v>
          </cell>
        </row>
        <row r="187">
          <cell r="C187" t="str">
            <v>NTM 203 80/50</v>
          </cell>
          <cell r="D187" t="str">
            <v>PRA</v>
          </cell>
          <cell r="E187">
            <v>284</v>
          </cell>
          <cell r="F187">
            <v>571.25520000000006</v>
          </cell>
        </row>
        <row r="188">
          <cell r="C188" t="str">
            <v>NTM 203 81/10</v>
          </cell>
          <cell r="D188" t="str">
            <v>PRA</v>
          </cell>
          <cell r="E188">
            <v>19</v>
          </cell>
          <cell r="F188">
            <v>37.1952</v>
          </cell>
        </row>
        <row r="189">
          <cell r="C189" t="str">
            <v>NTM 203 81/100</v>
          </cell>
          <cell r="D189" t="str">
            <v>PRA</v>
          </cell>
          <cell r="E189">
            <v>187</v>
          </cell>
          <cell r="F189">
            <v>371.952</v>
          </cell>
        </row>
        <row r="190">
          <cell r="C190" t="str">
            <v>NTM 203 81/50</v>
          </cell>
          <cell r="D190" t="str">
            <v>PRA</v>
          </cell>
          <cell r="E190">
            <v>94</v>
          </cell>
          <cell r="F190">
            <v>185.976</v>
          </cell>
        </row>
        <row r="191">
          <cell r="C191" t="str">
            <v>NTM 203 82/10</v>
          </cell>
          <cell r="D191" t="str">
            <v>PRA</v>
          </cell>
          <cell r="E191">
            <v>37</v>
          </cell>
          <cell r="F191">
            <v>72.921599999999998</v>
          </cell>
        </row>
        <row r="192">
          <cell r="C192" t="str">
            <v>NTM 203 82/100</v>
          </cell>
          <cell r="D192" t="str">
            <v>PRA</v>
          </cell>
          <cell r="E192">
            <v>366</v>
          </cell>
          <cell r="F192">
            <v>729.16200000000003</v>
          </cell>
        </row>
        <row r="193">
          <cell r="C193" t="str">
            <v>NTM 203 82/50</v>
          </cell>
          <cell r="D193" t="str">
            <v>PRA</v>
          </cell>
          <cell r="E193">
            <v>183</v>
          </cell>
          <cell r="F193">
            <v>364.58640000000003</v>
          </cell>
        </row>
        <row r="194">
          <cell r="C194" t="str">
            <v>NTM 203 83/10</v>
          </cell>
          <cell r="D194" t="str">
            <v>PRA</v>
          </cell>
          <cell r="E194">
            <v>31</v>
          </cell>
          <cell r="F194">
            <v>60.555600000000005</v>
          </cell>
        </row>
        <row r="195">
          <cell r="C195" t="str">
            <v>NTM 203 83/100</v>
          </cell>
          <cell r="D195" t="str">
            <v>PRA</v>
          </cell>
          <cell r="E195">
            <v>304</v>
          </cell>
          <cell r="F195">
            <v>605.55600000000004</v>
          </cell>
        </row>
        <row r="196">
          <cell r="C196" t="str">
            <v>NTM 203 83/50</v>
          </cell>
          <cell r="D196" t="str">
            <v>PRA</v>
          </cell>
          <cell r="E196">
            <v>152</v>
          </cell>
          <cell r="F196">
            <v>302.77800000000002</v>
          </cell>
        </row>
        <row r="197">
          <cell r="C197" t="str">
            <v>NTM 203 96/200</v>
          </cell>
          <cell r="D197" t="str">
            <v>PRA</v>
          </cell>
          <cell r="E197">
            <v>1770</v>
          </cell>
          <cell r="F197">
            <v>3661.5996</v>
          </cell>
        </row>
        <row r="198">
          <cell r="C198" t="str">
            <v>NTM 203 96/400</v>
          </cell>
          <cell r="D198" t="str">
            <v>PRA</v>
          </cell>
          <cell r="E198">
            <v>3530</v>
          </cell>
          <cell r="F198">
            <v>7323.1884</v>
          </cell>
        </row>
        <row r="199">
          <cell r="C199" t="str">
            <v>NTM 203 97/100</v>
          </cell>
          <cell r="D199" t="str">
            <v>PRA</v>
          </cell>
          <cell r="E199">
            <v>144</v>
          </cell>
          <cell r="F199">
            <v>285</v>
          </cell>
        </row>
        <row r="200">
          <cell r="C200" t="str">
            <v>NTM 203 97/500</v>
          </cell>
          <cell r="D200" t="str">
            <v>PRA</v>
          </cell>
          <cell r="E200">
            <v>660</v>
          </cell>
          <cell r="F200">
            <v>1327</v>
          </cell>
        </row>
        <row r="201">
          <cell r="C201" t="str">
            <v>NTM 203 99/1</v>
          </cell>
          <cell r="D201" t="str">
            <v>PRA</v>
          </cell>
          <cell r="E201">
            <v>530</v>
          </cell>
          <cell r="F201">
            <v>1574.8668000000002</v>
          </cell>
        </row>
        <row r="202">
          <cell r="C202" t="str">
            <v>Product number</v>
          </cell>
          <cell r="E202" t="str">
            <v>Price USD</v>
          </cell>
        </row>
        <row r="203">
          <cell r="C203" t="str">
            <v>Product number</v>
          </cell>
          <cell r="E203" t="str">
            <v>Price USD</v>
          </cell>
        </row>
        <row r="204">
          <cell r="C204" t="str">
            <v>Product number</v>
          </cell>
          <cell r="E204" t="str">
            <v>Price USD</v>
          </cell>
        </row>
        <row r="205">
          <cell r="C205" t="str">
            <v>Product number</v>
          </cell>
          <cell r="E205" t="str">
            <v>Price USD</v>
          </cell>
        </row>
        <row r="206">
          <cell r="C206" t="str">
            <v>Product number</v>
          </cell>
          <cell r="E206" t="str">
            <v>Price USD</v>
          </cell>
        </row>
        <row r="207">
          <cell r="C207" t="str">
            <v>Product number</v>
          </cell>
          <cell r="E207" t="str">
            <v>Price USD</v>
          </cell>
        </row>
        <row r="208">
          <cell r="C208" t="str">
            <v>Product number</v>
          </cell>
          <cell r="E208" t="str">
            <v>Price USD</v>
          </cell>
        </row>
        <row r="209">
          <cell r="C209" t="str">
            <v>Product number</v>
          </cell>
          <cell r="E209" t="str">
            <v>Price USD</v>
          </cell>
        </row>
        <row r="210">
          <cell r="C210" t="str">
            <v>Product number</v>
          </cell>
          <cell r="E210" t="str">
            <v>Price USD</v>
          </cell>
        </row>
        <row r="211">
          <cell r="C211" t="str">
            <v>Product number</v>
          </cell>
          <cell r="E211" t="str">
            <v>Price USD</v>
          </cell>
        </row>
        <row r="212">
          <cell r="C212" t="str">
            <v>Product number</v>
          </cell>
          <cell r="E212" t="str">
            <v>Price USD</v>
          </cell>
        </row>
        <row r="213">
          <cell r="C213" t="str">
            <v>Product number</v>
          </cell>
          <cell r="E213" t="str">
            <v>Price USD</v>
          </cell>
        </row>
        <row r="214">
          <cell r="C214" t="str">
            <v>Product number</v>
          </cell>
          <cell r="E214" t="str">
            <v>Price USD</v>
          </cell>
        </row>
        <row r="215">
          <cell r="C215" t="str">
            <v>Product number</v>
          </cell>
          <cell r="E215" t="str">
            <v>Price USD</v>
          </cell>
        </row>
        <row r="216">
          <cell r="C216" t="str">
            <v>Product number</v>
          </cell>
          <cell r="E216" t="str">
            <v>Price USD</v>
          </cell>
        </row>
        <row r="217">
          <cell r="C217" t="str">
            <v>Product number</v>
          </cell>
          <cell r="E217" t="str">
            <v>Price USD</v>
          </cell>
        </row>
        <row r="218">
          <cell r="C218" t="str">
            <v>Product number</v>
          </cell>
          <cell r="E218" t="str">
            <v>Price USD</v>
          </cell>
        </row>
        <row r="219">
          <cell r="C219" t="str">
            <v>Product number</v>
          </cell>
          <cell r="E219" t="str">
            <v>Price USD</v>
          </cell>
        </row>
        <row r="220">
          <cell r="C220" t="str">
            <v>Product number</v>
          </cell>
          <cell r="E220" t="str">
            <v>Price USD</v>
          </cell>
        </row>
        <row r="221">
          <cell r="C221" t="str">
            <v>Product number</v>
          </cell>
          <cell r="E221" t="str">
            <v>Price USD</v>
          </cell>
        </row>
        <row r="222">
          <cell r="C222" t="str">
            <v>Product number</v>
          </cell>
          <cell r="E222" t="str">
            <v>Price USD</v>
          </cell>
        </row>
        <row r="223">
          <cell r="C223" t="str">
            <v>Product number</v>
          </cell>
          <cell r="E223" t="str">
            <v>Price USD</v>
          </cell>
        </row>
        <row r="224">
          <cell r="C224" t="str">
            <v>Product number</v>
          </cell>
          <cell r="E224" t="str">
            <v>Price USD</v>
          </cell>
        </row>
        <row r="225">
          <cell r="C225" t="str">
            <v>Product number</v>
          </cell>
          <cell r="E225" t="str">
            <v>Price USD</v>
          </cell>
        </row>
        <row r="226">
          <cell r="C226" t="str">
            <v>Product number</v>
          </cell>
          <cell r="E226" t="str">
            <v>Price USD</v>
          </cell>
        </row>
        <row r="227">
          <cell r="C227" t="str">
            <v>Product number</v>
          </cell>
          <cell r="E227" t="str">
            <v>Price USD</v>
          </cell>
        </row>
        <row r="228">
          <cell r="C228" t="str">
            <v>Product number</v>
          </cell>
          <cell r="E228" t="str">
            <v>Price USD</v>
          </cell>
        </row>
        <row r="229">
          <cell r="C229" t="str">
            <v>Product number</v>
          </cell>
          <cell r="E229" t="str">
            <v>Price USD</v>
          </cell>
          <cell r="F229" t="str">
            <v>Cost of sales</v>
          </cell>
        </row>
        <row r="230">
          <cell r="C230" t="str">
            <v>Product number</v>
          </cell>
          <cell r="E230" t="str">
            <v>Price USD</v>
          </cell>
          <cell r="F230" t="str">
            <v>Cost of sales</v>
          </cell>
        </row>
        <row r="231">
          <cell r="C231" t="str">
            <v>Product number</v>
          </cell>
          <cell r="E231" t="str">
            <v>Price USD</v>
          </cell>
          <cell r="F231" t="str">
            <v>Cost of sales</v>
          </cell>
        </row>
        <row r="232">
          <cell r="C232" t="str">
            <v>Product number</v>
          </cell>
          <cell r="E232" t="str">
            <v>Price USD</v>
          </cell>
          <cell r="F232" t="str">
            <v>Cost of sales</v>
          </cell>
        </row>
        <row r="233">
          <cell r="C233" t="str">
            <v>Product number</v>
          </cell>
          <cell r="E233" t="str">
            <v>Price USD</v>
          </cell>
          <cell r="F233" t="str">
            <v>Cost of sales</v>
          </cell>
        </row>
        <row r="234">
          <cell r="C234" t="str">
            <v>Product number</v>
          </cell>
          <cell r="E234" t="str">
            <v>Price USD</v>
          </cell>
          <cell r="F234" t="str">
            <v>Cost of sales</v>
          </cell>
        </row>
        <row r="235">
          <cell r="C235" t="str">
            <v>Product number</v>
          </cell>
          <cell r="D235" t="str">
            <v xml:space="preserve"> </v>
          </cell>
          <cell r="E235" t="str">
            <v>Price USD</v>
          </cell>
          <cell r="F235" t="str">
            <v>Cost of sales</v>
          </cell>
        </row>
        <row r="236">
          <cell r="C236" t="str">
            <v>Product number</v>
          </cell>
          <cell r="E236" t="str">
            <v>Price USD</v>
          </cell>
          <cell r="F236" t="str">
            <v>Cost of sales</v>
          </cell>
        </row>
        <row r="237">
          <cell r="C237" t="str">
            <v>Product number</v>
          </cell>
          <cell r="E237" t="str">
            <v>Price USD</v>
          </cell>
          <cell r="F237" t="str">
            <v xml:space="preserve"> </v>
          </cell>
        </row>
        <row r="238">
          <cell r="C238" t="str">
            <v>Product number</v>
          </cell>
          <cell r="E238" t="str">
            <v>Price USD</v>
          </cell>
          <cell r="F238" t="str">
            <v xml:space="preserve"> </v>
          </cell>
        </row>
        <row r="239">
          <cell r="C239" t="str">
            <v>Product number</v>
          </cell>
          <cell r="E239" t="str">
            <v>Price USD</v>
          </cell>
          <cell r="F239" t="str">
            <v xml:space="preserve"> </v>
          </cell>
        </row>
        <row r="240">
          <cell r="C240" t="str">
            <v>Product number</v>
          </cell>
          <cell r="E240" t="str">
            <v>Price USD</v>
          </cell>
        </row>
        <row r="241">
          <cell r="C241" t="str">
            <v>Product number</v>
          </cell>
          <cell r="E241" t="str">
            <v>Price USD</v>
          </cell>
          <cell r="F241" t="str">
            <v xml:space="preserve"> </v>
          </cell>
        </row>
        <row r="242">
          <cell r="C242" t="str">
            <v>Product number</v>
          </cell>
          <cell r="E242" t="str">
            <v>Price USD</v>
          </cell>
          <cell r="F242" t="str">
            <v xml:space="preserve"> </v>
          </cell>
        </row>
        <row r="243">
          <cell r="C243" t="str">
            <v>Product number</v>
          </cell>
          <cell r="E243" t="str">
            <v>Price USD</v>
          </cell>
          <cell r="F243" t="str">
            <v xml:space="preserve"> </v>
          </cell>
        </row>
        <row r="244">
          <cell r="C244" t="str">
            <v>Product number</v>
          </cell>
          <cell r="E244" t="str">
            <v>Price USD</v>
          </cell>
          <cell r="F244" t="str">
            <v xml:space="preserve"> </v>
          </cell>
        </row>
        <row r="245">
          <cell r="C245" t="str">
            <v>Product number</v>
          </cell>
          <cell r="E245" t="str">
            <v>Price USD</v>
          </cell>
        </row>
        <row r="246">
          <cell r="C246" t="str">
            <v>Product number</v>
          </cell>
          <cell r="E246" t="str">
            <v>Price USD</v>
          </cell>
        </row>
        <row r="247">
          <cell r="C247" t="str">
            <v>Product number</v>
          </cell>
          <cell r="E247" t="str">
            <v>Price USD</v>
          </cell>
        </row>
        <row r="248">
          <cell r="C248" t="str">
            <v>Product number</v>
          </cell>
          <cell r="E248" t="str">
            <v>Price USD</v>
          </cell>
        </row>
        <row r="249">
          <cell r="C249" t="str">
            <v>Product number</v>
          </cell>
          <cell r="E249" t="str">
            <v>Price USD</v>
          </cell>
        </row>
        <row r="250">
          <cell r="C250" t="str">
            <v>Product number</v>
          </cell>
          <cell r="E250" t="str">
            <v>Price USD</v>
          </cell>
        </row>
        <row r="251">
          <cell r="C251" t="str">
            <v>Product number</v>
          </cell>
          <cell r="D251" t="str">
            <v xml:space="preserve"> </v>
          </cell>
          <cell r="E251" t="str">
            <v>Price USD</v>
          </cell>
        </row>
        <row r="252">
          <cell r="C252" t="str">
            <v>Product number</v>
          </cell>
          <cell r="D252" t="str">
            <v xml:space="preserve"> </v>
          </cell>
          <cell r="E252" t="str">
            <v>Price USD</v>
          </cell>
        </row>
        <row r="253">
          <cell r="C253" t="str">
            <v>Product number</v>
          </cell>
          <cell r="E253" t="str">
            <v>Price USD</v>
          </cell>
        </row>
        <row r="254">
          <cell r="C254" t="str">
            <v>Product number</v>
          </cell>
          <cell r="E254" t="str">
            <v>Price USD</v>
          </cell>
        </row>
        <row r="255">
          <cell r="C255" t="str">
            <v>Product number</v>
          </cell>
          <cell r="E255" t="str">
            <v>Price USD</v>
          </cell>
        </row>
        <row r="256">
          <cell r="C256" t="str">
            <v>Product number</v>
          </cell>
          <cell r="E256" t="str">
            <v>Price USD</v>
          </cell>
        </row>
        <row r="257">
          <cell r="C257" t="str">
            <v>Product number</v>
          </cell>
          <cell r="E257" t="str">
            <v>Price USD</v>
          </cell>
        </row>
        <row r="258">
          <cell r="C258" t="str">
            <v>Product number</v>
          </cell>
          <cell r="E258" t="str">
            <v>Price USD</v>
          </cell>
        </row>
        <row r="259">
          <cell r="C259" t="str">
            <v>Product number</v>
          </cell>
          <cell r="E259" t="str">
            <v>Price USD</v>
          </cell>
        </row>
        <row r="260">
          <cell r="C260" t="str">
            <v>Product number</v>
          </cell>
          <cell r="E260" t="str">
            <v>Price USD</v>
          </cell>
        </row>
        <row r="261">
          <cell r="C261" t="str">
            <v>Product number</v>
          </cell>
          <cell r="E261" t="str">
            <v>Price USD</v>
          </cell>
        </row>
        <row r="262">
          <cell r="C262" t="str">
            <v>Product number</v>
          </cell>
          <cell r="E262" t="str">
            <v>Price USD</v>
          </cell>
        </row>
        <row r="263">
          <cell r="C263" t="str">
            <v>Product number</v>
          </cell>
          <cell r="E263" t="str">
            <v>Price USD</v>
          </cell>
        </row>
        <row r="264">
          <cell r="C264" t="str">
            <v>Product number</v>
          </cell>
          <cell r="E264" t="str">
            <v>Price USD</v>
          </cell>
        </row>
        <row r="265">
          <cell r="C265" t="str">
            <v>Product number</v>
          </cell>
          <cell r="E265" t="str">
            <v>Price USD</v>
          </cell>
        </row>
        <row r="266">
          <cell r="C266" t="str">
            <v>Product number</v>
          </cell>
          <cell r="E266" t="str">
            <v>Price USD</v>
          </cell>
        </row>
        <row r="267">
          <cell r="C267" t="str">
            <v>Product number</v>
          </cell>
          <cell r="E267" t="str">
            <v>Price USD</v>
          </cell>
        </row>
        <row r="268">
          <cell r="C268" t="str">
            <v>Product number</v>
          </cell>
          <cell r="E268" t="str">
            <v>Price USD</v>
          </cell>
        </row>
        <row r="269">
          <cell r="C269" t="str">
            <v>Product number</v>
          </cell>
          <cell r="E269" t="str">
            <v>Price USD</v>
          </cell>
        </row>
        <row r="270">
          <cell r="C270" t="str">
            <v>Product number</v>
          </cell>
          <cell r="E270" t="str">
            <v>Price USD</v>
          </cell>
        </row>
        <row r="271">
          <cell r="C271" t="str">
            <v>Product number</v>
          </cell>
          <cell r="E271" t="str">
            <v>Price USD</v>
          </cell>
        </row>
        <row r="272">
          <cell r="C272" t="str">
            <v>Product number</v>
          </cell>
          <cell r="E272" t="str">
            <v>Price USD</v>
          </cell>
        </row>
        <row r="273">
          <cell r="C273" t="str">
            <v>Product number</v>
          </cell>
          <cell r="E273" t="str">
            <v>Price USD</v>
          </cell>
        </row>
        <row r="274">
          <cell r="C274" t="str">
            <v>Product number</v>
          </cell>
          <cell r="E274" t="str">
            <v>Price USD</v>
          </cell>
        </row>
        <row r="275">
          <cell r="C275" t="str">
            <v>Product number</v>
          </cell>
          <cell r="E275" t="str">
            <v>Price USD</v>
          </cell>
        </row>
        <row r="276">
          <cell r="C276" t="str">
            <v>Product number</v>
          </cell>
          <cell r="E276" t="str">
            <v>Price USD</v>
          </cell>
        </row>
        <row r="277">
          <cell r="C277" t="str">
            <v>RA07010CD/00</v>
          </cell>
          <cell r="D277" t="str">
            <v>PRA</v>
          </cell>
          <cell r="E277">
            <v>6010</v>
          </cell>
          <cell r="F277">
            <v>10474.379999999999</v>
          </cell>
        </row>
        <row r="278">
          <cell r="C278" t="str">
            <v>RA07011CD/00</v>
          </cell>
          <cell r="D278" t="str">
            <v>PRA</v>
          </cell>
          <cell r="E278">
            <v>6730</v>
          </cell>
          <cell r="F278">
            <v>10790.204400000001</v>
          </cell>
        </row>
        <row r="279">
          <cell r="C279" t="str">
            <v>RA08010CD/00</v>
          </cell>
          <cell r="D279" t="str">
            <v>PRA</v>
          </cell>
          <cell r="E279">
            <v>6010</v>
          </cell>
          <cell r="F279">
            <v>10298.3076</v>
          </cell>
        </row>
        <row r="280">
          <cell r="C280" t="str">
            <v>RA08011CD/00</v>
          </cell>
          <cell r="D280" t="str">
            <v>PRA</v>
          </cell>
          <cell r="E280">
            <v>6730</v>
          </cell>
          <cell r="F280">
            <v>10614.153600000001</v>
          </cell>
        </row>
        <row r="281">
          <cell r="C281" t="str">
            <v>RA13110CD/00</v>
          </cell>
          <cell r="D281" t="str">
            <v>PRA</v>
          </cell>
          <cell r="E281">
            <v>5650</v>
          </cell>
          <cell r="F281">
            <v>9071</v>
          </cell>
        </row>
        <row r="282">
          <cell r="C282" t="str">
            <v>RA13111CD/00</v>
          </cell>
          <cell r="D282" t="str">
            <v>PRA</v>
          </cell>
          <cell r="E282">
            <v>6370</v>
          </cell>
          <cell r="F282">
            <v>9071</v>
          </cell>
        </row>
        <row r="283">
          <cell r="C283" t="str">
            <v>RA18010CD/00</v>
          </cell>
          <cell r="D283" t="str">
            <v>PRA</v>
          </cell>
          <cell r="E283">
            <v>5650</v>
          </cell>
          <cell r="F283">
            <v>11765.466000000002</v>
          </cell>
        </row>
        <row r="284">
          <cell r="C284" t="str">
            <v>RA18011CD/00</v>
          </cell>
          <cell r="D284" t="str">
            <v>PRA</v>
          </cell>
          <cell r="E284">
            <v>6370</v>
          </cell>
          <cell r="F284">
            <v>12811.813200000002</v>
          </cell>
        </row>
        <row r="285">
          <cell r="C285" t="str">
            <v>RA23110CD/00</v>
          </cell>
          <cell r="D285" t="str">
            <v>PRA</v>
          </cell>
          <cell r="E285">
            <v>5320</v>
          </cell>
          <cell r="F285">
            <v>8513</v>
          </cell>
        </row>
        <row r="286">
          <cell r="C286" t="str">
            <v>RA23111CD/00</v>
          </cell>
          <cell r="D286" t="str">
            <v>PRA</v>
          </cell>
          <cell r="E286">
            <v>6040</v>
          </cell>
          <cell r="F286">
            <v>8513</v>
          </cell>
        </row>
        <row r="287">
          <cell r="C287" t="str">
            <v>RA26010CD/00</v>
          </cell>
          <cell r="D287" t="str">
            <v>PRA</v>
          </cell>
          <cell r="E287">
            <v>5320</v>
          </cell>
          <cell r="F287">
            <v>11990.754000000001</v>
          </cell>
        </row>
        <row r="288">
          <cell r="C288" t="str">
            <v>RA26011CD/00</v>
          </cell>
          <cell r="D288" t="str">
            <v>PRA</v>
          </cell>
          <cell r="E288">
            <v>6040</v>
          </cell>
          <cell r="F288">
            <v>12487.834800000001</v>
          </cell>
        </row>
        <row r="289">
          <cell r="C289" t="str">
            <v>RA38110CD/00</v>
          </cell>
          <cell r="D289" t="str">
            <v>PRA</v>
          </cell>
          <cell r="E289">
            <v>5320</v>
          </cell>
          <cell r="F289">
            <v>9187</v>
          </cell>
        </row>
        <row r="290">
          <cell r="C290" t="str">
            <v>RNT 860 900/1</v>
          </cell>
          <cell r="D290" t="str">
            <v>PRA</v>
          </cell>
          <cell r="E290">
            <v>24</v>
          </cell>
          <cell r="F290">
            <v>97.308000000000007</v>
          </cell>
        </row>
        <row r="291">
          <cell r="C291" t="str">
            <v>ROJ 119 2247/1</v>
          </cell>
          <cell r="D291" t="str">
            <v>PRT</v>
          </cell>
          <cell r="E291">
            <v>330</v>
          </cell>
          <cell r="F291">
            <v>705</v>
          </cell>
        </row>
        <row r="292">
          <cell r="C292" t="str">
            <v>ROJ 119 2248/1</v>
          </cell>
          <cell r="D292" t="str">
            <v>PRT</v>
          </cell>
          <cell r="E292">
            <v>290</v>
          </cell>
          <cell r="F292">
            <v>597</v>
          </cell>
        </row>
        <row r="293">
          <cell r="C293" t="str">
            <v>ROJ 208 1301/1</v>
          </cell>
          <cell r="D293" t="str">
            <v>PRT</v>
          </cell>
          <cell r="E293">
            <v>4470</v>
          </cell>
          <cell r="F293">
            <v>4104</v>
          </cell>
        </row>
        <row r="294">
          <cell r="C294" t="str">
            <v>ROJ 208 1301/2</v>
          </cell>
          <cell r="D294" t="str">
            <v>PRT</v>
          </cell>
          <cell r="E294">
            <v>3360</v>
          </cell>
          <cell r="F294">
            <v>4104</v>
          </cell>
        </row>
        <row r="295">
          <cell r="C295" t="str">
            <v>ROJ 208 1301/3</v>
          </cell>
          <cell r="D295" t="str">
            <v>PRT</v>
          </cell>
          <cell r="E295">
            <v>2800</v>
          </cell>
          <cell r="F295">
            <v>4104</v>
          </cell>
        </row>
        <row r="296">
          <cell r="C296" t="str">
            <v>ROJ 208 1301/4</v>
          </cell>
          <cell r="D296" t="str">
            <v>PRT</v>
          </cell>
          <cell r="E296">
            <v>1810</v>
          </cell>
          <cell r="F296">
            <v>4104</v>
          </cell>
        </row>
        <row r="297">
          <cell r="C297" t="str">
            <v>ROJ 208 1304/1</v>
          </cell>
          <cell r="D297" t="str">
            <v>PRT</v>
          </cell>
          <cell r="E297">
            <v>10440</v>
          </cell>
          <cell r="F297">
            <v>5400</v>
          </cell>
        </row>
        <row r="298">
          <cell r="C298" t="str">
            <v>ROJ 208 1304/2</v>
          </cell>
          <cell r="D298" t="str">
            <v>PRT</v>
          </cell>
          <cell r="E298">
            <v>6850</v>
          </cell>
          <cell r="F298">
            <v>5400</v>
          </cell>
        </row>
        <row r="299">
          <cell r="C299" t="str">
            <v>ROJ 208 1304/3</v>
          </cell>
          <cell r="D299" t="str">
            <v>PRT</v>
          </cell>
          <cell r="E299">
            <v>5920</v>
          </cell>
          <cell r="F299">
            <v>5400</v>
          </cell>
        </row>
        <row r="300">
          <cell r="C300" t="str">
            <v>ROJ 208 431/1</v>
          </cell>
          <cell r="D300" t="str">
            <v>PRA</v>
          </cell>
          <cell r="E300">
            <v>4470</v>
          </cell>
          <cell r="F300">
            <v>4009.8564000000001</v>
          </cell>
        </row>
        <row r="301">
          <cell r="C301" t="str">
            <v>ROJ 208 431/2</v>
          </cell>
          <cell r="D301" t="str">
            <v>PRA</v>
          </cell>
          <cell r="E301">
            <v>2800</v>
          </cell>
          <cell r="F301">
            <v>4260.87</v>
          </cell>
        </row>
        <row r="302">
          <cell r="C302" t="str">
            <v>ROJ 208 431/3</v>
          </cell>
          <cell r="D302" t="str">
            <v>PRA</v>
          </cell>
          <cell r="E302">
            <v>1810</v>
          </cell>
          <cell r="F302">
            <v>4260.87</v>
          </cell>
        </row>
        <row r="303">
          <cell r="C303" t="str">
            <v>ROJ 208 431/4</v>
          </cell>
          <cell r="D303" t="str">
            <v>PRA</v>
          </cell>
          <cell r="E303">
            <v>3360</v>
          </cell>
          <cell r="F303">
            <v>4260.87</v>
          </cell>
        </row>
        <row r="304">
          <cell r="C304" t="str">
            <v>ROJ 208 432/1</v>
          </cell>
          <cell r="D304" t="str">
            <v>PRA</v>
          </cell>
          <cell r="E304">
            <v>1220</v>
          </cell>
          <cell r="F304">
            <v>3451.7988000000005</v>
          </cell>
        </row>
        <row r="305">
          <cell r="C305" t="str">
            <v>ROJR 208 001/1</v>
          </cell>
          <cell r="D305" t="str">
            <v>PRA</v>
          </cell>
          <cell r="E305">
            <v>1920</v>
          </cell>
          <cell r="F305">
            <v>5062.7700000000004</v>
          </cell>
        </row>
        <row r="306">
          <cell r="C306" t="str">
            <v>ROJR 208 002/1</v>
          </cell>
          <cell r="D306" t="str">
            <v>PRA</v>
          </cell>
          <cell r="E306">
            <v>2340</v>
          </cell>
          <cell r="F306">
            <v>3723.0624000000003</v>
          </cell>
        </row>
        <row r="307">
          <cell r="C307" t="str">
            <v>ROJR 208 003/1</v>
          </cell>
          <cell r="D307" t="str">
            <v>PRA</v>
          </cell>
          <cell r="E307">
            <v>6910</v>
          </cell>
          <cell r="F307">
            <v>9720.0432000000019</v>
          </cell>
        </row>
        <row r="308">
          <cell r="C308" t="str">
            <v>ROJR 208 003/2</v>
          </cell>
          <cell r="D308" t="str">
            <v>PRA</v>
          </cell>
          <cell r="E308">
            <v>6140</v>
          </cell>
          <cell r="F308">
            <v>8222.2991999999995</v>
          </cell>
        </row>
        <row r="309">
          <cell r="C309" t="str">
            <v>ROJR 211 001/1</v>
          </cell>
          <cell r="D309" t="str">
            <v>PRA</v>
          </cell>
          <cell r="E309">
            <v>530</v>
          </cell>
          <cell r="F309">
            <v>1022.544</v>
          </cell>
        </row>
        <row r="310">
          <cell r="C310" t="str">
            <v>ROJR 211 002/1</v>
          </cell>
          <cell r="D310" t="str">
            <v>PRT</v>
          </cell>
          <cell r="E310">
            <v>870</v>
          </cell>
          <cell r="F310">
            <v>2484</v>
          </cell>
        </row>
        <row r="311">
          <cell r="C311" t="str">
            <v>ROJR 211 003/1</v>
          </cell>
          <cell r="D311" t="str">
            <v>PRT</v>
          </cell>
          <cell r="E311">
            <v>820</v>
          </cell>
          <cell r="F311">
            <v>1890</v>
          </cell>
        </row>
        <row r="312">
          <cell r="C312" t="str">
            <v>ROJR 219 010/1</v>
          </cell>
          <cell r="D312" t="str">
            <v>PRA</v>
          </cell>
          <cell r="E312">
            <v>360</v>
          </cell>
          <cell r="F312">
            <v>891.51840000000004</v>
          </cell>
        </row>
        <row r="313">
          <cell r="C313" t="str">
            <v>ROJR 219 011/1</v>
          </cell>
          <cell r="D313" t="str">
            <v>PRA</v>
          </cell>
          <cell r="E313">
            <v>290</v>
          </cell>
          <cell r="F313">
            <v>596.95920000000001</v>
          </cell>
        </row>
        <row r="314">
          <cell r="C314" t="str">
            <v>RPM 119 218/7000</v>
          </cell>
          <cell r="D314" t="str">
            <v>PRA</v>
          </cell>
          <cell r="E314">
            <v>64</v>
          </cell>
          <cell r="F314">
            <v>126.64080000000001</v>
          </cell>
        </row>
        <row r="315">
          <cell r="C315" t="str">
            <v>RPM 119 433/5000</v>
          </cell>
          <cell r="D315" t="str">
            <v>PRA</v>
          </cell>
          <cell r="E315">
            <v>87</v>
          </cell>
          <cell r="F315">
            <v>185.00400000000002</v>
          </cell>
        </row>
        <row r="316">
          <cell r="C316" t="str">
            <v>RPM 214 100/1</v>
          </cell>
          <cell r="D316" t="str">
            <v>PRA</v>
          </cell>
          <cell r="E316">
            <v>106</v>
          </cell>
          <cell r="F316">
            <v>263.88720000000001</v>
          </cell>
        </row>
        <row r="317">
          <cell r="C317" t="str">
            <v>RPM 517 500/1</v>
          </cell>
          <cell r="D317" t="str">
            <v>PRA</v>
          </cell>
          <cell r="E317">
            <v>35</v>
          </cell>
          <cell r="F317">
            <v>137.34360000000001</v>
          </cell>
        </row>
        <row r="318">
          <cell r="C318" t="str">
            <v>RPM 517 500/2</v>
          </cell>
          <cell r="D318" t="str">
            <v>PRA</v>
          </cell>
          <cell r="E318">
            <v>58</v>
          </cell>
          <cell r="F318">
            <v>147.22560000000001</v>
          </cell>
        </row>
        <row r="319">
          <cell r="C319" t="str">
            <v>RPM 517 501/1</v>
          </cell>
          <cell r="D319" t="str">
            <v>PRA</v>
          </cell>
          <cell r="E319">
            <v>79</v>
          </cell>
          <cell r="F319">
            <v>267.88319999999999</v>
          </cell>
        </row>
        <row r="320">
          <cell r="C320" t="str">
            <v>RPM 517 501/2</v>
          </cell>
          <cell r="D320" t="str">
            <v>PRA</v>
          </cell>
          <cell r="E320">
            <v>86</v>
          </cell>
          <cell r="F320">
            <v>288.4896</v>
          </cell>
        </row>
        <row r="321">
          <cell r="C321" t="str">
            <v>RPM 517 501/3</v>
          </cell>
          <cell r="D321" t="str">
            <v>PRA</v>
          </cell>
          <cell r="E321">
            <v>94</v>
          </cell>
          <cell r="F321">
            <v>309.70080000000002</v>
          </cell>
        </row>
        <row r="322">
          <cell r="C322" t="str">
            <v>RPM 517 510/01</v>
          </cell>
          <cell r="D322" t="str">
            <v>PRT</v>
          </cell>
          <cell r="E322">
            <v>0</v>
          </cell>
          <cell r="F322" t="str">
            <v xml:space="preserve"> </v>
          </cell>
        </row>
        <row r="323">
          <cell r="C323" t="str">
            <v>RPM 517 54/2</v>
          </cell>
          <cell r="D323" t="str">
            <v>PRA</v>
          </cell>
          <cell r="E323">
            <v>51</v>
          </cell>
          <cell r="F323">
            <v>158.6412</v>
          </cell>
        </row>
        <row r="324">
          <cell r="C324" t="str">
            <v>RPM 517 6906/01</v>
          </cell>
          <cell r="D324" t="str">
            <v>PRA</v>
          </cell>
          <cell r="E324">
            <v>20</v>
          </cell>
          <cell r="F324">
            <v>57.153600000000004</v>
          </cell>
        </row>
        <row r="325">
          <cell r="C325" t="str">
            <v>RPM 517 6908/01</v>
          </cell>
          <cell r="D325" t="str">
            <v>PRA</v>
          </cell>
          <cell r="E325">
            <v>27</v>
          </cell>
          <cell r="F325">
            <v>71.420400000000001</v>
          </cell>
        </row>
        <row r="326">
          <cell r="C326" t="str">
            <v>RPM 518 1050/1</v>
          </cell>
          <cell r="D326" t="str">
            <v>PRA</v>
          </cell>
          <cell r="E326">
            <v>92</v>
          </cell>
          <cell r="F326">
            <v>200.8152</v>
          </cell>
        </row>
        <row r="327">
          <cell r="C327" t="str">
            <v>RPM 518 1051/01000</v>
          </cell>
          <cell r="D327" t="str">
            <v>PRA</v>
          </cell>
          <cell r="E327">
            <v>39</v>
          </cell>
          <cell r="F327">
            <v>74.984400000000008</v>
          </cell>
        </row>
        <row r="328">
          <cell r="C328" t="str">
            <v>RPM 945 04</v>
          </cell>
          <cell r="D328" t="str">
            <v>PRA</v>
          </cell>
          <cell r="E328">
            <v>14</v>
          </cell>
          <cell r="F328">
            <v>21.502800000000001</v>
          </cell>
        </row>
        <row r="329">
          <cell r="C329" t="str">
            <v>RPMR 102 02/1</v>
          </cell>
          <cell r="D329" t="str">
            <v>PRA</v>
          </cell>
          <cell r="E329">
            <v>72</v>
          </cell>
          <cell r="F329">
            <v>181.7424</v>
          </cell>
        </row>
        <row r="330">
          <cell r="C330" t="str">
            <v>RPMR 102 06/2</v>
          </cell>
          <cell r="D330" t="str">
            <v>PRT</v>
          </cell>
          <cell r="E330">
            <v>72</v>
          </cell>
          <cell r="F330">
            <v>209.30400000000003</v>
          </cell>
        </row>
        <row r="331">
          <cell r="C331" t="str">
            <v>RPMR 102 07/1</v>
          </cell>
          <cell r="D331" t="str">
            <v>PRA</v>
          </cell>
          <cell r="E331">
            <v>58</v>
          </cell>
          <cell r="F331">
            <v>291.9024</v>
          </cell>
        </row>
        <row r="332">
          <cell r="C332" t="str">
            <v>RPMR 102 10/1</v>
          </cell>
          <cell r="D332" t="str">
            <v>PRA</v>
          </cell>
          <cell r="E332">
            <v>42</v>
          </cell>
          <cell r="F332">
            <v>66.69</v>
          </cell>
        </row>
        <row r="333">
          <cell r="C333" t="str">
            <v>RPMR 102 11/1</v>
          </cell>
          <cell r="D333" t="str">
            <v>PRA</v>
          </cell>
          <cell r="E333">
            <v>40</v>
          </cell>
          <cell r="F333">
            <v>80.492400000000004</v>
          </cell>
        </row>
        <row r="334">
          <cell r="C334" t="str">
            <v>RPMR 102 13/1</v>
          </cell>
          <cell r="D334" t="str">
            <v>PRA</v>
          </cell>
          <cell r="E334">
            <v>100</v>
          </cell>
          <cell r="F334">
            <v>204.58440000000002</v>
          </cell>
        </row>
        <row r="335">
          <cell r="C335" t="str">
            <v>RPMR 102 14/1</v>
          </cell>
          <cell r="D335" t="str">
            <v>PRA</v>
          </cell>
          <cell r="E335">
            <v>80</v>
          </cell>
          <cell r="F335">
            <v>193.78440000000003</v>
          </cell>
        </row>
        <row r="336">
          <cell r="C336" t="str">
            <v>RPMR 102 15/2</v>
          </cell>
          <cell r="D336" t="str">
            <v>PRA</v>
          </cell>
          <cell r="E336">
            <v>0</v>
          </cell>
        </row>
        <row r="337">
          <cell r="C337" t="str">
            <v>RPMR 102 15/3</v>
          </cell>
          <cell r="D337" t="str">
            <v>PRA</v>
          </cell>
          <cell r="E337">
            <v>0</v>
          </cell>
        </row>
        <row r="338">
          <cell r="C338" t="str">
            <v>RPMR 102 19/1</v>
          </cell>
          <cell r="D338" t="str">
            <v>PRA</v>
          </cell>
          <cell r="E338">
            <v>140</v>
          </cell>
          <cell r="F338">
            <v>341.62560000000002</v>
          </cell>
        </row>
        <row r="339">
          <cell r="C339" t="str">
            <v>SA0010012/00</v>
          </cell>
          <cell r="D339" t="str">
            <v>PRA</v>
          </cell>
          <cell r="E339">
            <v>580</v>
          </cell>
          <cell r="F339">
            <v>983.31840000000011</v>
          </cell>
        </row>
        <row r="340">
          <cell r="C340" t="str">
            <v>SA0110012/00</v>
          </cell>
          <cell r="D340" t="str">
            <v>PRA</v>
          </cell>
          <cell r="E340">
            <v>1160</v>
          </cell>
          <cell r="F340">
            <v>2000.7432000000001</v>
          </cell>
        </row>
        <row r="341">
          <cell r="C341" t="str">
            <v>SA0210012/00</v>
          </cell>
          <cell r="D341" t="str">
            <v>PRA</v>
          </cell>
          <cell r="E341">
            <v>1220</v>
          </cell>
          <cell r="F341">
            <v>2552.4612000000002</v>
          </cell>
        </row>
        <row r="342">
          <cell r="C342" t="str">
            <v>SDC 127 202/1</v>
          </cell>
          <cell r="D342" t="str">
            <v>PRA</v>
          </cell>
          <cell r="E342">
            <v>4310</v>
          </cell>
          <cell r="F342">
            <v>18079.880400000002</v>
          </cell>
        </row>
        <row r="343">
          <cell r="C343" t="str">
            <v>SDC 127 202/2</v>
          </cell>
          <cell r="D343" t="str">
            <v>PRA</v>
          </cell>
          <cell r="E343">
            <v>4080</v>
          </cell>
          <cell r="F343">
            <v>17061.008400000002</v>
          </cell>
        </row>
        <row r="344">
          <cell r="C344" t="str">
            <v>SDC 901 08/1</v>
          </cell>
          <cell r="D344" t="str">
            <v>PRA</v>
          </cell>
          <cell r="E344">
            <v>1400</v>
          </cell>
          <cell r="F344">
            <v>2700</v>
          </cell>
        </row>
        <row r="345">
          <cell r="C345" t="str">
            <v>SEA 910 24/1</v>
          </cell>
          <cell r="D345" t="str">
            <v>PRA</v>
          </cell>
          <cell r="E345">
            <v>100</v>
          </cell>
          <cell r="F345">
            <v>158.14440000000002</v>
          </cell>
        </row>
        <row r="346">
          <cell r="C346" t="str">
            <v>SET 125 06/1</v>
          </cell>
          <cell r="D346" t="str">
            <v>PRA</v>
          </cell>
          <cell r="E346">
            <v>2</v>
          </cell>
          <cell r="F346">
            <v>5.4432</v>
          </cell>
        </row>
        <row r="347">
          <cell r="C347" t="str">
            <v>SM0010402/00</v>
          </cell>
          <cell r="D347" t="str">
            <v>PRA</v>
          </cell>
          <cell r="E347">
            <v>1000</v>
          </cell>
          <cell r="F347">
            <v>1766.1348</v>
          </cell>
        </row>
        <row r="348">
          <cell r="C348" t="str">
            <v>SM0010402/10</v>
          </cell>
          <cell r="D348" t="str">
            <v>PRA</v>
          </cell>
          <cell r="E348">
            <v>1240</v>
          </cell>
          <cell r="F348">
            <v>2381.94</v>
          </cell>
        </row>
        <row r="349">
          <cell r="C349" t="str">
            <v>SM0010802/00</v>
          </cell>
          <cell r="D349" t="str">
            <v>PRA</v>
          </cell>
          <cell r="E349">
            <v>1820</v>
          </cell>
          <cell r="F349">
            <v>1655.694</v>
          </cell>
        </row>
        <row r="350">
          <cell r="C350" t="str">
            <v>SM0010802/10</v>
          </cell>
          <cell r="D350" t="str">
            <v>PRA</v>
          </cell>
          <cell r="E350">
            <v>2260</v>
          </cell>
          <cell r="F350">
            <v>2955.1608000000006</v>
          </cell>
        </row>
        <row r="351">
          <cell r="C351" t="str">
            <v>SM0011602/00</v>
          </cell>
          <cell r="D351" t="str">
            <v>PRA</v>
          </cell>
          <cell r="E351">
            <v>2960</v>
          </cell>
          <cell r="F351">
            <v>2261.3148000000001</v>
          </cell>
        </row>
        <row r="352">
          <cell r="C352" t="str">
            <v>SM0011602/10</v>
          </cell>
          <cell r="D352" t="str">
            <v>PRA</v>
          </cell>
          <cell r="E352">
            <v>3810</v>
          </cell>
          <cell r="F352">
            <v>4750.1099999999997</v>
          </cell>
        </row>
        <row r="353">
          <cell r="C353" t="str">
            <v>SXA 124 1732/1</v>
          </cell>
          <cell r="D353" t="str">
            <v>PRA</v>
          </cell>
          <cell r="E353">
            <v>27</v>
          </cell>
          <cell r="F353">
            <v>37.206000000000003</v>
          </cell>
        </row>
        <row r="354">
          <cell r="C354" t="str">
            <v>SXK 111 0254/L</v>
          </cell>
          <cell r="D354" t="str">
            <v>PRA</v>
          </cell>
          <cell r="E354">
            <v>2000</v>
          </cell>
          <cell r="F354">
            <v>7484.4</v>
          </cell>
        </row>
        <row r="355">
          <cell r="C355" t="str">
            <v>SXK 111 0254/S</v>
          </cell>
          <cell r="D355" t="str">
            <v>PRA</v>
          </cell>
          <cell r="E355">
            <v>1350</v>
          </cell>
          <cell r="F355">
            <v>3888.8856000000005</v>
          </cell>
        </row>
        <row r="356">
          <cell r="C356" t="str">
            <v>SXK 111 0274/1</v>
          </cell>
          <cell r="D356" t="str">
            <v>PRA</v>
          </cell>
          <cell r="E356">
            <v>85</v>
          </cell>
          <cell r="F356">
            <v>89.64</v>
          </cell>
        </row>
        <row r="357">
          <cell r="C357" t="str">
            <v>SXK 111 0274/2</v>
          </cell>
          <cell r="D357" t="str">
            <v>PRA</v>
          </cell>
          <cell r="E357">
            <v>85</v>
          </cell>
          <cell r="F357">
            <v>89.64</v>
          </cell>
        </row>
        <row r="358">
          <cell r="C358" t="str">
            <v>SXK 111 0274/3</v>
          </cell>
          <cell r="D358" t="str">
            <v>PRA</v>
          </cell>
          <cell r="E358">
            <v>85</v>
          </cell>
          <cell r="F358">
            <v>145.36799999999999</v>
          </cell>
        </row>
        <row r="359">
          <cell r="C359" t="str">
            <v>SXK 111 0274/4</v>
          </cell>
          <cell r="D359" t="str">
            <v>PRA</v>
          </cell>
          <cell r="E359">
            <v>85</v>
          </cell>
          <cell r="F359">
            <v>88.797600000000003</v>
          </cell>
        </row>
        <row r="360">
          <cell r="C360" t="str">
            <v>SXK 111 0278/1</v>
          </cell>
          <cell r="D360" t="str">
            <v>PRA</v>
          </cell>
          <cell r="E360">
            <v>260</v>
          </cell>
          <cell r="F360">
            <v>456.77520000000004</v>
          </cell>
        </row>
        <row r="361">
          <cell r="C361" t="str">
            <v>SXK 111 0279/1</v>
          </cell>
          <cell r="D361" t="str">
            <v>PRA</v>
          </cell>
          <cell r="E361">
            <v>112</v>
          </cell>
          <cell r="F361">
            <v>167.14080000000001</v>
          </cell>
        </row>
        <row r="362">
          <cell r="C362" t="str">
            <v>SXK 111 0279/2</v>
          </cell>
          <cell r="D362" t="str">
            <v>PRA</v>
          </cell>
          <cell r="E362">
            <v>112</v>
          </cell>
          <cell r="F362">
            <v>165.56400000000002</v>
          </cell>
        </row>
        <row r="363">
          <cell r="C363" t="str">
            <v>SXK 111 0312/1</v>
          </cell>
          <cell r="D363" t="str">
            <v>PRA</v>
          </cell>
          <cell r="E363">
            <v>37</v>
          </cell>
          <cell r="F363">
            <v>117.91440000000001</v>
          </cell>
        </row>
        <row r="364">
          <cell r="C364" t="str">
            <v>SXK 111 0312/4</v>
          </cell>
          <cell r="D364" t="str">
            <v>PRA</v>
          </cell>
          <cell r="E364">
            <v>37</v>
          </cell>
          <cell r="F364">
            <v>91.853999999999999</v>
          </cell>
        </row>
        <row r="365">
          <cell r="C365" t="str">
            <v>SXK 111 0317/2</v>
          </cell>
          <cell r="D365" t="str">
            <v>PRA</v>
          </cell>
          <cell r="E365">
            <v>100</v>
          </cell>
          <cell r="F365">
            <v>459.06480000000005</v>
          </cell>
        </row>
        <row r="366">
          <cell r="C366" t="str">
            <v>SXK 111 0321/1</v>
          </cell>
          <cell r="D366" t="str">
            <v>PRA</v>
          </cell>
          <cell r="E366">
            <v>80</v>
          </cell>
          <cell r="F366">
            <v>327.41280000000006</v>
          </cell>
        </row>
        <row r="367">
          <cell r="C367" t="str">
            <v>SXK 111 0322/1</v>
          </cell>
          <cell r="D367" t="str">
            <v>PRA</v>
          </cell>
          <cell r="E367">
            <v>300</v>
          </cell>
          <cell r="F367">
            <v>829.98</v>
          </cell>
        </row>
        <row r="368">
          <cell r="C368" t="str">
            <v>SXK 111 0322/2</v>
          </cell>
          <cell r="D368" t="str">
            <v>PRA</v>
          </cell>
          <cell r="E368">
            <v>580</v>
          </cell>
          <cell r="F368">
            <v>1144.8</v>
          </cell>
        </row>
        <row r="369">
          <cell r="C369" t="str">
            <v>SXK 111 0323/1</v>
          </cell>
          <cell r="D369" t="str">
            <v>PRA</v>
          </cell>
          <cell r="E369">
            <v>320</v>
          </cell>
          <cell r="F369">
            <v>829.98</v>
          </cell>
        </row>
        <row r="370">
          <cell r="C370" t="str">
            <v>SXK 111 0323/2</v>
          </cell>
          <cell r="D370" t="str">
            <v>PRA</v>
          </cell>
          <cell r="E370">
            <v>600</v>
          </cell>
          <cell r="F370">
            <v>1144.8</v>
          </cell>
        </row>
        <row r="371">
          <cell r="C371" t="str">
            <v>SXK 111 0324/1</v>
          </cell>
          <cell r="D371" t="str">
            <v>PRA</v>
          </cell>
          <cell r="E371">
            <v>510</v>
          </cell>
          <cell r="F371">
            <v>829.98</v>
          </cell>
        </row>
        <row r="372">
          <cell r="C372" t="str">
            <v>SXK 111 0325/1</v>
          </cell>
          <cell r="D372" t="str">
            <v>PRA</v>
          </cell>
          <cell r="E372">
            <v>540</v>
          </cell>
          <cell r="F372">
            <v>829.98</v>
          </cell>
        </row>
        <row r="373">
          <cell r="C373" t="str">
            <v>SXK 111 0328</v>
          </cell>
          <cell r="D373" t="str">
            <v>PRA</v>
          </cell>
          <cell r="E373">
            <v>36</v>
          </cell>
          <cell r="F373">
            <v>84.71520000000001</v>
          </cell>
        </row>
        <row r="374">
          <cell r="C374" t="str">
            <v>SXK 111 0329</v>
          </cell>
          <cell r="D374" t="str">
            <v>PRA</v>
          </cell>
          <cell r="E374">
            <v>28</v>
          </cell>
          <cell r="F374">
            <v>87.004800000000003</v>
          </cell>
        </row>
        <row r="375">
          <cell r="C375" t="str">
            <v>SXK 111 0340</v>
          </cell>
          <cell r="D375" t="str">
            <v>PRA</v>
          </cell>
          <cell r="E375">
            <v>74</v>
          </cell>
          <cell r="F375">
            <v>72.543600000000012</v>
          </cell>
        </row>
        <row r="376">
          <cell r="C376" t="str">
            <v>SXK 111 0401/1</v>
          </cell>
          <cell r="D376" t="str">
            <v>PRA</v>
          </cell>
          <cell r="E376">
            <v>400</v>
          </cell>
          <cell r="F376">
            <v>1087.56</v>
          </cell>
        </row>
        <row r="377">
          <cell r="C377" t="str">
            <v>SXK 111 0401/2</v>
          </cell>
          <cell r="D377" t="str">
            <v>PRA</v>
          </cell>
          <cell r="E377">
            <v>700</v>
          </cell>
          <cell r="F377">
            <v>1431</v>
          </cell>
        </row>
        <row r="378">
          <cell r="C378" t="str">
            <v>SXK 111 0402/1</v>
          </cell>
          <cell r="D378" t="str">
            <v>PRA</v>
          </cell>
          <cell r="E378">
            <v>440</v>
          </cell>
          <cell r="F378">
            <v>1087.56</v>
          </cell>
        </row>
        <row r="379">
          <cell r="C379" t="str">
            <v>SXK 111 0402/2</v>
          </cell>
          <cell r="D379" t="str">
            <v>PRA</v>
          </cell>
          <cell r="E379">
            <v>710</v>
          </cell>
          <cell r="F379">
            <v>1431</v>
          </cell>
        </row>
        <row r="380">
          <cell r="C380" t="str">
            <v>SXK 111 0403/1</v>
          </cell>
          <cell r="D380" t="str">
            <v>PRA</v>
          </cell>
          <cell r="E380">
            <v>630</v>
          </cell>
          <cell r="F380">
            <v>1087.56</v>
          </cell>
        </row>
        <row r="381">
          <cell r="C381" t="str">
            <v>SXK 111 0404/1</v>
          </cell>
          <cell r="D381" t="str">
            <v>PRA</v>
          </cell>
          <cell r="E381">
            <v>660</v>
          </cell>
          <cell r="F381">
            <v>1087.56</v>
          </cell>
        </row>
        <row r="382">
          <cell r="C382" t="str">
            <v>SXK 111 501/1</v>
          </cell>
          <cell r="D382" t="str">
            <v>PRA</v>
          </cell>
          <cell r="E382">
            <v>560</v>
          </cell>
          <cell r="F382">
            <v>1431</v>
          </cell>
        </row>
        <row r="383">
          <cell r="C383" t="str">
            <v>SXK 111 501/2</v>
          </cell>
          <cell r="D383" t="str">
            <v>PRA</v>
          </cell>
          <cell r="E383">
            <v>620</v>
          </cell>
          <cell r="F383">
            <v>1516.86</v>
          </cell>
        </row>
        <row r="384">
          <cell r="C384" t="str">
            <v>SXK 111 5028/1</v>
          </cell>
          <cell r="D384" t="str">
            <v>PRA</v>
          </cell>
          <cell r="E384">
            <v>30</v>
          </cell>
          <cell r="F384">
            <v>59.248800000000003</v>
          </cell>
        </row>
        <row r="385">
          <cell r="C385" t="str">
            <v>SXK 111 5037/1</v>
          </cell>
          <cell r="D385" t="str">
            <v>PRA</v>
          </cell>
          <cell r="E385">
            <v>610</v>
          </cell>
          <cell r="F385">
            <v>1581.97</v>
          </cell>
        </row>
        <row r="386">
          <cell r="C386" t="str">
            <v>SXK  111 5037/2</v>
          </cell>
          <cell r="D386" t="str">
            <v>PRA</v>
          </cell>
          <cell r="E386">
            <v>650</v>
          </cell>
          <cell r="F386">
            <v>1670.2920000000001</v>
          </cell>
        </row>
        <row r="387">
          <cell r="C387" t="str">
            <v>SXK 111 509/1</v>
          </cell>
          <cell r="D387" t="str">
            <v>PRA</v>
          </cell>
          <cell r="E387">
            <v>540</v>
          </cell>
          <cell r="F387">
            <v>1481.1336000000001</v>
          </cell>
        </row>
        <row r="388">
          <cell r="C388" t="str">
            <v>SXK 111 511/1</v>
          </cell>
          <cell r="D388" t="str">
            <v>PRA</v>
          </cell>
          <cell r="E388">
            <v>60</v>
          </cell>
          <cell r="F388">
            <v>103.92840000000001</v>
          </cell>
        </row>
        <row r="389">
          <cell r="C389" t="str">
            <v>SXK 111 511/2</v>
          </cell>
          <cell r="D389" t="str">
            <v>PRA</v>
          </cell>
          <cell r="E389">
            <v>200</v>
          </cell>
          <cell r="F389">
            <v>667.41840000000002</v>
          </cell>
        </row>
        <row r="390">
          <cell r="C390" t="str">
            <v>SXK 111 511/4</v>
          </cell>
          <cell r="D390" t="str">
            <v>PRA</v>
          </cell>
          <cell r="E390">
            <v>150</v>
          </cell>
          <cell r="F390">
            <v>354.88800000000003</v>
          </cell>
        </row>
        <row r="391">
          <cell r="C391" t="str">
            <v>SXK 111 512/1</v>
          </cell>
          <cell r="D391" t="str">
            <v>PRA</v>
          </cell>
          <cell r="E391">
            <v>560</v>
          </cell>
          <cell r="F391">
            <v>1837.404</v>
          </cell>
        </row>
        <row r="392">
          <cell r="C392" t="str">
            <v>SXK 111 512/2</v>
          </cell>
          <cell r="D392" t="str">
            <v>PRA</v>
          </cell>
          <cell r="E392">
            <v>300</v>
          </cell>
          <cell r="F392">
            <v>990.25200000000007</v>
          </cell>
        </row>
        <row r="393">
          <cell r="C393" t="str">
            <v>SXK 111 514/2</v>
          </cell>
          <cell r="D393" t="str">
            <v>PRA</v>
          </cell>
          <cell r="E393">
            <v>14</v>
          </cell>
          <cell r="F393">
            <v>21.232800000000001</v>
          </cell>
        </row>
        <row r="394">
          <cell r="C394" t="str">
            <v>SXK 111 514/3</v>
          </cell>
          <cell r="D394" t="str">
            <v>PRA</v>
          </cell>
          <cell r="E394">
            <v>15</v>
          </cell>
          <cell r="F394">
            <v>28.566000000000003</v>
          </cell>
        </row>
        <row r="395">
          <cell r="C395" t="str">
            <v>SXK 111 515/1</v>
          </cell>
          <cell r="D395" t="str">
            <v>PRA</v>
          </cell>
          <cell r="E395">
            <v>180</v>
          </cell>
          <cell r="F395">
            <v>593.0064000000001</v>
          </cell>
        </row>
        <row r="396">
          <cell r="C396" t="str">
            <v>SXK 111 516/1</v>
          </cell>
          <cell r="D396" t="str">
            <v>PRA</v>
          </cell>
          <cell r="E396">
            <v>15</v>
          </cell>
          <cell r="F396">
            <v>36.6768</v>
          </cell>
        </row>
        <row r="397">
          <cell r="C397" t="str">
            <v>SXK 111 516/2</v>
          </cell>
          <cell r="D397" t="str">
            <v>PRA</v>
          </cell>
          <cell r="E397">
            <v>21</v>
          </cell>
          <cell r="F397">
            <v>58.989600000000003</v>
          </cell>
        </row>
        <row r="398">
          <cell r="C398" t="str">
            <v>SXK 111 516/4</v>
          </cell>
          <cell r="D398" t="str">
            <v>PRT</v>
          </cell>
          <cell r="E398">
            <v>0</v>
          </cell>
          <cell r="F398" t="str">
            <v xml:space="preserve"> </v>
          </cell>
        </row>
        <row r="399">
          <cell r="C399" t="str">
            <v>SXK 111 516/5</v>
          </cell>
          <cell r="D399" t="str">
            <v>PRA</v>
          </cell>
          <cell r="E399">
            <v>30</v>
          </cell>
          <cell r="F399">
            <v>99.86760000000001</v>
          </cell>
        </row>
        <row r="400">
          <cell r="C400" t="str">
            <v>SXK 111 516/6</v>
          </cell>
          <cell r="D400" t="str">
            <v>PRA</v>
          </cell>
          <cell r="E400">
            <v>30</v>
          </cell>
          <cell r="F400">
            <v>30.769200000000001</v>
          </cell>
        </row>
        <row r="401">
          <cell r="C401" t="str">
            <v>SXK 111 516/7</v>
          </cell>
          <cell r="D401" t="str">
            <v>PRA</v>
          </cell>
          <cell r="E401">
            <v>30</v>
          </cell>
        </row>
        <row r="402">
          <cell r="C402" t="str">
            <v>SXK 111 517/1</v>
          </cell>
          <cell r="D402" t="str">
            <v>PRA</v>
          </cell>
          <cell r="E402">
            <v>24</v>
          </cell>
          <cell r="F402">
            <v>41.979599999999998</v>
          </cell>
        </row>
        <row r="403">
          <cell r="C403" t="str">
            <v>SXK 111 518/1</v>
          </cell>
          <cell r="D403" t="str">
            <v>PRA</v>
          </cell>
          <cell r="E403">
            <v>13</v>
          </cell>
          <cell r="F403">
            <v>35.996400000000001</v>
          </cell>
        </row>
        <row r="404">
          <cell r="C404" t="str">
            <v>SXK 111 519/1</v>
          </cell>
          <cell r="D404" t="str">
            <v>PRA</v>
          </cell>
          <cell r="E404">
            <v>11</v>
          </cell>
          <cell r="F404">
            <v>29.5488</v>
          </cell>
        </row>
        <row r="405">
          <cell r="C405" t="str">
            <v>SXK 111 520/1</v>
          </cell>
          <cell r="D405" t="str">
            <v>PRA</v>
          </cell>
          <cell r="E405">
            <v>14</v>
          </cell>
          <cell r="F405">
            <v>44.118000000000002</v>
          </cell>
        </row>
        <row r="406">
          <cell r="C406" t="str">
            <v>SXK 111 520/2</v>
          </cell>
          <cell r="D406" t="str">
            <v>PRA</v>
          </cell>
          <cell r="E406">
            <v>12</v>
          </cell>
          <cell r="F406">
            <v>39.636000000000003</v>
          </cell>
        </row>
        <row r="407">
          <cell r="C407" t="str">
            <v>SXK 111 524/1</v>
          </cell>
          <cell r="D407" t="str">
            <v>PRA</v>
          </cell>
          <cell r="E407">
            <v>9</v>
          </cell>
          <cell r="F407">
            <v>26.330400000000001</v>
          </cell>
        </row>
        <row r="408">
          <cell r="C408" t="str">
            <v>SXK 111 533/1</v>
          </cell>
          <cell r="D408" t="str">
            <v>PRA</v>
          </cell>
          <cell r="E408">
            <v>50</v>
          </cell>
          <cell r="F408">
            <v>153.4032</v>
          </cell>
        </row>
        <row r="409">
          <cell r="C409" t="str">
            <v>SXK 111 534/1</v>
          </cell>
          <cell r="D409" t="str">
            <v>PRA</v>
          </cell>
          <cell r="E409">
            <v>470</v>
          </cell>
          <cell r="F409">
            <v>1116.18</v>
          </cell>
        </row>
        <row r="410">
          <cell r="C410" t="str">
            <v>SXK 111 534/2</v>
          </cell>
          <cell r="D410" t="str">
            <v>PRA</v>
          </cell>
          <cell r="E410">
            <v>520</v>
          </cell>
          <cell r="F410">
            <v>1202.04</v>
          </cell>
        </row>
        <row r="411">
          <cell r="C411" t="str">
            <v>SXK 111 537/2</v>
          </cell>
          <cell r="D411" t="str">
            <v>PRA</v>
          </cell>
          <cell r="E411">
            <v>95</v>
          </cell>
          <cell r="F411">
            <v>361.7568</v>
          </cell>
        </row>
        <row r="412">
          <cell r="C412" t="str">
            <v>SXK 111 537/3</v>
          </cell>
          <cell r="D412" t="str">
            <v>PRA</v>
          </cell>
          <cell r="E412">
            <v>135</v>
          </cell>
          <cell r="F412">
            <v>506.0016</v>
          </cell>
        </row>
        <row r="413">
          <cell r="C413" t="str">
            <v>SXK 111 537/4</v>
          </cell>
          <cell r="D413" t="str">
            <v>PRA</v>
          </cell>
          <cell r="E413">
            <v>135</v>
          </cell>
          <cell r="F413">
            <v>491.11920000000003</v>
          </cell>
        </row>
        <row r="414">
          <cell r="C414" t="str">
            <v>SXK 111 539/1</v>
          </cell>
          <cell r="D414" t="str">
            <v>PRA</v>
          </cell>
          <cell r="E414">
            <v>4</v>
          </cell>
          <cell r="F414">
            <v>8.0136000000000003</v>
          </cell>
        </row>
        <row r="415">
          <cell r="C415" t="str">
            <v>SXK 111 541/1</v>
          </cell>
          <cell r="D415" t="str">
            <v>PRA</v>
          </cell>
          <cell r="E415">
            <v>190</v>
          </cell>
          <cell r="F415">
            <v>593.39520000000005</v>
          </cell>
        </row>
        <row r="416">
          <cell r="C416" t="str">
            <v>SXK 111 541/2</v>
          </cell>
          <cell r="D416" t="str">
            <v>PRA</v>
          </cell>
          <cell r="E416">
            <v>340</v>
          </cell>
          <cell r="F416">
            <v>1077.7644</v>
          </cell>
        </row>
        <row r="417">
          <cell r="C417" t="str">
            <v>SXK 111 541/3</v>
          </cell>
          <cell r="D417" t="str">
            <v>PRA</v>
          </cell>
          <cell r="E417">
            <v>590</v>
          </cell>
          <cell r="F417">
            <v>2046.4056</v>
          </cell>
        </row>
        <row r="418">
          <cell r="C418" t="str">
            <v>SXK 111 541/6</v>
          </cell>
          <cell r="D418" t="str">
            <v>PRA</v>
          </cell>
          <cell r="E418">
            <v>120</v>
          </cell>
          <cell r="F418">
            <v>390.84120000000001</v>
          </cell>
        </row>
        <row r="419">
          <cell r="C419" t="str">
            <v>SXK 111 541/7</v>
          </cell>
          <cell r="D419" t="str">
            <v>PRA</v>
          </cell>
          <cell r="E419">
            <v>84</v>
          </cell>
          <cell r="F419">
            <v>282.33360000000005</v>
          </cell>
        </row>
        <row r="420">
          <cell r="C420" t="str">
            <v>SXK 111 542/1</v>
          </cell>
          <cell r="D420" t="str">
            <v>PRA</v>
          </cell>
          <cell r="E420">
            <v>240</v>
          </cell>
          <cell r="F420">
            <v>746.02080000000001</v>
          </cell>
        </row>
        <row r="421">
          <cell r="C421" t="str">
            <v>SXK 111 542/2</v>
          </cell>
          <cell r="D421" t="str">
            <v>PRA</v>
          </cell>
          <cell r="E421">
            <v>430</v>
          </cell>
          <cell r="F421">
            <v>1383.4260000000002</v>
          </cell>
        </row>
        <row r="422">
          <cell r="C422" t="str">
            <v>SXK 111 542/3</v>
          </cell>
          <cell r="D422" t="str">
            <v>PRA</v>
          </cell>
          <cell r="E422">
            <v>830</v>
          </cell>
          <cell r="F422">
            <v>2656.7136</v>
          </cell>
        </row>
        <row r="423">
          <cell r="C423" t="str">
            <v>SXK 111 542/6</v>
          </cell>
          <cell r="D423" t="str">
            <v>PRA</v>
          </cell>
          <cell r="E423">
            <v>150</v>
          </cell>
          <cell r="F423">
            <v>467.45640000000003</v>
          </cell>
        </row>
        <row r="424">
          <cell r="C424" t="str">
            <v>SXK 111 542/7</v>
          </cell>
          <cell r="D424" t="str">
            <v>PRA</v>
          </cell>
          <cell r="E424">
            <v>100</v>
          </cell>
          <cell r="F424">
            <v>320.53320000000002</v>
          </cell>
        </row>
        <row r="425">
          <cell r="C425" t="str">
            <v>SXK 111 548/1</v>
          </cell>
          <cell r="D425" t="str">
            <v>PRA</v>
          </cell>
          <cell r="E425">
            <v>27</v>
          </cell>
          <cell r="F425">
            <v>74.466000000000008</v>
          </cell>
        </row>
        <row r="426">
          <cell r="C426" t="str">
            <v>SXK 111 548/2</v>
          </cell>
          <cell r="D426" t="str">
            <v>PRA</v>
          </cell>
          <cell r="E426">
            <v>33</v>
          </cell>
          <cell r="F426">
            <v>156.83760000000001</v>
          </cell>
        </row>
        <row r="427">
          <cell r="C427" t="str">
            <v>SXK 111 564/1</v>
          </cell>
          <cell r="D427" t="str">
            <v>PRA</v>
          </cell>
          <cell r="E427">
            <v>25</v>
          </cell>
          <cell r="F427">
            <v>123.63840000000002</v>
          </cell>
        </row>
        <row r="428">
          <cell r="C428" t="str">
            <v>SXK 111 569/1</v>
          </cell>
          <cell r="D428" t="str">
            <v>PRA</v>
          </cell>
          <cell r="E428">
            <v>160</v>
          </cell>
          <cell r="F428">
            <v>491.81040000000002</v>
          </cell>
        </row>
        <row r="429">
          <cell r="C429" t="str">
            <v>SXK 111 572/1</v>
          </cell>
          <cell r="D429" t="str">
            <v>PRA</v>
          </cell>
          <cell r="E429">
            <v>40</v>
          </cell>
          <cell r="F429">
            <v>107.84880000000001</v>
          </cell>
        </row>
        <row r="430">
          <cell r="C430" t="str">
            <v>SXK 111 572/3</v>
          </cell>
          <cell r="D430" t="str">
            <v>PRA</v>
          </cell>
          <cell r="E430">
            <v>43</v>
          </cell>
          <cell r="F430">
            <v>78.418800000000005</v>
          </cell>
        </row>
        <row r="431">
          <cell r="C431" t="str">
            <v>SXK 111 572/4</v>
          </cell>
          <cell r="D431" t="str">
            <v>PRA</v>
          </cell>
          <cell r="E431">
            <v>51</v>
          </cell>
          <cell r="F431">
            <v>125.928</v>
          </cell>
        </row>
        <row r="432">
          <cell r="C432" t="str">
            <v>SXK 111 572/5</v>
          </cell>
          <cell r="D432" t="str">
            <v>PRA</v>
          </cell>
          <cell r="E432">
            <v>80</v>
          </cell>
          <cell r="F432">
            <v>154.548</v>
          </cell>
        </row>
        <row r="433">
          <cell r="C433" t="str">
            <v>SXK 111 574/1</v>
          </cell>
          <cell r="D433" t="str">
            <v>PRA</v>
          </cell>
          <cell r="E433">
            <v>40</v>
          </cell>
          <cell r="F433">
            <v>62.963999999999999</v>
          </cell>
        </row>
        <row r="434">
          <cell r="C434" t="str">
            <v>SXK 111 582/1</v>
          </cell>
          <cell r="D434" t="str">
            <v>PRA</v>
          </cell>
          <cell r="E434">
            <v>180</v>
          </cell>
          <cell r="F434">
            <v>394.05960000000005</v>
          </cell>
        </row>
        <row r="435">
          <cell r="C435" t="str">
            <v>SXK 111 593/1</v>
          </cell>
          <cell r="D435" t="str">
            <v>PRA</v>
          </cell>
          <cell r="E435">
            <v>40</v>
          </cell>
          <cell r="F435">
            <v>99.197999999999993</v>
          </cell>
        </row>
        <row r="436">
          <cell r="C436" t="str">
            <v>SXK 111 593/2</v>
          </cell>
          <cell r="D436" t="str">
            <v>PRA</v>
          </cell>
          <cell r="E436">
            <v>36</v>
          </cell>
          <cell r="F436">
            <v>152.9496</v>
          </cell>
        </row>
        <row r="437">
          <cell r="C437" t="str">
            <v>SXK 111 608/1</v>
          </cell>
          <cell r="D437" t="str">
            <v>PRA</v>
          </cell>
          <cell r="E437">
            <v>470</v>
          </cell>
          <cell r="F437">
            <v>1110.4560000000001</v>
          </cell>
        </row>
        <row r="438">
          <cell r="C438" t="str">
            <v>SXK 111 608/2</v>
          </cell>
          <cell r="D438" t="str">
            <v>PRA</v>
          </cell>
          <cell r="E438">
            <v>740</v>
          </cell>
          <cell r="F438">
            <v>1453.8960000000002</v>
          </cell>
        </row>
        <row r="439">
          <cell r="C439" t="str">
            <v>SXK 111 609/1</v>
          </cell>
          <cell r="D439" t="str">
            <v>PRA</v>
          </cell>
          <cell r="E439">
            <v>470</v>
          </cell>
          <cell r="F439">
            <v>1110.4560000000001</v>
          </cell>
        </row>
        <row r="440">
          <cell r="C440" t="str">
            <v>SXK 111 609/2</v>
          </cell>
          <cell r="D440" t="str">
            <v>PRA</v>
          </cell>
          <cell r="E440">
            <v>740</v>
          </cell>
          <cell r="F440">
            <v>1453.8960000000002</v>
          </cell>
        </row>
        <row r="441">
          <cell r="C441" t="str">
            <v>SXK 111 619/1</v>
          </cell>
          <cell r="D441" t="str">
            <v>PRA</v>
          </cell>
          <cell r="E441">
            <v>480</v>
          </cell>
          <cell r="F441">
            <v>1337.8824</v>
          </cell>
        </row>
        <row r="442">
          <cell r="C442" t="str">
            <v>SXK 111 622/1</v>
          </cell>
          <cell r="D442" t="str">
            <v>PRA</v>
          </cell>
          <cell r="E442">
            <v>120</v>
          </cell>
          <cell r="F442">
            <v>435.16440000000006</v>
          </cell>
        </row>
        <row r="443">
          <cell r="C443" t="str">
            <v>SXK 111 627/1</v>
          </cell>
          <cell r="D443" t="str">
            <v>PRA</v>
          </cell>
          <cell r="E443">
            <v>79</v>
          </cell>
          <cell r="F443">
            <v>270.1728</v>
          </cell>
        </row>
        <row r="444">
          <cell r="C444" t="str">
            <v>SXK 111 627/2</v>
          </cell>
          <cell r="D444" t="str">
            <v>PRA</v>
          </cell>
          <cell r="E444">
            <v>79</v>
          </cell>
          <cell r="F444">
            <v>283.91040000000004</v>
          </cell>
        </row>
        <row r="445">
          <cell r="C445" t="str">
            <v>SXK 111 627/3</v>
          </cell>
          <cell r="D445" t="str">
            <v>PRA</v>
          </cell>
          <cell r="E445">
            <v>79</v>
          </cell>
          <cell r="F445">
            <v>254.01599999999999</v>
          </cell>
        </row>
        <row r="446">
          <cell r="C446" t="str">
            <v>SXK 111 627/4</v>
          </cell>
          <cell r="D446" t="str">
            <v>PRA</v>
          </cell>
          <cell r="E446">
            <v>79</v>
          </cell>
          <cell r="F446">
            <v>283.91040000000004</v>
          </cell>
        </row>
        <row r="447">
          <cell r="C447" t="str">
            <v>SXK 111 656/1</v>
          </cell>
          <cell r="D447" t="str">
            <v>PRA</v>
          </cell>
          <cell r="E447">
            <v>560</v>
          </cell>
          <cell r="F447">
            <v>1316.52</v>
          </cell>
        </row>
        <row r="448">
          <cell r="C448" t="str">
            <v>SXK 111 656/2</v>
          </cell>
          <cell r="D448" t="str">
            <v>PRA</v>
          </cell>
          <cell r="E448">
            <v>780</v>
          </cell>
          <cell r="F448">
            <v>1402.38</v>
          </cell>
        </row>
        <row r="449">
          <cell r="C449" t="str">
            <v>SXK 111 657/1</v>
          </cell>
          <cell r="D449" t="str">
            <v>PRA</v>
          </cell>
          <cell r="E449">
            <v>740</v>
          </cell>
          <cell r="F449">
            <v>1110.4560000000001</v>
          </cell>
        </row>
        <row r="450">
          <cell r="C450" t="str">
            <v>SXK 111 658/1</v>
          </cell>
          <cell r="D450" t="str">
            <v>PRA</v>
          </cell>
          <cell r="E450">
            <v>740</v>
          </cell>
          <cell r="F450">
            <v>1110.4560000000001</v>
          </cell>
        </row>
        <row r="451">
          <cell r="C451" t="str">
            <v>SXK 111 659/1</v>
          </cell>
          <cell r="D451" t="str">
            <v>PRA</v>
          </cell>
          <cell r="E451">
            <v>320</v>
          </cell>
          <cell r="F451">
            <v>1058.94</v>
          </cell>
        </row>
        <row r="452">
          <cell r="C452" t="str">
            <v>SXK 111 659/2</v>
          </cell>
          <cell r="D452" t="str">
            <v>PRA</v>
          </cell>
          <cell r="E452">
            <v>620</v>
          </cell>
          <cell r="F452">
            <v>1202.04</v>
          </cell>
        </row>
        <row r="453">
          <cell r="C453" t="str">
            <v>SXK 111 699/1</v>
          </cell>
          <cell r="D453" t="str">
            <v>PRA</v>
          </cell>
          <cell r="E453">
            <v>20</v>
          </cell>
          <cell r="F453">
            <v>45.792000000000002</v>
          </cell>
        </row>
        <row r="454">
          <cell r="C454" t="str">
            <v>TFL 281 325</v>
          </cell>
          <cell r="D454" t="str">
            <v>PRT</v>
          </cell>
          <cell r="E454">
            <v>6.96</v>
          </cell>
          <cell r="F454">
            <v>17</v>
          </cell>
        </row>
        <row r="455">
          <cell r="C455" t="str">
            <v>TFL 281 326</v>
          </cell>
          <cell r="D455" t="str">
            <v>PRT</v>
          </cell>
          <cell r="E455">
            <v>0</v>
          </cell>
        </row>
        <row r="456">
          <cell r="C456" t="str">
            <v>TFL 424 02</v>
          </cell>
          <cell r="D456" t="str">
            <v>PRA</v>
          </cell>
          <cell r="E456">
            <v>5</v>
          </cell>
          <cell r="F456">
            <v>6.4692000000000007</v>
          </cell>
        </row>
        <row r="457">
          <cell r="C457" t="str">
            <v>TFL 424 03</v>
          </cell>
          <cell r="D457" t="str">
            <v>PRA</v>
          </cell>
          <cell r="E457">
            <v>10</v>
          </cell>
          <cell r="F457">
            <v>11.426400000000001</v>
          </cell>
        </row>
        <row r="458">
          <cell r="C458" t="str">
            <v>TFL 424 09</v>
          </cell>
          <cell r="D458" t="str">
            <v>PRT</v>
          </cell>
          <cell r="E458">
            <v>6</v>
          </cell>
          <cell r="F458">
            <v>8</v>
          </cell>
        </row>
        <row r="459">
          <cell r="C459" t="str">
            <v>TFL 481 52</v>
          </cell>
          <cell r="D459" t="str">
            <v>PRA</v>
          </cell>
          <cell r="E459">
            <v>4</v>
          </cell>
          <cell r="F459">
            <v>3.7584000000000004</v>
          </cell>
        </row>
        <row r="460">
          <cell r="C460" t="str">
            <v>TFL 481 53</v>
          </cell>
          <cell r="D460" t="str">
            <v>PRA</v>
          </cell>
          <cell r="E460">
            <v>7</v>
          </cell>
          <cell r="F460">
            <v>7.3656000000000006</v>
          </cell>
        </row>
        <row r="461">
          <cell r="C461" t="str">
            <v>TFL 481 54</v>
          </cell>
          <cell r="D461" t="str">
            <v>PRA</v>
          </cell>
          <cell r="E461">
            <v>6</v>
          </cell>
          <cell r="F461">
            <v>6.1128000000000009</v>
          </cell>
        </row>
        <row r="462">
          <cell r="C462" t="str">
            <v>TFR 463 26</v>
          </cell>
          <cell r="D462" t="str">
            <v>PRA</v>
          </cell>
          <cell r="E462">
            <v>6</v>
          </cell>
          <cell r="F462">
            <v>11</v>
          </cell>
        </row>
        <row r="463">
          <cell r="C463" t="str">
            <v>TSR 311 9173/10000</v>
          </cell>
          <cell r="D463" t="str">
            <v>PRA</v>
          </cell>
          <cell r="E463">
            <v>186</v>
          </cell>
          <cell r="F463">
            <v>423.14400000000006</v>
          </cell>
        </row>
        <row r="464">
          <cell r="C464" t="str">
            <v>TSR 311 9173/2000</v>
          </cell>
          <cell r="D464" t="str">
            <v>PRA</v>
          </cell>
          <cell r="E464">
            <v>157</v>
          </cell>
          <cell r="F464">
            <v>402.74280000000005</v>
          </cell>
        </row>
        <row r="465">
          <cell r="C465" t="str">
            <v>TSR 311 9173/5000</v>
          </cell>
          <cell r="D465" t="str">
            <v>PRA</v>
          </cell>
          <cell r="E465">
            <v>167</v>
          </cell>
          <cell r="F465">
            <v>407.916</v>
          </cell>
        </row>
        <row r="466">
          <cell r="C466" t="str">
            <v>TSR 311 9174/10000</v>
          </cell>
          <cell r="D466" t="str">
            <v>PRA</v>
          </cell>
          <cell r="E466">
            <v>186</v>
          </cell>
          <cell r="F466">
            <v>426.06</v>
          </cell>
        </row>
        <row r="467">
          <cell r="C467" t="str">
            <v>TSR 311 9174/2000</v>
          </cell>
          <cell r="D467" t="str">
            <v>PRA</v>
          </cell>
          <cell r="E467">
            <v>157</v>
          </cell>
          <cell r="F467">
            <v>360.3852</v>
          </cell>
        </row>
        <row r="468">
          <cell r="C468" t="str">
            <v>TSR 311 9174/5000</v>
          </cell>
          <cell r="D468" t="str">
            <v>PRA</v>
          </cell>
          <cell r="E468">
            <v>167</v>
          </cell>
          <cell r="F468">
            <v>382.70880000000005</v>
          </cell>
        </row>
        <row r="469">
          <cell r="C469" t="str">
            <v>TSR 632 190/1</v>
          </cell>
          <cell r="D469" t="str">
            <v>PRA</v>
          </cell>
          <cell r="E469">
            <v>84</v>
          </cell>
          <cell r="F469">
            <v>89.758800000000008</v>
          </cell>
        </row>
        <row r="470">
          <cell r="C470" t="str">
            <v>TSR 632 190/2</v>
          </cell>
          <cell r="D470" t="str">
            <v>PRA</v>
          </cell>
          <cell r="E470">
            <v>67</v>
          </cell>
          <cell r="F470">
            <v>86.907600000000002</v>
          </cell>
        </row>
        <row r="471">
          <cell r="C471" t="str">
            <v>TSR 671 001/1</v>
          </cell>
          <cell r="D471" t="str">
            <v>PRA</v>
          </cell>
          <cell r="E471">
            <v>106</v>
          </cell>
          <cell r="F471">
            <v>373.0104</v>
          </cell>
        </row>
        <row r="472">
          <cell r="C472" t="str">
            <v>TSR 671 001/11</v>
          </cell>
          <cell r="D472" t="str">
            <v>PRA</v>
          </cell>
          <cell r="E472">
            <v>72</v>
          </cell>
          <cell r="F472">
            <v>238.518</v>
          </cell>
        </row>
        <row r="473">
          <cell r="C473" t="str">
            <v>TSR 671 001/12</v>
          </cell>
          <cell r="D473" t="str">
            <v>PRA</v>
          </cell>
          <cell r="E473">
            <v>72</v>
          </cell>
          <cell r="F473">
            <v>238.42080000000001</v>
          </cell>
        </row>
        <row r="474">
          <cell r="C474" t="str">
            <v>TSR 671 001/13</v>
          </cell>
          <cell r="D474" t="str">
            <v>PRA</v>
          </cell>
          <cell r="E474">
            <v>46</v>
          </cell>
          <cell r="F474">
            <v>148.65119999999999</v>
          </cell>
        </row>
        <row r="475">
          <cell r="C475" t="str">
            <v>TSR 671 001/14</v>
          </cell>
          <cell r="D475" t="str">
            <v>PRA</v>
          </cell>
          <cell r="E475">
            <v>35</v>
          </cell>
          <cell r="F475">
            <v>113.60520000000001</v>
          </cell>
        </row>
        <row r="476">
          <cell r="C476" t="str">
            <v>TSR 671 001/15</v>
          </cell>
          <cell r="D476" t="str">
            <v>PRA</v>
          </cell>
          <cell r="E476">
            <v>35</v>
          </cell>
          <cell r="F476">
            <v>113.60520000000001</v>
          </cell>
        </row>
        <row r="477">
          <cell r="C477" t="str">
            <v>TSR 671 001/2</v>
          </cell>
          <cell r="D477" t="str">
            <v>PRA</v>
          </cell>
          <cell r="E477">
            <v>107</v>
          </cell>
          <cell r="F477">
            <v>373.0104</v>
          </cell>
        </row>
        <row r="478">
          <cell r="C478" t="str">
            <v>TSR 671 001/3</v>
          </cell>
          <cell r="D478" t="str">
            <v>PRA</v>
          </cell>
          <cell r="E478">
            <v>67</v>
          </cell>
          <cell r="F478">
            <v>219.46680000000003</v>
          </cell>
        </row>
        <row r="479">
          <cell r="C479" t="str">
            <v>TSR 671 001/4</v>
          </cell>
          <cell r="D479" t="str">
            <v>PRA</v>
          </cell>
          <cell r="E479">
            <v>44</v>
          </cell>
          <cell r="F479">
            <v>147.4308</v>
          </cell>
        </row>
        <row r="480">
          <cell r="C480" t="str">
            <v>TSR 671 001/5</v>
          </cell>
          <cell r="D480" t="str">
            <v>PRA</v>
          </cell>
          <cell r="E480">
            <v>44</v>
          </cell>
          <cell r="F480">
            <v>150.88680000000002</v>
          </cell>
        </row>
        <row r="481">
          <cell r="C481" t="str">
            <v>TSR 673 113/1</v>
          </cell>
          <cell r="D481" t="str">
            <v>PRT</v>
          </cell>
          <cell r="E481">
            <v>256</v>
          </cell>
          <cell r="F481">
            <v>670</v>
          </cell>
        </row>
        <row r="482">
          <cell r="C482" t="str">
            <v>TSR 673 113/2</v>
          </cell>
          <cell r="D482" t="str">
            <v>PRT</v>
          </cell>
          <cell r="E482">
            <v>139</v>
          </cell>
          <cell r="F482">
            <v>365</v>
          </cell>
        </row>
        <row r="483">
          <cell r="C483" t="str">
            <v>TZC 500 32</v>
          </cell>
          <cell r="D483" t="str">
            <v>PRA</v>
          </cell>
          <cell r="E483">
            <v>7</v>
          </cell>
          <cell r="F483">
            <v>7.4952000000000005</v>
          </cell>
        </row>
        <row r="484">
          <cell r="C484" t="str">
            <v xml:space="preserve">TZC 500 32/100 </v>
          </cell>
          <cell r="D484" t="str">
            <v>PRA</v>
          </cell>
          <cell r="E484">
            <v>373</v>
          </cell>
          <cell r="F484">
            <v>742.77</v>
          </cell>
        </row>
        <row r="485">
          <cell r="C485" t="str">
            <v>TZC 500 32/500</v>
          </cell>
          <cell r="D485" t="str">
            <v>PRA</v>
          </cell>
          <cell r="E485">
            <v>1862</v>
          </cell>
          <cell r="F485">
            <v>3749.22</v>
          </cell>
        </row>
        <row r="486">
          <cell r="C486" t="str">
            <v>TZC 501 26</v>
          </cell>
          <cell r="D486" t="str">
            <v>PRA</v>
          </cell>
          <cell r="E486">
            <v>15</v>
          </cell>
          <cell r="F486">
            <v>18.133199999999999</v>
          </cell>
        </row>
        <row r="487">
          <cell r="C487" t="str">
            <v>TZC 750 24</v>
          </cell>
          <cell r="D487" t="str">
            <v>PRA</v>
          </cell>
          <cell r="E487">
            <v>3</v>
          </cell>
          <cell r="F487">
            <v>2.6568000000000001</v>
          </cell>
        </row>
        <row r="488">
          <cell r="C488" t="str">
            <v>UFE 111 31/1</v>
          </cell>
          <cell r="D488" t="str">
            <v>PRA</v>
          </cell>
          <cell r="E488">
            <v>830</v>
          </cell>
          <cell r="F488">
            <v>1670.9544000000001</v>
          </cell>
        </row>
        <row r="489">
          <cell r="C489" t="str">
            <v>UKL 401 02/CD</v>
          </cell>
          <cell r="D489" t="str">
            <v>PRA</v>
          </cell>
          <cell r="E489">
            <v>5650</v>
          </cell>
          <cell r="F489">
            <v>10308.016799999999</v>
          </cell>
        </row>
        <row r="490">
          <cell r="C490" t="str">
            <v>UKL 401 03/CD</v>
          </cell>
          <cell r="D490" t="str">
            <v>PRA</v>
          </cell>
          <cell r="E490">
            <v>5320</v>
          </cell>
          <cell r="F490">
            <v>11831.9292</v>
          </cell>
        </row>
        <row r="491">
          <cell r="C491" t="str">
            <v>UKL 401 05/CD</v>
          </cell>
          <cell r="D491" t="str">
            <v>PRA</v>
          </cell>
          <cell r="E491">
            <v>6010</v>
          </cell>
          <cell r="F491">
            <v>10315.555200000001</v>
          </cell>
        </row>
        <row r="492">
          <cell r="C492" t="str">
            <v>UKL 401 05/CDHP</v>
          </cell>
          <cell r="D492" t="str">
            <v>PRA</v>
          </cell>
          <cell r="E492">
            <v>6730</v>
          </cell>
          <cell r="F492">
            <v>10631.379600000002</v>
          </cell>
        </row>
        <row r="493">
          <cell r="C493" t="str">
            <v>UKL 401 06/CD</v>
          </cell>
          <cell r="D493" t="str">
            <v>PRA</v>
          </cell>
          <cell r="E493">
            <v>6370</v>
          </cell>
          <cell r="F493">
            <v>12570</v>
          </cell>
        </row>
        <row r="494">
          <cell r="C494" t="str">
            <v>UKL 401 07/CD</v>
          </cell>
          <cell r="D494" t="str">
            <v>PRA</v>
          </cell>
          <cell r="E494">
            <v>6040</v>
          </cell>
          <cell r="F494">
            <v>12329.713178378379</v>
          </cell>
        </row>
        <row r="495">
          <cell r="C495" t="str">
            <v>UKL 401 09/CD</v>
          </cell>
          <cell r="D495" t="str">
            <v>PRA</v>
          </cell>
          <cell r="E495">
            <v>5650</v>
          </cell>
          <cell r="F495">
            <v>11606.6412</v>
          </cell>
        </row>
        <row r="496">
          <cell r="C496" t="str">
            <v>UKL 401 09/CDHP</v>
          </cell>
          <cell r="D496" t="str">
            <v>PRA</v>
          </cell>
          <cell r="E496">
            <v>6370</v>
          </cell>
          <cell r="F496">
            <v>12652.9884</v>
          </cell>
        </row>
        <row r="497">
          <cell r="C497" t="str">
            <v>UKL 401 10/CD</v>
          </cell>
          <cell r="D497" t="str">
            <v>PRA</v>
          </cell>
          <cell r="E497">
            <v>6900</v>
          </cell>
          <cell r="F497">
            <v>16670.1564</v>
          </cell>
        </row>
        <row r="498">
          <cell r="C498" t="str">
            <v>UKL 401 11/CD</v>
          </cell>
          <cell r="D498" t="str">
            <v>PRA</v>
          </cell>
          <cell r="E498">
            <v>5320</v>
          </cell>
          <cell r="F498">
            <v>9856.0260000000017</v>
          </cell>
        </row>
        <row r="499">
          <cell r="C499" t="str">
            <v>UKL 401 11/CDHP</v>
          </cell>
          <cell r="D499" t="str">
            <v>PRA</v>
          </cell>
          <cell r="E499">
            <v>6040</v>
          </cell>
          <cell r="F499">
            <v>9856.0260000000017</v>
          </cell>
        </row>
        <row r="500">
          <cell r="C500" t="str">
            <v>UKL 401 13/CD</v>
          </cell>
          <cell r="D500" t="str">
            <v>PRA</v>
          </cell>
          <cell r="E500">
            <v>5320</v>
          </cell>
          <cell r="F500">
            <v>10649.5236</v>
          </cell>
        </row>
        <row r="501">
          <cell r="C501" t="str">
            <v>UKL 401 14/CD</v>
          </cell>
          <cell r="D501" t="str">
            <v>PRA</v>
          </cell>
          <cell r="E501">
            <v>5650</v>
          </cell>
          <cell r="F501">
            <v>10501.7256</v>
          </cell>
        </row>
        <row r="502">
          <cell r="C502" t="str">
            <v>UKL 401 14/CDHP</v>
          </cell>
          <cell r="D502" t="str">
            <v>PRA</v>
          </cell>
          <cell r="E502">
            <v>6370</v>
          </cell>
          <cell r="F502">
            <v>10501.7256</v>
          </cell>
        </row>
        <row r="503">
          <cell r="C503" t="str">
            <v>UKL 401 18/CD</v>
          </cell>
          <cell r="D503" t="str">
            <v>PRA</v>
          </cell>
          <cell r="E503">
            <v>6010</v>
          </cell>
          <cell r="F503">
            <v>10139.4828</v>
          </cell>
        </row>
        <row r="504">
          <cell r="C504" t="str">
            <v>UKL 401 18/CDHP</v>
          </cell>
          <cell r="D504" t="str">
            <v>PRA</v>
          </cell>
          <cell r="E504">
            <v>6730</v>
          </cell>
          <cell r="F504">
            <v>10455.328800000001</v>
          </cell>
        </row>
        <row r="505">
          <cell r="C505" t="str">
            <v>UKL 401 45/CD</v>
          </cell>
          <cell r="D505" t="str">
            <v>PRA</v>
          </cell>
          <cell r="E505">
            <v>8380</v>
          </cell>
          <cell r="F505">
            <v>16063.934446715786</v>
          </cell>
        </row>
        <row r="506">
          <cell r="C506" t="str">
            <v>UKL 401 46/CD</v>
          </cell>
          <cell r="D506" t="str">
            <v>PRA</v>
          </cell>
          <cell r="E506">
            <v>8740</v>
          </cell>
          <cell r="F506">
            <v>23700</v>
          </cell>
        </row>
        <row r="507">
          <cell r="C507" t="str">
            <v>UKL 401 47/CD</v>
          </cell>
          <cell r="D507" t="str">
            <v>PRT</v>
          </cell>
          <cell r="E507">
            <v>8740</v>
          </cell>
          <cell r="F507">
            <v>23700</v>
          </cell>
        </row>
        <row r="508">
          <cell r="C508" t="str">
            <v>UKL 401 48/CD</v>
          </cell>
          <cell r="D508" t="str">
            <v>PRT</v>
          </cell>
          <cell r="E508">
            <v>7820</v>
          </cell>
          <cell r="F508">
            <v>23700</v>
          </cell>
        </row>
        <row r="509">
          <cell r="C509" t="str">
            <v>UKL 401 55/CD</v>
          </cell>
          <cell r="D509" t="str">
            <v>PRT</v>
          </cell>
          <cell r="E509">
            <v>7350</v>
          </cell>
          <cell r="F509">
            <v>18832.718260863014</v>
          </cell>
        </row>
        <row r="510">
          <cell r="C510" t="str">
            <v>UKL 401 57/CD</v>
          </cell>
          <cell r="D510" t="str">
            <v>PRT</v>
          </cell>
          <cell r="E510">
            <v>7820</v>
          </cell>
          <cell r="F510">
            <v>23700</v>
          </cell>
        </row>
        <row r="511">
          <cell r="C511" t="str">
            <v>UKL 401 58/CD</v>
          </cell>
          <cell r="D511" t="str">
            <v>PRT</v>
          </cell>
          <cell r="E511">
            <v>7350</v>
          </cell>
          <cell r="F511">
            <v>16222.032000000001</v>
          </cell>
        </row>
        <row r="512">
          <cell r="C512" t="str">
            <v>UKL 401 58/CD</v>
          </cell>
          <cell r="D512" t="str">
            <v>PRT</v>
          </cell>
          <cell r="E512">
            <v>7350</v>
          </cell>
          <cell r="F512">
            <v>16670.1564</v>
          </cell>
        </row>
        <row r="513">
          <cell r="C513" t="str">
            <v>UKL 401 59/CD</v>
          </cell>
          <cell r="D513" t="str">
            <v>PRT</v>
          </cell>
          <cell r="E513">
            <v>6910</v>
          </cell>
          <cell r="F513">
            <v>21141.693460863011</v>
          </cell>
        </row>
        <row r="514">
          <cell r="C514" t="str">
            <v>UKL 601 100/CD</v>
          </cell>
          <cell r="D514" t="str">
            <v>PRA</v>
          </cell>
          <cell r="E514">
            <v>6560</v>
          </cell>
          <cell r="F514">
            <v>21141.601619661873</v>
          </cell>
        </row>
        <row r="515">
          <cell r="C515" t="str">
            <v>UKL 601 101/CD</v>
          </cell>
          <cell r="D515" t="str">
            <v>PRA</v>
          </cell>
          <cell r="E515">
            <v>8380</v>
          </cell>
          <cell r="F515">
            <v>18832.718260863014</v>
          </cell>
        </row>
        <row r="516">
          <cell r="C516" t="str">
            <v>UKL 601 102/CD</v>
          </cell>
          <cell r="D516" t="str">
            <v>PRA</v>
          </cell>
          <cell r="E516">
            <v>8040</v>
          </cell>
          <cell r="F516">
            <v>21141.693460863011</v>
          </cell>
        </row>
        <row r="517">
          <cell r="C517" t="str">
            <v>UKL 601 103/CD</v>
          </cell>
          <cell r="D517" t="str">
            <v>PRT</v>
          </cell>
          <cell r="E517">
            <v>6910</v>
          </cell>
          <cell r="F517">
            <v>21141.693460863011</v>
          </cell>
        </row>
        <row r="518">
          <cell r="C518" t="str">
            <v>UKL 601 106/CD</v>
          </cell>
          <cell r="D518" t="str">
            <v>PRT</v>
          </cell>
          <cell r="E518">
            <v>6560</v>
          </cell>
          <cell r="F518">
            <v>21141.601619661873</v>
          </cell>
        </row>
        <row r="519">
          <cell r="C519" t="str">
            <v>UKL 601 112/CD</v>
          </cell>
          <cell r="D519" t="str">
            <v>PRT</v>
          </cell>
          <cell r="E519">
            <v>6910</v>
          </cell>
          <cell r="F519">
            <v>21141.601619661873</v>
          </cell>
        </row>
        <row r="520">
          <cell r="C520" t="str">
            <v>UKL 601 113/CD</v>
          </cell>
          <cell r="D520" t="str">
            <v>PRT</v>
          </cell>
          <cell r="E520">
            <v>6910</v>
          </cell>
          <cell r="F520">
            <v>21141.693460863011</v>
          </cell>
        </row>
        <row r="521">
          <cell r="C521" t="str">
            <v>UKL 604 114/CD</v>
          </cell>
          <cell r="D521" t="str">
            <v>PRT</v>
          </cell>
          <cell r="E521">
            <v>6910</v>
          </cell>
          <cell r="F521">
            <v>21141.601619661873</v>
          </cell>
        </row>
        <row r="522">
          <cell r="C522" t="str">
            <v>UKY 210 40/DC12D</v>
          </cell>
          <cell r="D522" t="str">
            <v>PRA</v>
          </cell>
          <cell r="E522">
            <v>4390</v>
          </cell>
          <cell r="F522">
            <v>7774.0560000000005</v>
          </cell>
        </row>
        <row r="523">
          <cell r="C523" t="str">
            <v>UKY 210 40/SC11D</v>
          </cell>
          <cell r="D523" t="str">
            <v>PRA</v>
          </cell>
          <cell r="E523">
            <v>2710</v>
          </cell>
          <cell r="F523">
            <v>5550.9948000000004</v>
          </cell>
        </row>
        <row r="524">
          <cell r="C524" t="str">
            <v>UKY 210 41/DC12D</v>
          </cell>
          <cell r="D524" t="str">
            <v>PRA</v>
          </cell>
          <cell r="E524">
            <v>3750</v>
          </cell>
          <cell r="F524">
            <v>6908.7924000000003</v>
          </cell>
        </row>
        <row r="525">
          <cell r="C525" t="str">
            <v>UKY 210 41/SC15D</v>
          </cell>
          <cell r="D525" t="str">
            <v>PRA</v>
          </cell>
          <cell r="E525">
            <v>2260</v>
          </cell>
          <cell r="F525">
            <v>5550.9948000000004</v>
          </cell>
        </row>
        <row r="526">
          <cell r="C526" t="str">
            <v>UKY 210 42/DC12D</v>
          </cell>
          <cell r="D526" t="str">
            <v>PRA</v>
          </cell>
          <cell r="E526">
            <v>3750</v>
          </cell>
          <cell r="F526">
            <v>6855.5483999999997</v>
          </cell>
        </row>
        <row r="527">
          <cell r="C527" t="str">
            <v>UKY 210 42/SC11D</v>
          </cell>
          <cell r="D527" t="str">
            <v>PRA</v>
          </cell>
          <cell r="E527">
            <v>2260</v>
          </cell>
          <cell r="F527">
            <v>5550.9948000000004</v>
          </cell>
        </row>
        <row r="528">
          <cell r="C528" t="str">
            <v>UKY 210 42/SC15D</v>
          </cell>
          <cell r="D528" t="str">
            <v>PRA</v>
          </cell>
          <cell r="E528">
            <v>2260</v>
          </cell>
          <cell r="F528">
            <v>5550.9948000000004</v>
          </cell>
        </row>
        <row r="529">
          <cell r="C529" t="str">
            <v>UKY 210 43/DC12D</v>
          </cell>
          <cell r="D529" t="str">
            <v>PRA</v>
          </cell>
          <cell r="E529">
            <v>3750</v>
          </cell>
          <cell r="F529">
            <v>6815.61</v>
          </cell>
        </row>
        <row r="530">
          <cell r="C530" t="str">
            <v>UKY 210 43/SC11D</v>
          </cell>
          <cell r="D530" t="str">
            <v>PRA</v>
          </cell>
          <cell r="E530">
            <v>2260</v>
          </cell>
          <cell r="F530">
            <v>5550.9948000000004</v>
          </cell>
        </row>
        <row r="531">
          <cell r="C531" t="str">
            <v>UKY 210 44/DC12D</v>
          </cell>
          <cell r="D531" t="str">
            <v>PRA</v>
          </cell>
          <cell r="E531">
            <v>3750</v>
          </cell>
          <cell r="F531">
            <v>6735.7332000000006</v>
          </cell>
        </row>
        <row r="532">
          <cell r="C532" t="str">
            <v>UKY 210 44/SC11D</v>
          </cell>
          <cell r="D532" t="str">
            <v>PRA</v>
          </cell>
          <cell r="E532">
            <v>2260</v>
          </cell>
          <cell r="F532">
            <v>5550.9948000000004</v>
          </cell>
        </row>
        <row r="533">
          <cell r="C533" t="str">
            <v>UKY 210 44/SC15D</v>
          </cell>
          <cell r="D533" t="str">
            <v>PRA</v>
          </cell>
          <cell r="E533">
            <v>2260</v>
          </cell>
          <cell r="F533">
            <v>5550.9948000000004</v>
          </cell>
        </row>
        <row r="534">
          <cell r="C534" t="str">
            <v>UKY 210 45/DC12D</v>
          </cell>
          <cell r="D534" t="str">
            <v>PRA</v>
          </cell>
          <cell r="E534">
            <v>3750</v>
          </cell>
          <cell r="F534">
            <v>6735.7332000000006</v>
          </cell>
        </row>
        <row r="535">
          <cell r="C535" t="str">
            <v>UKY 210 45/SC11D</v>
          </cell>
          <cell r="D535" t="str">
            <v>PRA</v>
          </cell>
          <cell r="E535">
            <v>2260</v>
          </cell>
          <cell r="F535">
            <v>5550.9948000000004</v>
          </cell>
        </row>
        <row r="536">
          <cell r="C536" t="str">
            <v>UKY 210 45/SC15D</v>
          </cell>
          <cell r="D536" t="str">
            <v>PRA</v>
          </cell>
          <cell r="E536">
            <v>2260</v>
          </cell>
          <cell r="F536">
            <v>5550.9948000000004</v>
          </cell>
        </row>
        <row r="537">
          <cell r="C537" t="str">
            <v>UKY 210 50/DC12D</v>
          </cell>
          <cell r="D537" t="str">
            <v>PRA</v>
          </cell>
          <cell r="E537">
            <v>7160</v>
          </cell>
          <cell r="F537">
            <v>12353.288399999999</v>
          </cell>
        </row>
        <row r="538">
          <cell r="C538" t="str">
            <v>UKY 210 50/SC11D</v>
          </cell>
          <cell r="D538" t="str">
            <v>PRA</v>
          </cell>
          <cell r="E538">
            <v>4400</v>
          </cell>
          <cell r="F538">
            <v>10130.227200000001</v>
          </cell>
        </row>
        <row r="539">
          <cell r="C539" t="str">
            <v>UKY 210 50/SC31D</v>
          </cell>
          <cell r="D539" t="str">
            <v>PRA</v>
          </cell>
          <cell r="E539">
            <v>1800</v>
          </cell>
          <cell r="F539">
            <v>6016.9068000000007</v>
          </cell>
        </row>
        <row r="540">
          <cell r="C540" t="str">
            <v>UKY 210 51/DC12D</v>
          </cell>
          <cell r="D540" t="str">
            <v>PRA</v>
          </cell>
          <cell r="E540">
            <v>6180</v>
          </cell>
          <cell r="F540">
            <v>11488.024800000001</v>
          </cell>
        </row>
        <row r="541">
          <cell r="C541" t="str">
            <v>UKY 210 51/SC15D</v>
          </cell>
          <cell r="D541" t="str">
            <v>PRA</v>
          </cell>
          <cell r="E541">
            <v>4400</v>
          </cell>
          <cell r="F541">
            <v>10130.227200000001</v>
          </cell>
        </row>
        <row r="542">
          <cell r="C542" t="str">
            <v>UKY 210 51/SC35D</v>
          </cell>
          <cell r="D542" t="str">
            <v>PRA</v>
          </cell>
          <cell r="E542">
            <v>1800</v>
          </cell>
          <cell r="F542">
            <v>6016.9068000000007</v>
          </cell>
        </row>
        <row r="543">
          <cell r="C543" t="str">
            <v>UKY 210 52/DC12D</v>
          </cell>
          <cell r="D543" t="str">
            <v>PRA</v>
          </cell>
          <cell r="E543">
            <v>6180</v>
          </cell>
          <cell r="F543">
            <v>11434.7808</v>
          </cell>
        </row>
        <row r="544">
          <cell r="C544" t="str">
            <v>UKY 210 52/SC11D</v>
          </cell>
          <cell r="D544" t="str">
            <v>PRA</v>
          </cell>
          <cell r="E544">
            <v>4400</v>
          </cell>
          <cell r="F544">
            <v>10130.227200000001</v>
          </cell>
        </row>
        <row r="545">
          <cell r="C545" t="str">
            <v>UKY 210 52/SC15D</v>
          </cell>
          <cell r="D545" t="str">
            <v>PRA</v>
          </cell>
          <cell r="E545">
            <v>4400</v>
          </cell>
          <cell r="F545">
            <v>10130.227200000001</v>
          </cell>
        </row>
        <row r="546">
          <cell r="C546" t="str">
            <v>UKY 210 52/SC31D</v>
          </cell>
          <cell r="D546" t="str">
            <v>PRA</v>
          </cell>
          <cell r="E546">
            <v>1800</v>
          </cell>
          <cell r="F546">
            <v>6016.9068000000007</v>
          </cell>
        </row>
        <row r="547">
          <cell r="C547" t="str">
            <v>UKY 210 52/SC35D</v>
          </cell>
          <cell r="D547" t="str">
            <v>PRA</v>
          </cell>
          <cell r="E547">
            <v>1800</v>
          </cell>
          <cell r="F547">
            <v>6016.9068000000007</v>
          </cell>
        </row>
        <row r="548">
          <cell r="C548" t="str">
            <v>UKY 210 53/DC12D</v>
          </cell>
          <cell r="D548" t="str">
            <v>PRA</v>
          </cell>
          <cell r="E548">
            <v>6180</v>
          </cell>
          <cell r="F548">
            <v>11488.024800000001</v>
          </cell>
        </row>
        <row r="549">
          <cell r="C549" t="str">
            <v>UKY 210 53/SC11D</v>
          </cell>
          <cell r="D549" t="str">
            <v>PRA</v>
          </cell>
          <cell r="E549">
            <v>4400</v>
          </cell>
          <cell r="F549">
            <v>10130.227200000001</v>
          </cell>
        </row>
        <row r="550">
          <cell r="C550" t="str">
            <v>UKY 210 53/SC31D</v>
          </cell>
          <cell r="D550" t="str">
            <v>PRA</v>
          </cell>
          <cell r="E550">
            <v>1800</v>
          </cell>
          <cell r="F550">
            <v>6016.9068000000007</v>
          </cell>
        </row>
        <row r="551">
          <cell r="C551" t="str">
            <v>UKY 210 54/DC12D</v>
          </cell>
          <cell r="D551" t="str">
            <v>PRA</v>
          </cell>
          <cell r="E551">
            <v>6180</v>
          </cell>
          <cell r="F551">
            <v>11408.158800000001</v>
          </cell>
        </row>
        <row r="552">
          <cell r="C552" t="str">
            <v>UKY 210 54/SC11D</v>
          </cell>
          <cell r="D552" t="str">
            <v>PRA</v>
          </cell>
          <cell r="E552">
            <v>4400</v>
          </cell>
          <cell r="F552">
            <v>10130.227200000001</v>
          </cell>
        </row>
        <row r="553">
          <cell r="C553" t="str">
            <v>UKY 210 54/SC15D</v>
          </cell>
          <cell r="D553" t="str">
            <v>PRA</v>
          </cell>
          <cell r="E553">
            <v>4400</v>
          </cell>
          <cell r="F553">
            <v>10130.227200000001</v>
          </cell>
        </row>
        <row r="554">
          <cell r="C554" t="str">
            <v>UKY 210 54/SC31D</v>
          </cell>
          <cell r="D554" t="str">
            <v>PRA</v>
          </cell>
          <cell r="E554">
            <v>1800</v>
          </cell>
          <cell r="F554">
            <v>6016.9068000000007</v>
          </cell>
        </row>
        <row r="555">
          <cell r="C555" t="str">
            <v>UKY 210 54/SC35D</v>
          </cell>
          <cell r="D555" t="str">
            <v>PRA</v>
          </cell>
          <cell r="E555">
            <v>1800</v>
          </cell>
          <cell r="F555">
            <v>6016.9068000000007</v>
          </cell>
        </row>
        <row r="556">
          <cell r="C556" t="str">
            <v>UKY 210 55/DC12D</v>
          </cell>
          <cell r="D556" t="str">
            <v>PRA</v>
          </cell>
          <cell r="E556">
            <v>3750</v>
          </cell>
          <cell r="F556">
            <v>6735.7332000000006</v>
          </cell>
        </row>
        <row r="557">
          <cell r="C557" t="str">
            <v>UKY 210 55/SC15D</v>
          </cell>
          <cell r="D557" t="str">
            <v>PRA</v>
          </cell>
          <cell r="E557">
            <v>2260</v>
          </cell>
          <cell r="F557">
            <v>5550.9948000000004</v>
          </cell>
        </row>
        <row r="558">
          <cell r="C558" t="str">
            <v>UKY 210 56/DC12D</v>
          </cell>
          <cell r="D558" t="str">
            <v>PRT</v>
          </cell>
          <cell r="E558">
            <v>3750</v>
          </cell>
          <cell r="F558">
            <v>6735.7332000000006</v>
          </cell>
        </row>
        <row r="559">
          <cell r="C559" t="str">
            <v>UKY 210 56/SC15D</v>
          </cell>
          <cell r="D559" t="str">
            <v>PRT</v>
          </cell>
          <cell r="E559">
            <v>2260</v>
          </cell>
          <cell r="F559">
            <v>5550.9948000000004</v>
          </cell>
        </row>
        <row r="560">
          <cell r="C560" t="str">
            <v>UKY 210 57/DC12D</v>
          </cell>
          <cell r="D560" t="str">
            <v>PRA</v>
          </cell>
          <cell r="E560">
            <v>1080</v>
          </cell>
          <cell r="F560">
            <v>3692.8440000000005</v>
          </cell>
        </row>
        <row r="561">
          <cell r="C561" t="str">
            <v>UKY 210 57/SC15</v>
          </cell>
          <cell r="D561" t="str">
            <v>PRA</v>
          </cell>
          <cell r="E561">
            <v>720</v>
          </cell>
          <cell r="F561">
            <v>1475.3340000000001</v>
          </cell>
        </row>
        <row r="562">
          <cell r="C562" t="str">
            <v>UKY 210 58/DC12D</v>
          </cell>
          <cell r="D562" t="str">
            <v>PRT</v>
          </cell>
          <cell r="E562">
            <v>1080</v>
          </cell>
          <cell r="F562">
            <v>3692.8440000000005</v>
          </cell>
        </row>
        <row r="563">
          <cell r="C563" t="str">
            <v>UKY 210 58/SC15</v>
          </cell>
          <cell r="D563" t="str">
            <v>PRT</v>
          </cell>
          <cell r="E563">
            <v>720</v>
          </cell>
        </row>
        <row r="564">
          <cell r="C564" t="str">
            <v>UKY 210 59/DC12D</v>
          </cell>
          <cell r="D564" t="str">
            <v>PRT</v>
          </cell>
          <cell r="E564">
            <v>1790</v>
          </cell>
          <cell r="F564">
            <v>5342.2092000000002</v>
          </cell>
        </row>
        <row r="565">
          <cell r="C565" t="str">
            <v>UKY 210 59/SC15</v>
          </cell>
          <cell r="D565" t="str">
            <v>PRT</v>
          </cell>
          <cell r="E565">
            <v>980</v>
          </cell>
          <cell r="F565">
            <v>1740.0960000000002</v>
          </cell>
        </row>
        <row r="566">
          <cell r="C566" t="str">
            <v>UKY 210 60/SC15</v>
          </cell>
          <cell r="D566" t="str">
            <v>PRA</v>
          </cell>
          <cell r="E566">
            <v>620</v>
          </cell>
          <cell r="F566">
            <v>1259.28</v>
          </cell>
        </row>
        <row r="567">
          <cell r="C567" t="str">
            <v>UKY 210 61/SC15</v>
          </cell>
          <cell r="D567" t="str">
            <v>PRA</v>
          </cell>
          <cell r="E567">
            <v>620</v>
          </cell>
          <cell r="F567">
            <v>1259.28</v>
          </cell>
        </row>
        <row r="568">
          <cell r="C568" t="str">
            <v>UKY 210 63/SC15</v>
          </cell>
          <cell r="D568" t="str">
            <v>PRT</v>
          </cell>
          <cell r="E568">
            <v>620</v>
          </cell>
          <cell r="F568">
            <v>1259.28</v>
          </cell>
        </row>
        <row r="569">
          <cell r="C569" t="str">
            <v>UKY 210 68/SC15</v>
          </cell>
          <cell r="D569" t="str">
            <v>PRA</v>
          </cell>
          <cell r="E569">
            <v>620</v>
          </cell>
          <cell r="F569">
            <v>1259.28</v>
          </cell>
        </row>
        <row r="570">
          <cell r="C570" t="str">
            <v>UKY 210 69/SC15</v>
          </cell>
          <cell r="D570" t="str">
            <v>PRA</v>
          </cell>
          <cell r="E570">
            <v>620</v>
          </cell>
          <cell r="F570">
            <v>1259.28</v>
          </cell>
        </row>
        <row r="571">
          <cell r="C571" t="str">
            <v>UKY 210 71/DC12D</v>
          </cell>
          <cell r="D571" t="str">
            <v>PRA</v>
          </cell>
          <cell r="E571">
            <v>1080</v>
          </cell>
          <cell r="F571">
            <v>3692.8440000000005</v>
          </cell>
        </row>
        <row r="572">
          <cell r="C572" t="str">
            <v>UKY 210 71/SC11</v>
          </cell>
          <cell r="D572" t="str">
            <v>PRA</v>
          </cell>
          <cell r="E572">
            <v>720</v>
          </cell>
          <cell r="F572">
            <v>1259.28</v>
          </cell>
        </row>
        <row r="573">
          <cell r="C573" t="str">
            <v>UKY 210 71/SC15</v>
          </cell>
          <cell r="D573" t="str">
            <v>PRA</v>
          </cell>
          <cell r="E573">
            <v>720</v>
          </cell>
          <cell r="F573">
            <v>1614.8160000000003</v>
          </cell>
        </row>
        <row r="574">
          <cell r="C574" t="str">
            <v>UKY 210 72/DC12D</v>
          </cell>
          <cell r="D574" t="str">
            <v>PRA</v>
          </cell>
          <cell r="E574">
            <v>1080</v>
          </cell>
          <cell r="F574">
            <v>3692.8440000000005</v>
          </cell>
        </row>
        <row r="575">
          <cell r="C575" t="str">
            <v>UKY 210 72/SC11</v>
          </cell>
          <cell r="D575" t="str">
            <v>PRA</v>
          </cell>
          <cell r="E575">
            <v>720</v>
          </cell>
          <cell r="F575">
            <v>1259.28</v>
          </cell>
        </row>
        <row r="576">
          <cell r="C576" t="str">
            <v>UKY 210 73/DC12D</v>
          </cell>
          <cell r="D576" t="str">
            <v>PRA</v>
          </cell>
          <cell r="E576">
            <v>1080</v>
          </cell>
          <cell r="F576">
            <v>3692.8440000000005</v>
          </cell>
        </row>
        <row r="577">
          <cell r="C577" t="str">
            <v>UKY 210 73/SC11</v>
          </cell>
          <cell r="D577" t="str">
            <v>PRA</v>
          </cell>
          <cell r="E577">
            <v>720</v>
          </cell>
          <cell r="F577">
            <v>1259.28</v>
          </cell>
        </row>
        <row r="578">
          <cell r="C578" t="str">
            <v>UKY 210 73/SC15</v>
          </cell>
          <cell r="D578" t="str">
            <v>PRA</v>
          </cell>
          <cell r="E578">
            <v>720</v>
          </cell>
          <cell r="F578">
            <v>1259.28</v>
          </cell>
        </row>
        <row r="579">
          <cell r="C579" t="str">
            <v>UKY 210 74/DC12D</v>
          </cell>
          <cell r="D579" t="str">
            <v>PRA</v>
          </cell>
          <cell r="E579">
            <v>1080</v>
          </cell>
          <cell r="F579">
            <v>3692.8440000000005</v>
          </cell>
        </row>
        <row r="580">
          <cell r="C580" t="str">
            <v>UKY 210 74/SC11</v>
          </cell>
          <cell r="D580" t="str">
            <v>PRA</v>
          </cell>
          <cell r="E580">
            <v>720</v>
          </cell>
          <cell r="F580">
            <v>1259.28</v>
          </cell>
        </row>
        <row r="581">
          <cell r="C581" t="str">
            <v>UKY 210 74/SC15</v>
          </cell>
          <cell r="D581" t="str">
            <v>PRA</v>
          </cell>
          <cell r="E581">
            <v>720</v>
          </cell>
          <cell r="F581">
            <v>1614.8160000000003</v>
          </cell>
        </row>
        <row r="582">
          <cell r="C582" t="str">
            <v>UKY 210 75/DC12D</v>
          </cell>
          <cell r="D582" t="str">
            <v>PRA</v>
          </cell>
          <cell r="E582">
            <v>1080</v>
          </cell>
          <cell r="F582">
            <v>3692.8440000000005</v>
          </cell>
        </row>
        <row r="583">
          <cell r="C583" t="str">
            <v>UKY 210 75/SC11</v>
          </cell>
          <cell r="D583" t="str">
            <v>PRA</v>
          </cell>
          <cell r="E583">
            <v>720</v>
          </cell>
          <cell r="F583">
            <v>1259.28</v>
          </cell>
        </row>
        <row r="584">
          <cell r="C584" t="str">
            <v>UKY 210 75/SC15</v>
          </cell>
          <cell r="D584" t="str">
            <v>PRA</v>
          </cell>
          <cell r="E584">
            <v>720</v>
          </cell>
          <cell r="F584">
            <v>1259.28</v>
          </cell>
        </row>
        <row r="585">
          <cell r="C585" t="str">
            <v>UKY 210 76/DC12D</v>
          </cell>
          <cell r="D585" t="str">
            <v>PRA</v>
          </cell>
          <cell r="E585">
            <v>1790</v>
          </cell>
          <cell r="F585">
            <v>5342.2092000000002</v>
          </cell>
        </row>
        <row r="586">
          <cell r="C586" t="str">
            <v>UKY 210 76/SC11</v>
          </cell>
          <cell r="D586" t="str">
            <v>PRA</v>
          </cell>
          <cell r="E586">
            <v>980</v>
          </cell>
          <cell r="F586">
            <v>1740.0960000000002</v>
          </cell>
        </row>
        <row r="587">
          <cell r="C587" t="str">
            <v>UKY 210 76/SC15</v>
          </cell>
          <cell r="D587" t="str">
            <v>PRA</v>
          </cell>
          <cell r="E587">
            <v>980</v>
          </cell>
          <cell r="F587">
            <v>1740.0960000000002</v>
          </cell>
        </row>
        <row r="588">
          <cell r="C588" t="str">
            <v>UKY 210 77/DC12D</v>
          </cell>
          <cell r="D588" t="str">
            <v>PRA</v>
          </cell>
          <cell r="E588">
            <v>1790</v>
          </cell>
          <cell r="F588">
            <v>5342.2092000000002</v>
          </cell>
        </row>
        <row r="589">
          <cell r="C589" t="str">
            <v>UKY 210 77/SC11</v>
          </cell>
          <cell r="D589" t="str">
            <v>PRA</v>
          </cell>
          <cell r="E589">
            <v>980</v>
          </cell>
          <cell r="F589">
            <v>1740.0960000000002</v>
          </cell>
        </row>
        <row r="590">
          <cell r="C590" t="str">
            <v>UKY 210 78/DC12D</v>
          </cell>
          <cell r="D590" t="str">
            <v>PRA</v>
          </cell>
          <cell r="E590">
            <v>1790</v>
          </cell>
          <cell r="F590">
            <v>5342.2092000000002</v>
          </cell>
        </row>
        <row r="591">
          <cell r="C591" t="str">
            <v>UKY 210 78/SC11</v>
          </cell>
          <cell r="D591" t="str">
            <v>PRA</v>
          </cell>
          <cell r="E591">
            <v>980</v>
          </cell>
          <cell r="F591">
            <v>1740.0960000000002</v>
          </cell>
        </row>
        <row r="592">
          <cell r="C592" t="str">
            <v>UKY 210 78/SC15</v>
          </cell>
          <cell r="D592" t="str">
            <v>PRA</v>
          </cell>
          <cell r="E592">
            <v>980</v>
          </cell>
          <cell r="F592">
            <v>1740.0960000000002</v>
          </cell>
        </row>
        <row r="593">
          <cell r="C593" t="str">
            <v>UKY 210 79/DC12D</v>
          </cell>
          <cell r="D593" t="str">
            <v>PRA</v>
          </cell>
          <cell r="E593">
            <v>1790</v>
          </cell>
          <cell r="F593">
            <v>5342.2092000000002</v>
          </cell>
        </row>
        <row r="594">
          <cell r="C594" t="str">
            <v>UKY 210 79/SC11</v>
          </cell>
          <cell r="D594" t="str">
            <v>PRA</v>
          </cell>
          <cell r="E594">
            <v>980</v>
          </cell>
          <cell r="F594">
            <v>1740.0960000000002</v>
          </cell>
        </row>
        <row r="595">
          <cell r="C595" t="str">
            <v>UKY 210 79/SC15</v>
          </cell>
          <cell r="D595" t="str">
            <v>PRA</v>
          </cell>
          <cell r="E595">
            <v>980</v>
          </cell>
          <cell r="F595">
            <v>1740.0960000000002</v>
          </cell>
        </row>
        <row r="596">
          <cell r="C596" t="str">
            <v>UKY 210 80/DC12D</v>
          </cell>
          <cell r="D596" t="str">
            <v>PRA</v>
          </cell>
          <cell r="E596">
            <v>1790</v>
          </cell>
          <cell r="F596">
            <v>5342.2092000000002</v>
          </cell>
        </row>
        <row r="597">
          <cell r="C597" t="str">
            <v>UKY 210 80/SC11</v>
          </cell>
          <cell r="D597" t="str">
            <v>PRA</v>
          </cell>
          <cell r="E597">
            <v>980</v>
          </cell>
          <cell r="F597">
            <v>1740.0960000000002</v>
          </cell>
        </row>
        <row r="598">
          <cell r="C598" t="str">
            <v>UKY 210 80/SC15</v>
          </cell>
          <cell r="D598" t="str">
            <v>PRA</v>
          </cell>
          <cell r="E598">
            <v>980</v>
          </cell>
          <cell r="F598">
            <v>1740.0960000000002</v>
          </cell>
        </row>
        <row r="599">
          <cell r="C599" t="str">
            <v>UKY 210 89/DC12D</v>
          </cell>
          <cell r="D599" t="str">
            <v>PRA</v>
          </cell>
          <cell r="E599">
            <v>1790</v>
          </cell>
          <cell r="F599">
            <v>5342.2092000000002</v>
          </cell>
        </row>
        <row r="600">
          <cell r="C600" t="str">
            <v>UKY 210 89/SC15</v>
          </cell>
          <cell r="D600" t="str">
            <v>PRA</v>
          </cell>
          <cell r="E600">
            <v>980</v>
          </cell>
          <cell r="F600">
            <v>1740.0960000000002</v>
          </cell>
        </row>
        <row r="601">
          <cell r="C601" t="str">
            <v>UKY 210 93/DC12D</v>
          </cell>
          <cell r="D601" t="str">
            <v>PRA</v>
          </cell>
          <cell r="E601">
            <v>1790</v>
          </cell>
          <cell r="F601">
            <v>5342.2092000000002</v>
          </cell>
        </row>
        <row r="602">
          <cell r="C602" t="str">
            <v>UKY 210 93/SC15</v>
          </cell>
          <cell r="D602" t="str">
            <v>PRA</v>
          </cell>
          <cell r="E602">
            <v>980</v>
          </cell>
          <cell r="F602">
            <v>1740.0960000000002</v>
          </cell>
        </row>
        <row r="603">
          <cell r="C603" t="str">
            <v>UKY 210 95/DC12D</v>
          </cell>
          <cell r="D603" t="str">
            <v>PRA</v>
          </cell>
          <cell r="E603">
            <v>1940</v>
          </cell>
          <cell r="F603">
            <v>5342.2092000000002</v>
          </cell>
        </row>
        <row r="604">
          <cell r="C604" t="str">
            <v>UKY 210 95/SC11D</v>
          </cell>
          <cell r="D604" t="str">
            <v>PRA</v>
          </cell>
          <cell r="E604">
            <v>1670</v>
          </cell>
          <cell r="F604">
            <v>3740.6016000000004</v>
          </cell>
        </row>
        <row r="605">
          <cell r="C605" t="str">
            <v>UKY 220 01/DC12D</v>
          </cell>
          <cell r="D605" t="str">
            <v>PRA</v>
          </cell>
          <cell r="E605">
            <v>9900</v>
          </cell>
          <cell r="F605">
            <v>34424.146800000002</v>
          </cell>
        </row>
        <row r="606">
          <cell r="C606" t="str">
            <v>UKY 220 01/SC12D</v>
          </cell>
          <cell r="D606" t="str">
            <v>PRA</v>
          </cell>
          <cell r="E606">
            <v>8840</v>
          </cell>
          <cell r="F606">
            <v>32946.544800000003</v>
          </cell>
        </row>
        <row r="607">
          <cell r="C607" t="str">
            <v>UKY 220 01/SC32D</v>
          </cell>
          <cell r="D607" t="str">
            <v>PRA</v>
          </cell>
          <cell r="E607">
            <v>3810</v>
          </cell>
          <cell r="F607">
            <v>16865.9712</v>
          </cell>
        </row>
        <row r="608">
          <cell r="C608" t="str">
            <v>UKY 220 02/DC12D</v>
          </cell>
          <cell r="D608" t="str">
            <v>PRA</v>
          </cell>
          <cell r="E608">
            <v>9900</v>
          </cell>
          <cell r="F608">
            <v>34424.146800000002</v>
          </cell>
        </row>
        <row r="609">
          <cell r="C609" t="str">
            <v>UKY 220 02/SC12D</v>
          </cell>
          <cell r="D609" t="str">
            <v>PRA</v>
          </cell>
          <cell r="E609">
            <v>8840</v>
          </cell>
          <cell r="F609">
            <v>32946.544800000003</v>
          </cell>
        </row>
        <row r="610">
          <cell r="C610" t="str">
            <v>UKY 220 02/SC32D</v>
          </cell>
          <cell r="D610" t="str">
            <v>PRA</v>
          </cell>
          <cell r="E610">
            <v>3810</v>
          </cell>
          <cell r="F610">
            <v>16865.9712</v>
          </cell>
        </row>
        <row r="611">
          <cell r="C611" t="str">
            <v>UKY 220 03/DC12D</v>
          </cell>
          <cell r="D611" t="str">
            <v>PRA</v>
          </cell>
          <cell r="E611">
            <v>9900</v>
          </cell>
          <cell r="F611">
            <v>34424.146800000002</v>
          </cell>
        </row>
        <row r="612">
          <cell r="C612" t="str">
            <v>UKY 220 03/SC12D</v>
          </cell>
          <cell r="D612" t="str">
            <v>PRA</v>
          </cell>
          <cell r="E612">
            <v>8840</v>
          </cell>
          <cell r="F612">
            <v>32946.544800000003</v>
          </cell>
        </row>
        <row r="613">
          <cell r="C613" t="str">
            <v>UKY 220 03/SC32D</v>
          </cell>
          <cell r="D613" t="str">
            <v>PRA</v>
          </cell>
          <cell r="E613">
            <v>3810</v>
          </cell>
          <cell r="F613">
            <v>16865.9712</v>
          </cell>
        </row>
        <row r="614">
          <cell r="C614" t="str">
            <v>UKY 220 04/DC12D</v>
          </cell>
          <cell r="D614" t="str">
            <v>PRA</v>
          </cell>
          <cell r="E614">
            <v>12530</v>
          </cell>
          <cell r="F614">
            <v>43023.527999999998</v>
          </cell>
        </row>
        <row r="615">
          <cell r="C615" t="str">
            <v>UKY 220 04/SC12D</v>
          </cell>
          <cell r="D615" t="str">
            <v>PRA</v>
          </cell>
          <cell r="E615">
            <v>11440</v>
          </cell>
          <cell r="F615">
            <v>41519.304000000004</v>
          </cell>
        </row>
        <row r="616">
          <cell r="C616" t="str">
            <v>UKY 220 04/SC32D</v>
          </cell>
          <cell r="D616" t="str">
            <v>PRA</v>
          </cell>
          <cell r="E616">
            <v>6140</v>
          </cell>
          <cell r="F616">
            <v>27222.501600000003</v>
          </cell>
        </row>
        <row r="617">
          <cell r="C617" t="str">
            <v>UKY 220 05/DC12D</v>
          </cell>
          <cell r="D617" t="str">
            <v>PRA</v>
          </cell>
          <cell r="E617">
            <v>12530</v>
          </cell>
          <cell r="F617">
            <v>43023.527999999998</v>
          </cell>
        </row>
        <row r="618">
          <cell r="C618" t="str">
            <v>UKY 220 05/SC12D</v>
          </cell>
          <cell r="D618" t="str">
            <v>PRA</v>
          </cell>
          <cell r="E618">
            <v>11440</v>
          </cell>
          <cell r="F618">
            <v>41519.304000000004</v>
          </cell>
        </row>
        <row r="619">
          <cell r="C619" t="str">
            <v>UKY 220 05/SC32D</v>
          </cell>
          <cell r="D619" t="str">
            <v>PRA</v>
          </cell>
          <cell r="E619">
            <v>6140</v>
          </cell>
          <cell r="F619">
            <v>27222.501600000003</v>
          </cell>
        </row>
        <row r="620">
          <cell r="C620" t="str">
            <v>UKY 220 06/DC12D</v>
          </cell>
          <cell r="D620" t="str">
            <v>PRA</v>
          </cell>
          <cell r="E620">
            <v>17980</v>
          </cell>
          <cell r="F620">
            <v>69181.084799999997</v>
          </cell>
        </row>
        <row r="621">
          <cell r="C621" t="str">
            <v>UKY 220 06/SC12D</v>
          </cell>
          <cell r="D621" t="str">
            <v>PRA</v>
          </cell>
          <cell r="E621">
            <v>16820</v>
          </cell>
          <cell r="F621">
            <v>67623.606</v>
          </cell>
        </row>
        <row r="622">
          <cell r="C622" t="str">
            <v>UKY 220 06/SC32D</v>
          </cell>
          <cell r="D622" t="str">
            <v>PRA</v>
          </cell>
          <cell r="E622">
            <v>9080</v>
          </cell>
          <cell r="F622">
            <v>36913.438800000004</v>
          </cell>
        </row>
        <row r="623">
          <cell r="C623" t="str">
            <v xml:space="preserve">ULK 102 77/CDCD </v>
          </cell>
          <cell r="D623" t="str">
            <v>PRA</v>
          </cell>
          <cell r="E623">
            <v>520</v>
          </cell>
          <cell r="F623">
            <v>1066</v>
          </cell>
        </row>
        <row r="624">
          <cell r="C624" t="str">
            <v xml:space="preserve">ULK 102 78/CDCD </v>
          </cell>
          <cell r="D624" t="str">
            <v>PRA</v>
          </cell>
          <cell r="E624">
            <v>520</v>
          </cell>
          <cell r="F624">
            <v>1066</v>
          </cell>
        </row>
        <row r="625">
          <cell r="C625" t="str">
            <v xml:space="preserve">ULK 102 79/CDCD </v>
          </cell>
          <cell r="D625" t="str">
            <v>PRA</v>
          </cell>
          <cell r="E625">
            <v>520</v>
          </cell>
          <cell r="F625">
            <v>1066</v>
          </cell>
        </row>
        <row r="626">
          <cell r="C626" t="str">
            <v>UMF 101 204/1</v>
          </cell>
          <cell r="D626" t="str">
            <v>PRA</v>
          </cell>
          <cell r="E626">
            <v>80</v>
          </cell>
          <cell r="F626">
            <v>175.77</v>
          </cell>
        </row>
        <row r="627">
          <cell r="C627" t="str">
            <v>UMF 101 204/2</v>
          </cell>
          <cell r="D627" t="str">
            <v>PRA</v>
          </cell>
          <cell r="E627">
            <v>80</v>
          </cell>
          <cell r="F627">
            <v>177.44400000000002</v>
          </cell>
        </row>
        <row r="628">
          <cell r="C628" t="str">
            <v>UMF 101 204/3</v>
          </cell>
          <cell r="D628" t="str">
            <v>PRA</v>
          </cell>
          <cell r="E628">
            <v>80</v>
          </cell>
          <cell r="F628">
            <v>175.77</v>
          </cell>
        </row>
        <row r="629">
          <cell r="C629" t="str">
            <v>UPA 101 005/1</v>
          </cell>
          <cell r="D629" t="str">
            <v>PRA</v>
          </cell>
          <cell r="E629">
            <v>590</v>
          </cell>
          <cell r="F629">
            <v>632.15640000000008</v>
          </cell>
        </row>
        <row r="630">
          <cell r="C630" t="str">
            <v>UPA 101 005/2</v>
          </cell>
          <cell r="D630" t="str">
            <v>PRA</v>
          </cell>
          <cell r="E630">
            <v>670</v>
          </cell>
          <cell r="F630">
            <v>632.15640000000008</v>
          </cell>
        </row>
        <row r="631">
          <cell r="C631" t="str">
            <v>UPA 101 008/1</v>
          </cell>
          <cell r="D631" t="str">
            <v>PRA</v>
          </cell>
          <cell r="E631">
            <v>640</v>
          </cell>
          <cell r="F631">
            <v>973.08</v>
          </cell>
        </row>
        <row r="632">
          <cell r="C632" t="str">
            <v>UPA 101 008/2</v>
          </cell>
          <cell r="D632" t="str">
            <v>PRA</v>
          </cell>
          <cell r="E632">
            <v>700</v>
          </cell>
          <cell r="F632">
            <v>632.15640000000008</v>
          </cell>
        </row>
        <row r="633">
          <cell r="C633" t="str">
            <v>UPA 101 009/1</v>
          </cell>
          <cell r="D633" t="str">
            <v>PRA</v>
          </cell>
          <cell r="E633">
            <v>640</v>
          </cell>
          <cell r="F633">
            <v>973.08</v>
          </cell>
        </row>
        <row r="634">
          <cell r="C634" t="str">
            <v>UPA 101 009/2</v>
          </cell>
          <cell r="D634" t="str">
            <v>PRA</v>
          </cell>
          <cell r="E634">
            <v>740</v>
          </cell>
          <cell r="F634">
            <v>632.15640000000008</v>
          </cell>
        </row>
        <row r="635">
          <cell r="C635" t="str">
            <v>UPA 101 010/1</v>
          </cell>
          <cell r="D635" t="str">
            <v>PRA</v>
          </cell>
          <cell r="E635">
            <v>590</v>
          </cell>
          <cell r="F635">
            <v>632.15640000000008</v>
          </cell>
        </row>
        <row r="636">
          <cell r="C636" t="str">
            <v>UPA 101 010/2</v>
          </cell>
          <cell r="D636" t="str">
            <v>PRA</v>
          </cell>
          <cell r="E636">
            <v>680</v>
          </cell>
          <cell r="F636">
            <v>632.15640000000008</v>
          </cell>
        </row>
        <row r="637">
          <cell r="C637" t="str">
            <v>UPA 101 015/1</v>
          </cell>
          <cell r="D637" t="str">
            <v>PRA</v>
          </cell>
          <cell r="E637">
            <v>670</v>
          </cell>
          <cell r="F637">
            <v>632.15640000000008</v>
          </cell>
        </row>
        <row r="638">
          <cell r="C638" t="str">
            <v>UPA 101 015/2</v>
          </cell>
          <cell r="D638" t="str">
            <v>PRA</v>
          </cell>
          <cell r="E638">
            <v>750</v>
          </cell>
          <cell r="F638">
            <v>632.15640000000008</v>
          </cell>
        </row>
        <row r="639">
          <cell r="C639" t="str">
            <v>UPA 101 02/1</v>
          </cell>
          <cell r="D639" t="str">
            <v>PRA</v>
          </cell>
          <cell r="E639">
            <v>680</v>
          </cell>
          <cell r="F639">
            <v>632.15640000000008</v>
          </cell>
        </row>
        <row r="640">
          <cell r="C640" t="str">
            <v>UPA 101 02/2</v>
          </cell>
          <cell r="D640" t="str">
            <v>PRA</v>
          </cell>
          <cell r="E640">
            <v>700</v>
          </cell>
          <cell r="F640">
            <v>973.08</v>
          </cell>
        </row>
        <row r="641">
          <cell r="C641" t="str">
            <v>UPA 101 06/1</v>
          </cell>
          <cell r="D641" t="str">
            <v>PRA</v>
          </cell>
          <cell r="E641">
            <v>630</v>
          </cell>
          <cell r="F641">
            <v>737.1</v>
          </cell>
        </row>
        <row r="642">
          <cell r="C642" t="str">
            <v>UPA 101 06/2</v>
          </cell>
          <cell r="D642" t="str">
            <v>PRA</v>
          </cell>
          <cell r="E642">
            <v>700</v>
          </cell>
          <cell r="F642">
            <v>632.15640000000008</v>
          </cell>
        </row>
        <row r="643">
          <cell r="C643" t="str">
            <v>UPA 101 07/1</v>
          </cell>
          <cell r="D643" t="str">
            <v>PRA</v>
          </cell>
          <cell r="E643">
            <v>760</v>
          </cell>
          <cell r="F643">
            <v>632.15640000000008</v>
          </cell>
        </row>
        <row r="644">
          <cell r="C644" t="str">
            <v>UPA 101 07/2</v>
          </cell>
          <cell r="D644" t="str">
            <v>PRA</v>
          </cell>
          <cell r="E644">
            <v>720</v>
          </cell>
          <cell r="F644">
            <v>632.15640000000008</v>
          </cell>
        </row>
        <row r="645">
          <cell r="C645" t="str">
            <v>UPA 101 30/1</v>
          </cell>
          <cell r="D645" t="str">
            <v>PRA</v>
          </cell>
          <cell r="E645">
            <v>1740</v>
          </cell>
          <cell r="F645">
            <v>1649.3760000000002</v>
          </cell>
        </row>
        <row r="646">
          <cell r="C646" t="str">
            <v>UPA 101 30/2</v>
          </cell>
          <cell r="D646" t="str">
            <v>PRA</v>
          </cell>
          <cell r="E646">
            <v>1750</v>
          </cell>
          <cell r="F646">
            <v>1649.3760000000002</v>
          </cell>
        </row>
        <row r="647">
          <cell r="C647" t="str">
            <v>UPA 101 31/1</v>
          </cell>
          <cell r="D647" t="str">
            <v>PRA</v>
          </cell>
          <cell r="E647">
            <v>1340</v>
          </cell>
          <cell r="F647">
            <v>1649.3760000000002</v>
          </cell>
        </row>
        <row r="648">
          <cell r="C648" t="str">
            <v>UPA 101 31/2</v>
          </cell>
          <cell r="D648" t="str">
            <v>PRA</v>
          </cell>
          <cell r="E648">
            <v>1420</v>
          </cell>
          <cell r="F648">
            <v>1649.3760000000002</v>
          </cell>
        </row>
        <row r="649">
          <cell r="C649" t="str">
            <v>UPA 101 33/1</v>
          </cell>
          <cell r="D649" t="str">
            <v>PRA</v>
          </cell>
          <cell r="E649">
            <v>1470</v>
          </cell>
          <cell r="F649">
            <v>1649.3760000000002</v>
          </cell>
        </row>
        <row r="650">
          <cell r="C650" t="str">
            <v>UPA 101 33/2</v>
          </cell>
          <cell r="D650" t="str">
            <v>PRA</v>
          </cell>
          <cell r="E650">
            <v>1560</v>
          </cell>
          <cell r="F650">
            <v>1649.3760000000002</v>
          </cell>
        </row>
        <row r="651">
          <cell r="C651" t="str">
            <v>UPA 101 34/1</v>
          </cell>
          <cell r="D651" t="str">
            <v>PRA</v>
          </cell>
          <cell r="E651">
            <v>1970</v>
          </cell>
          <cell r="F651">
            <v>1999.6524000000002</v>
          </cell>
        </row>
        <row r="652">
          <cell r="C652" t="str">
            <v>UPA 101 34/2</v>
          </cell>
          <cell r="D652" t="str">
            <v>PRA</v>
          </cell>
          <cell r="E652">
            <v>2000</v>
          </cell>
          <cell r="F652">
            <v>1999.6524000000002</v>
          </cell>
        </row>
        <row r="653">
          <cell r="C653" t="str">
            <v>UPA 101 35/1</v>
          </cell>
          <cell r="D653" t="str">
            <v>PRA</v>
          </cell>
          <cell r="E653">
            <v>2020</v>
          </cell>
          <cell r="F653">
            <v>1999.6524000000002</v>
          </cell>
        </row>
        <row r="654">
          <cell r="C654" t="str">
            <v>UPA 101 35/2</v>
          </cell>
          <cell r="D654" t="str">
            <v>PRA</v>
          </cell>
          <cell r="E654">
            <v>2080</v>
          </cell>
          <cell r="F654">
            <v>1649.3760000000002</v>
          </cell>
        </row>
        <row r="655">
          <cell r="C655" t="str">
            <v>UPA 101 36/1</v>
          </cell>
          <cell r="D655" t="str">
            <v>PRA</v>
          </cell>
          <cell r="E655">
            <v>2030</v>
          </cell>
          <cell r="F655">
            <v>1999.6524000000002</v>
          </cell>
        </row>
        <row r="656">
          <cell r="C656" t="str">
            <v>UPA 101 36/2</v>
          </cell>
          <cell r="D656" t="str">
            <v>PRA</v>
          </cell>
          <cell r="E656">
            <v>2130</v>
          </cell>
          <cell r="F656">
            <v>1999.6524000000002</v>
          </cell>
        </row>
        <row r="657">
          <cell r="C657" t="str">
            <v>UPA 101 37/1</v>
          </cell>
          <cell r="D657" t="str">
            <v>PRA</v>
          </cell>
          <cell r="E657">
            <v>2030</v>
          </cell>
          <cell r="F657">
            <v>1649.3760000000002</v>
          </cell>
        </row>
        <row r="658">
          <cell r="C658" t="str">
            <v>UPA 101 37/2</v>
          </cell>
          <cell r="D658" t="str">
            <v>PRA</v>
          </cell>
          <cell r="E658">
            <v>2120</v>
          </cell>
          <cell r="F658">
            <v>1649.3760000000002</v>
          </cell>
        </row>
        <row r="659">
          <cell r="C659" t="str">
            <v>UPA 901 05/1</v>
          </cell>
          <cell r="D659" t="str">
            <v>PRT</v>
          </cell>
          <cell r="E659">
            <v>1810</v>
          </cell>
          <cell r="F659">
            <v>1919</v>
          </cell>
        </row>
        <row r="660">
          <cell r="C660" t="str">
            <v>UPA 901 05/2</v>
          </cell>
          <cell r="D660" t="str">
            <v>PRT</v>
          </cell>
          <cell r="E660">
            <v>1780</v>
          </cell>
          <cell r="F660">
            <v>1919</v>
          </cell>
        </row>
        <row r="661">
          <cell r="C661" t="str">
            <v>UPA 901 06/1</v>
          </cell>
          <cell r="D661" t="str">
            <v>PRT</v>
          </cell>
          <cell r="E661">
            <v>1490</v>
          </cell>
          <cell r="F661">
            <v>1919</v>
          </cell>
        </row>
        <row r="662">
          <cell r="C662" t="str">
            <v>UPA 901 06/2</v>
          </cell>
          <cell r="D662" t="str">
            <v>PRT</v>
          </cell>
          <cell r="E662">
            <v>1560</v>
          </cell>
          <cell r="F662">
            <v>1919</v>
          </cell>
        </row>
        <row r="663">
          <cell r="C663" t="str">
            <v>UPA 901 07/1</v>
          </cell>
          <cell r="D663" t="str">
            <v>PRT</v>
          </cell>
          <cell r="E663">
            <v>1810</v>
          </cell>
          <cell r="F663">
            <v>1919</v>
          </cell>
        </row>
        <row r="664">
          <cell r="C664" t="str">
            <v>UPA 901 07/2</v>
          </cell>
          <cell r="D664" t="str">
            <v>PRT</v>
          </cell>
          <cell r="E664">
            <v>1860</v>
          </cell>
          <cell r="F664">
            <v>1919</v>
          </cell>
        </row>
        <row r="666">
          <cell r="D666" t="str">
            <v xml:space="preserve">PRA=Product ready to order          </v>
          </cell>
        </row>
        <row r="686">
          <cell r="D686" t="str">
            <v xml:space="preserve">PRA=Product ready to order          </v>
          </cell>
        </row>
        <row r="691">
          <cell r="D691" t="str">
            <v>PRT=Product ready to tender</v>
          </cell>
        </row>
        <row r="695">
          <cell r="D695" t="str">
            <v>PRT=Product ready to tender</v>
          </cell>
        </row>
        <row r="717">
          <cell r="D717" t="str">
            <v xml:space="preserve">PRA=Product ready to order          </v>
          </cell>
        </row>
        <row r="718">
          <cell r="D718" t="str">
            <v xml:space="preserve">PRA=Product ready to order          </v>
          </cell>
        </row>
        <row r="722">
          <cell r="D722" t="str">
            <v>PRT=Product ready to tender</v>
          </cell>
        </row>
        <row r="723">
          <cell r="D723" t="str">
            <v xml:space="preserve">PRA=Product ready to order          </v>
          </cell>
        </row>
        <row r="724">
          <cell r="D724" t="str">
            <v xml:space="preserve">PRA=Product ready to order          </v>
          </cell>
        </row>
        <row r="725">
          <cell r="C725" t="str">
            <v xml:space="preserve"> </v>
          </cell>
        </row>
        <row r="741">
          <cell r="C741" t="str">
            <v xml:space="preserve"> </v>
          </cell>
        </row>
        <row r="787">
          <cell r="F787">
            <v>2004</v>
          </cell>
        </row>
        <row r="793">
          <cell r="D793" t="str">
            <v>PRT=Product ready to tender</v>
          </cell>
        </row>
      </sheetData>
      <sheetData sheetId="1"/>
      <sheetData sheetId="2"/>
      <sheetData sheetId="3"/>
      <sheetData sheetId="4"/>
      <sheetData sheetId="5"/>
      <sheetData sheetId="6"/>
      <sheetData sheetId="7" refreshError="1"/>
      <sheetData sheetId="8" refreshError="1"/>
      <sheetData sheetId="9" refreshError="1"/>
      <sheetData sheetId="10"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mmonDataTemplate"/>
      <sheetName val="Customize"/>
      <sheetName val="Input"/>
      <sheetName val="MTool"/>
      <sheetName val="Area and population data"/>
      <sheetName val="Phases"/>
      <sheetName val="Results"/>
      <sheetName val="Traffic"/>
      <sheetName val="Coverage"/>
      <sheetName val="Site"/>
      <sheetName val="Propagation"/>
      <sheetName val="Mpole"/>
      <sheetName val="CE"/>
      <sheetName val="Advanced"/>
      <sheetName val="Link Budgets"/>
      <sheetName val="Balance"/>
      <sheetName val="RN Results"/>
      <sheetName val="Rev. History"/>
      <sheetName val="Phase Template"/>
      <sheetName val="Tools"/>
      <sheetName val="Defaults"/>
      <sheetName val="DL Noise Integral"/>
      <sheetName val="LNF"/>
      <sheetName val="CE Tool"/>
      <sheetName val="DL CCH Power Tool"/>
      <sheetName val="RN GLobals"/>
      <sheetName val="Transfer to Tnpt"/>
      <sheetName val="Pricelist 2004c"/>
      <sheetName val="3 - M &amp; T-Series Products"/>
      <sheetName val="TP_DATABASE"/>
      <sheetName val="Financial Inputs"/>
      <sheetName val="General inputs"/>
      <sheetName val="13 GHz Price List"/>
      <sheetName val="AMC Margin Setting v.2.0.0"/>
      <sheetName val="MWR Unit Prices"/>
      <sheetName val="Margin Analysis YR1"/>
      <sheetName val="Margin Analysis YR2"/>
      <sheetName val="Margin Analysis YR3"/>
      <sheetName val="Margin Analysis YR4"/>
      <sheetName val="Margin Analysis YR5"/>
      <sheetName val="total price list"/>
      <sheetName val="Costing"/>
      <sheetName val="tabel"/>
      <sheetName val="Plan 2003"/>
      <sheetName val="Data"/>
      <sheetName val="Detail_FA"/>
      <sheetName val="Micro"/>
      <sheetName val="MVV Costs - Overview"/>
      <sheetName val="Input Log. Set-up"/>
      <sheetName val="MNR6"/>
      <sheetName val="tpr-consolidated"/>
      <sheetName val="EJ master schedule"/>
      <sheetName val="ATP"/>
      <sheetName val="Sheet2"/>
      <sheetName val="Sheet1"/>
      <sheetName val="Style Define"/>
      <sheetName val="SPRS breakdown pricing"/>
      <sheetName val="Discount Tables"/>
      <sheetName val="AM-MARGIN"/>
      <sheetName val="AMC-99"/>
      <sheetName val="Macro1"/>
      <sheetName val="CURRENCY"/>
      <sheetName val="Rnpt_R3E"/>
      <sheetName val="Sheet4"/>
      <sheetName val="Parameters"/>
    </sheetNames>
    <sheetDataSet>
      <sheetData sheetId="0">
        <row r="10">
          <cell r="H10" t="str">
            <v>TU 3</v>
          </cell>
        </row>
      </sheetData>
      <sheetData sheetId="1" refreshError="1">
        <row r="10">
          <cell r="H10" t="str">
            <v>TU 3</v>
          </cell>
        </row>
        <row r="11">
          <cell r="H11" t="str">
            <v>TU 50</v>
          </cell>
        </row>
        <row r="12">
          <cell r="H12" t="str">
            <v>RA 3</v>
          </cell>
        </row>
        <row r="13">
          <cell r="H13" t="str">
            <v xml:space="preserve">RA 50  </v>
          </cell>
        </row>
        <row r="14">
          <cell r="H14" t="str">
            <v>RA 120</v>
          </cell>
        </row>
        <row r="15">
          <cell r="H15" t="str">
            <v>Ped A 3</v>
          </cell>
        </row>
        <row r="16">
          <cell r="H16" t="str">
            <v>Ped B 3</v>
          </cell>
        </row>
        <row r="17">
          <cell r="H17" t="str">
            <v>Veh A 120</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ice List"/>
      <sheetName val="Master Price List"/>
      <sheetName val="Configurations2"/>
      <sheetName val="Config-unbundle"/>
      <sheetName val="Customize"/>
      <sheetName val="Resource Plan"/>
      <sheetName val="AC20"/>
      <sheetName val="TP_DATABASE"/>
      <sheetName val="Financial Inputs"/>
      <sheetName val="General inputs"/>
      <sheetName val="13 GHz Price List"/>
      <sheetName val="AMC Margin Setting v.2.0.0"/>
      <sheetName val="MWR Unit Prices"/>
      <sheetName val="Margin Analysis YR1"/>
      <sheetName val="Margin Analysis YR2"/>
      <sheetName val="Margin Analysis YR3"/>
      <sheetName val="Margin Analysis YR4"/>
      <sheetName val="Margin Analysis YR5"/>
      <sheetName val="3 - M &amp; T-Series Products"/>
      <sheetName val="total price list"/>
      <sheetName val="Marshal"/>
      <sheetName val="Pricelist 2004c"/>
      <sheetName val="Telkomsel"/>
      <sheetName val="SheetGMP"/>
      <sheetName val="SheetGMT"/>
      <sheetName val="IS"/>
      <sheetName val="FAULTS"/>
      <sheetName val="dropdown"/>
      <sheetName val="162PB"/>
      <sheetName val="SS 3 Yrs Scheme "/>
      <sheetName val="MNR6"/>
      <sheetName val="typesite.axd155-3"/>
      <sheetName val="01-Master_Price_List_1-1-01"/>
      <sheetName val="Sheet2"/>
      <sheetName val="MSC Product Characteristics"/>
      <sheetName val="DB"/>
      <sheetName val="Ref"/>
      <sheetName val="Exchange Rates"/>
      <sheetName val="Allowance"/>
      <sheetName val="Trainer"/>
      <sheetName val="DATA-BASE"/>
      <sheetName val="Macro2"/>
      <sheetName val="CURRENCY"/>
      <sheetName val="am-margin"/>
      <sheetName val="AMC-99"/>
      <sheetName val="Macro1"/>
      <sheetName val="Constants"/>
      <sheetName val="Micro"/>
    </sheetNames>
    <sheetDataSet>
      <sheetData sheetId="0">
        <row r="8">
          <cell r="A8">
            <v>10001</v>
          </cell>
        </row>
      </sheetData>
      <sheetData sheetId="1" refreshError="1">
        <row r="8">
          <cell r="A8">
            <v>10001</v>
          </cell>
          <cell r="C8" t="str">
            <v>AF5</v>
          </cell>
          <cell r="D8" t="str">
            <v>Air Filter 5-Pack</v>
          </cell>
          <cell r="E8">
            <v>300</v>
          </cell>
          <cell r="F8" t="str">
            <v>C</v>
          </cell>
          <cell r="G8" t="str">
            <v>1 year</v>
          </cell>
          <cell r="H8" t="str">
            <v>Purchase at list price</v>
          </cell>
          <cell r="I8" t="str">
            <v>Purchase at list price</v>
          </cell>
          <cell r="J8" t="str">
            <v>Purchase at list price</v>
          </cell>
          <cell r="K8" t="str">
            <v>Purchase at list price</v>
          </cell>
          <cell r="L8" t="str">
            <v>Purchase at list price</v>
          </cell>
          <cell r="M8" t="str">
            <v>Purchase at list price</v>
          </cell>
        </row>
        <row r="9">
          <cell r="A9">
            <v>15001</v>
          </cell>
          <cell r="C9" t="str">
            <v>RED-DS3R16-PAK</v>
          </cell>
          <cell r="D9" t="str">
            <v>Red 1:6 DS3 TSU (incl: 7xTSU-155, 6xDS3-LIU1-1N, 1xDS3-LIU1-316MUX, and 1xDS3-MID-316) ** avail Rel 1.1**</v>
          </cell>
          <cell r="E9">
            <v>270000</v>
          </cell>
          <cell r="F9" t="str">
            <v>C</v>
          </cell>
          <cell r="G9" t="str">
            <v>1 year</v>
          </cell>
          <cell r="I9">
            <v>18900</v>
          </cell>
          <cell r="J9">
            <v>21600</v>
          </cell>
          <cell r="K9">
            <v>32400</v>
          </cell>
          <cell r="L9">
            <v>45900</v>
          </cell>
          <cell r="M9">
            <v>13500</v>
          </cell>
        </row>
        <row r="10">
          <cell r="A10">
            <v>15002</v>
          </cell>
          <cell r="C10" t="str">
            <v>SPR-CE-PAK</v>
          </cell>
          <cell r="D10" t="str">
            <v>Common Equipment Spares Kit (includes one of: CP, SIU, TIU, HDU), to be ordered at initial order only</v>
          </cell>
          <cell r="E10">
            <v>40000</v>
          </cell>
          <cell r="F10" t="str">
            <v>C</v>
          </cell>
          <cell r="G10" t="str">
            <v>1 year</v>
          </cell>
          <cell r="I10">
            <v>2800</v>
          </cell>
          <cell r="J10">
            <v>3200</v>
          </cell>
          <cell r="K10">
            <v>4800</v>
          </cell>
        </row>
        <row r="11">
          <cell r="A11">
            <v>20000</v>
          </cell>
          <cell r="C11" t="str">
            <v>SPR-RACK</v>
          </cell>
          <cell r="D11" t="str">
            <v>Rack-mountable Spares Cabinet for 1 Chassis worth of Spares</v>
          </cell>
          <cell r="E11">
            <v>6000</v>
          </cell>
          <cell r="F11" t="str">
            <v>C</v>
          </cell>
          <cell r="G11" t="str">
            <v>1 year</v>
          </cell>
          <cell r="H11" t="str">
            <v>Purchase at list price</v>
          </cell>
          <cell r="I11" t="str">
            <v>Purchase at list price</v>
          </cell>
          <cell r="J11" t="str">
            <v>Purchase at list price</v>
          </cell>
          <cell r="K11" t="str">
            <v>Purchase at list price</v>
          </cell>
          <cell r="L11" t="str">
            <v>Purchase at list price</v>
          </cell>
          <cell r="M11" t="str">
            <v>Purchase at list price</v>
          </cell>
        </row>
        <row r="12">
          <cell r="A12">
            <v>20001</v>
          </cell>
          <cell r="D12" t="str">
            <v>Rear safety shield covers entire back of ICS2000 chassis</v>
          </cell>
          <cell r="E12">
            <v>240</v>
          </cell>
          <cell r="F12" t="str">
            <v>A</v>
          </cell>
          <cell r="G12" t="str">
            <v>1 year</v>
          </cell>
          <cell r="H12" t="str">
            <v>Purchase at list price</v>
          </cell>
          <cell r="I12" t="str">
            <v>Purchase at list price</v>
          </cell>
          <cell r="J12" t="str">
            <v>Purchase at list price</v>
          </cell>
          <cell r="K12" t="str">
            <v>Purchase at list price</v>
          </cell>
          <cell r="L12" t="str">
            <v>Purchase at list price</v>
          </cell>
          <cell r="M12" t="str">
            <v>Purchase at list price</v>
          </cell>
        </row>
        <row r="13">
          <cell r="A13">
            <v>21000</v>
          </cell>
          <cell r="B13">
            <v>435186</v>
          </cell>
          <cell r="C13" t="str">
            <v>CHS</v>
          </cell>
          <cell r="D13" t="str">
            <v>Chassis (includes bare chassis, DC power distribution, mid-plane, fan tray assemblies, and CD-ROM documentation)</v>
          </cell>
          <cell r="E13">
            <v>40549.5</v>
          </cell>
          <cell r="F13" t="str">
            <v>C</v>
          </cell>
          <cell r="G13" t="str">
            <v>1 year</v>
          </cell>
          <cell r="I13">
            <v>2838.4650000000001</v>
          </cell>
          <cell r="J13">
            <v>3243.96</v>
          </cell>
          <cell r="K13">
            <v>4865.9399999999996</v>
          </cell>
          <cell r="L13">
            <v>6893.4150000000009</v>
          </cell>
          <cell r="M13">
            <v>2027.4749999999999</v>
          </cell>
        </row>
        <row r="14">
          <cell r="A14">
            <v>23000</v>
          </cell>
          <cell r="C14" t="str">
            <v>RED-CHS-PAK</v>
          </cell>
          <cell r="D14" t="str">
            <v>Redundant Chassis (includes CHS plus two of CP, SIU, HDU, TIU)</v>
          </cell>
          <cell r="E14">
            <v>120000</v>
          </cell>
          <cell r="F14" t="str">
            <v>C</v>
          </cell>
          <cell r="G14" t="str">
            <v>1 year</v>
          </cell>
          <cell r="I14">
            <v>8400</v>
          </cell>
          <cell r="J14">
            <v>9600</v>
          </cell>
          <cell r="K14">
            <v>14400</v>
          </cell>
          <cell r="L14">
            <v>20400</v>
          </cell>
          <cell r="M14">
            <v>6000</v>
          </cell>
        </row>
        <row r="15">
          <cell r="A15">
            <v>29001</v>
          </cell>
          <cell r="D15" t="str">
            <v>Front Filler Panel</v>
          </cell>
          <cell r="E15">
            <v>100</v>
          </cell>
          <cell r="F15" t="str">
            <v>A</v>
          </cell>
          <cell r="G15" t="str">
            <v>1 year</v>
          </cell>
          <cell r="H15" t="str">
            <v>Purchase at list price</v>
          </cell>
          <cell r="I15" t="str">
            <v>Purchase at list price</v>
          </cell>
          <cell r="J15" t="str">
            <v>Purchase at list price</v>
          </cell>
          <cell r="K15" t="str">
            <v>Purchase at list price</v>
          </cell>
          <cell r="L15" t="str">
            <v>Purchase at list price</v>
          </cell>
          <cell r="M15" t="str">
            <v>Purchase at list price</v>
          </cell>
        </row>
        <row r="16">
          <cell r="A16">
            <v>29002</v>
          </cell>
          <cell r="D16" t="str">
            <v>Rear Filler Panel</v>
          </cell>
          <cell r="E16">
            <v>100</v>
          </cell>
          <cell r="F16" t="str">
            <v>A</v>
          </cell>
          <cell r="G16" t="str">
            <v>1 year</v>
          </cell>
          <cell r="H16" t="str">
            <v>Purchase at list price</v>
          </cell>
          <cell r="I16" t="str">
            <v>Purchase at list price</v>
          </cell>
          <cell r="J16" t="str">
            <v>Purchase at list price</v>
          </cell>
          <cell r="K16" t="str">
            <v>Purchase at list price</v>
          </cell>
          <cell r="L16" t="str">
            <v>Purchase at list price</v>
          </cell>
          <cell r="M16" t="str">
            <v>Purchase at list price</v>
          </cell>
        </row>
        <row r="17">
          <cell r="A17">
            <v>29003</v>
          </cell>
          <cell r="D17" t="str">
            <v>TIU Blank Panel</v>
          </cell>
          <cell r="E17">
            <v>100</v>
          </cell>
          <cell r="F17" t="str">
            <v>A</v>
          </cell>
          <cell r="G17" t="str">
            <v>1 year</v>
          </cell>
          <cell r="H17" t="str">
            <v>Purchase at list price</v>
          </cell>
          <cell r="I17" t="str">
            <v>Purchase at list price</v>
          </cell>
          <cell r="J17" t="str">
            <v>Purchase at list price</v>
          </cell>
          <cell r="K17" t="str">
            <v>Purchase at list price</v>
          </cell>
          <cell r="L17" t="str">
            <v>Purchase at list price</v>
          </cell>
          <cell r="M17" t="str">
            <v>Purchase at list price</v>
          </cell>
        </row>
        <row r="18">
          <cell r="A18">
            <v>29004</v>
          </cell>
          <cell r="D18" t="str">
            <v>SIU Blank Panel</v>
          </cell>
          <cell r="E18">
            <v>100</v>
          </cell>
          <cell r="F18" t="str">
            <v>A</v>
          </cell>
          <cell r="G18" t="str">
            <v>1 year</v>
          </cell>
          <cell r="H18" t="str">
            <v>Purchase at list price</v>
          </cell>
          <cell r="I18" t="str">
            <v>Purchase at list price</v>
          </cell>
          <cell r="J18" t="str">
            <v>Purchase at list price</v>
          </cell>
          <cell r="K18" t="str">
            <v>Purchase at list price</v>
          </cell>
          <cell r="L18" t="str">
            <v>Purchase at list price</v>
          </cell>
          <cell r="M18" t="str">
            <v>Purchase at list price</v>
          </cell>
        </row>
        <row r="19">
          <cell r="A19">
            <v>29005</v>
          </cell>
          <cell r="D19" t="str">
            <v>HDU Blank Panel</v>
          </cell>
          <cell r="E19">
            <v>100</v>
          </cell>
          <cell r="F19" t="str">
            <v>A</v>
          </cell>
          <cell r="G19" t="str">
            <v>1 year</v>
          </cell>
          <cell r="H19" t="str">
            <v>Purchase at list price</v>
          </cell>
          <cell r="I19" t="str">
            <v>Purchase at list price</v>
          </cell>
          <cell r="J19" t="str">
            <v>Purchase at list price</v>
          </cell>
          <cell r="K19" t="str">
            <v>Purchase at list price</v>
          </cell>
          <cell r="L19" t="str">
            <v>Purchase at list price</v>
          </cell>
          <cell r="M19" t="str">
            <v>Purchase at list price</v>
          </cell>
        </row>
        <row r="20">
          <cell r="A20">
            <v>30100</v>
          </cell>
          <cell r="B20">
            <v>262015</v>
          </cell>
          <cell r="C20" t="str">
            <v>TSU-155</v>
          </cell>
          <cell r="D20" t="str">
            <v>TDM Service Unit - 155M for OC3 or DS3 LIU1s</v>
          </cell>
          <cell r="E20">
            <v>41250</v>
          </cell>
          <cell r="F20" t="str">
            <v>C</v>
          </cell>
          <cell r="G20" t="str">
            <v>1 year</v>
          </cell>
          <cell r="I20">
            <v>2887.5</v>
          </cell>
          <cell r="J20">
            <v>3300</v>
          </cell>
          <cell r="K20">
            <v>4950</v>
          </cell>
          <cell r="L20">
            <v>7012.5</v>
          </cell>
          <cell r="M20">
            <v>2062.5</v>
          </cell>
        </row>
        <row r="21">
          <cell r="A21">
            <v>30201</v>
          </cell>
          <cell r="B21">
            <v>262016</v>
          </cell>
          <cell r="C21" t="str">
            <v>CP</v>
          </cell>
          <cell r="D21" t="str">
            <v>Control Processor Module</v>
          </cell>
          <cell r="E21">
            <v>44250</v>
          </cell>
          <cell r="F21" t="str">
            <v>C</v>
          </cell>
          <cell r="G21" t="str">
            <v>1 year</v>
          </cell>
          <cell r="I21">
            <v>3097.5</v>
          </cell>
          <cell r="J21">
            <v>3540</v>
          </cell>
          <cell r="K21">
            <v>5310</v>
          </cell>
          <cell r="L21">
            <v>7522.5</v>
          </cell>
          <cell r="M21">
            <v>2212.5</v>
          </cell>
        </row>
        <row r="22">
          <cell r="A22">
            <v>30300</v>
          </cell>
          <cell r="B22">
            <v>262017</v>
          </cell>
          <cell r="C22" t="str">
            <v>ASU-155</v>
          </cell>
          <cell r="D22" t="str">
            <v>ATM Service Unit - 155M for OC3 or DS3 LIU1s</v>
          </cell>
          <cell r="E22">
            <v>35700</v>
          </cell>
          <cell r="F22" t="str">
            <v>C</v>
          </cell>
          <cell r="G22" t="str">
            <v>1 year</v>
          </cell>
          <cell r="I22">
            <v>2499</v>
          </cell>
          <cell r="J22">
            <v>2856</v>
          </cell>
          <cell r="K22">
            <v>4284</v>
          </cell>
          <cell r="L22">
            <v>6069</v>
          </cell>
          <cell r="M22">
            <v>1785</v>
          </cell>
        </row>
        <row r="23">
          <cell r="A23">
            <v>30400</v>
          </cell>
          <cell r="B23">
            <v>262018</v>
          </cell>
          <cell r="C23" t="str">
            <v>SIU</v>
          </cell>
          <cell r="D23" t="str">
            <v xml:space="preserve">System Interface Unit </v>
          </cell>
          <cell r="E23">
            <v>2250</v>
          </cell>
          <cell r="F23" t="str">
            <v>C</v>
          </cell>
          <cell r="G23" t="str">
            <v>1 year</v>
          </cell>
          <cell r="I23">
            <v>157.5</v>
          </cell>
          <cell r="J23">
            <v>180</v>
          </cell>
          <cell r="K23">
            <v>270</v>
          </cell>
          <cell r="L23">
            <v>382.5</v>
          </cell>
          <cell r="M23">
            <v>112.5</v>
          </cell>
        </row>
        <row r="24">
          <cell r="A24">
            <v>30500</v>
          </cell>
          <cell r="B24">
            <v>262019</v>
          </cell>
          <cell r="C24" t="str">
            <v>TIU</v>
          </cell>
          <cell r="D24" t="str">
            <v>Timing Interface Unit</v>
          </cell>
          <cell r="E24">
            <v>8250</v>
          </cell>
          <cell r="F24" t="str">
            <v>C</v>
          </cell>
          <cell r="G24" t="str">
            <v>1 year</v>
          </cell>
          <cell r="I24">
            <v>577.5</v>
          </cell>
          <cell r="J24">
            <v>660</v>
          </cell>
          <cell r="K24">
            <v>990</v>
          </cell>
          <cell r="L24">
            <v>1402.5</v>
          </cell>
          <cell r="M24">
            <v>412.5</v>
          </cell>
        </row>
        <row r="25">
          <cell r="A25">
            <v>31000</v>
          </cell>
          <cell r="B25">
            <v>435185</v>
          </cell>
          <cell r="C25" t="str">
            <v>Fan Tray</v>
          </cell>
          <cell r="D25" t="str">
            <v>Fan Tray Assemblies</v>
          </cell>
          <cell r="E25">
            <v>7150</v>
          </cell>
          <cell r="F25" t="str">
            <v>C</v>
          </cell>
          <cell r="G25" t="str">
            <v>1 year</v>
          </cell>
          <cell r="H25" t="str">
            <v>Purchase at list price</v>
          </cell>
          <cell r="I25" t="str">
            <v>Purchase at list price</v>
          </cell>
          <cell r="J25" t="str">
            <v>Purchase at list price</v>
          </cell>
          <cell r="K25" t="str">
            <v>Purchase at list price</v>
          </cell>
          <cell r="L25" t="str">
            <v>Purchase at list price</v>
          </cell>
          <cell r="M25" t="str">
            <v>Purchase at list price</v>
          </cell>
        </row>
        <row r="26">
          <cell r="A26">
            <v>31200</v>
          </cell>
          <cell r="C26" t="str">
            <v>TSP</v>
          </cell>
          <cell r="D26" t="str">
            <v>Time Slot Processor **available Rel 2.x, includes the following software:
- G.711 Codec
- Echo Cancellation (G.168)
- Tone Generation / Detection</v>
          </cell>
          <cell r="E26">
            <v>50000</v>
          </cell>
          <cell r="F26" t="str">
            <v>C</v>
          </cell>
          <cell r="G26" t="str">
            <v>1 year</v>
          </cell>
          <cell r="H26">
            <v>1500</v>
          </cell>
          <cell r="I26">
            <v>3000</v>
          </cell>
          <cell r="J26">
            <v>4000</v>
          </cell>
          <cell r="K26">
            <v>6000</v>
          </cell>
          <cell r="L26">
            <v>8500</v>
          </cell>
          <cell r="M26">
            <v>2500</v>
          </cell>
        </row>
        <row r="27">
          <cell r="A27">
            <v>31400</v>
          </cell>
          <cell r="C27" t="str">
            <v>ASU-622</v>
          </cell>
          <cell r="D27" t="str">
            <v>ATM Service Unit - 622M for QuadOC3/OC12 LIU2s   **available Rel 1.1**</v>
          </cell>
          <cell r="E27">
            <v>49000</v>
          </cell>
          <cell r="F27" t="str">
            <v>C</v>
          </cell>
          <cell r="G27" t="str">
            <v>1 year</v>
          </cell>
          <cell r="I27">
            <v>3430</v>
          </cell>
          <cell r="J27">
            <v>3920</v>
          </cell>
          <cell r="K27">
            <v>5880</v>
          </cell>
          <cell r="L27">
            <v>8330</v>
          </cell>
          <cell r="M27">
            <v>2450</v>
          </cell>
        </row>
        <row r="28">
          <cell r="A28">
            <v>31700</v>
          </cell>
          <cell r="B28">
            <v>262021</v>
          </cell>
          <cell r="C28" t="str">
            <v>HDU</v>
          </cell>
          <cell r="D28" t="str">
            <v>Hard Drive Unit</v>
          </cell>
          <cell r="E28">
            <v>4100</v>
          </cell>
          <cell r="F28" t="str">
            <v>C</v>
          </cell>
          <cell r="G28" t="str">
            <v>1 year</v>
          </cell>
          <cell r="I28">
            <v>287</v>
          </cell>
          <cell r="J28">
            <v>328</v>
          </cell>
          <cell r="K28">
            <v>492</v>
          </cell>
          <cell r="L28">
            <v>697</v>
          </cell>
          <cell r="M28">
            <v>205</v>
          </cell>
        </row>
        <row r="29">
          <cell r="A29">
            <v>32802</v>
          </cell>
          <cell r="B29">
            <v>262030</v>
          </cell>
          <cell r="C29" t="str">
            <v>OC3-LIM1-SMIR</v>
          </cell>
          <cell r="D29" t="str">
            <v>OC3 Line Interface Module, Single Mode/Intermediate Range, use two per OC3 LIU1</v>
          </cell>
          <cell r="E29">
            <v>3750</v>
          </cell>
          <cell r="F29" t="str">
            <v>C</v>
          </cell>
          <cell r="G29" t="str">
            <v>1 year</v>
          </cell>
          <cell r="I29">
            <v>187.5</v>
          </cell>
          <cell r="J29">
            <v>225</v>
          </cell>
          <cell r="K29">
            <v>375</v>
          </cell>
          <cell r="L29">
            <v>562.5</v>
          </cell>
          <cell r="M29">
            <v>112.5</v>
          </cell>
        </row>
        <row r="30">
          <cell r="A30">
            <v>33100</v>
          </cell>
          <cell r="C30" t="str">
            <v>DS3-MID-316</v>
          </cell>
          <cell r="D30" t="str">
            <v>1:N Midplane (for use with 34400 and 33300 only)</v>
          </cell>
          <cell r="E30">
            <v>3800</v>
          </cell>
          <cell r="F30" t="str">
            <v>C</v>
          </cell>
          <cell r="G30" t="str">
            <v>1 year</v>
          </cell>
          <cell r="I30">
            <v>190</v>
          </cell>
          <cell r="J30">
            <v>228</v>
          </cell>
          <cell r="K30">
            <v>380</v>
          </cell>
          <cell r="L30">
            <v>570</v>
          </cell>
          <cell r="M30">
            <v>114</v>
          </cell>
        </row>
        <row r="31">
          <cell r="A31">
            <v>33300</v>
          </cell>
          <cell r="C31" t="str">
            <v>DS3-LIU1-316MUX</v>
          </cell>
          <cell r="D31" t="str">
            <v>1:6 Redundant DS3 Line Interface Unit Mux Card for 1:N DS3 LIU's (34400's) and Midplane (33100)</v>
          </cell>
          <cell r="E31">
            <v>3500</v>
          </cell>
          <cell r="F31" t="str">
            <v>C</v>
          </cell>
          <cell r="G31" t="str">
            <v>1 year</v>
          </cell>
          <cell r="I31">
            <v>175</v>
          </cell>
          <cell r="J31">
            <v>210</v>
          </cell>
          <cell r="K31">
            <v>350</v>
          </cell>
          <cell r="L31">
            <v>525</v>
          </cell>
          <cell r="M31">
            <v>105</v>
          </cell>
        </row>
        <row r="32">
          <cell r="A32">
            <v>33500</v>
          </cell>
          <cell r="C32" t="str">
            <v>OC3/12-LIU2-4</v>
          </cell>
          <cell r="D32" t="str">
            <v>Dual OC3/OC12 Line Interface Unit, APS, use with LIM2 **available Rel 1.1**</v>
          </cell>
          <cell r="E32">
            <v>4100</v>
          </cell>
          <cell r="F32" t="str">
            <v>C</v>
          </cell>
          <cell r="G32" t="str">
            <v>1 year</v>
          </cell>
          <cell r="I32">
            <v>205</v>
          </cell>
          <cell r="J32">
            <v>246</v>
          </cell>
          <cell r="K32">
            <v>410</v>
          </cell>
          <cell r="L32">
            <v>615</v>
          </cell>
          <cell r="M32">
            <v>123</v>
          </cell>
        </row>
        <row r="33">
          <cell r="A33">
            <v>33600</v>
          </cell>
          <cell r="C33" t="str">
            <v>OC3/12-LIU2-8R</v>
          </cell>
          <cell r="D33" t="str">
            <v>Quad OC3/OC12 Line Interface Unit, Redundant, APS, use with LIM2  ** available Rel 1.1**</v>
          </cell>
          <cell r="E33">
            <v>4850</v>
          </cell>
          <cell r="F33" t="str">
            <v>C</v>
          </cell>
          <cell r="G33" t="str">
            <v>1 year</v>
          </cell>
          <cell r="I33">
            <v>242.5</v>
          </cell>
          <cell r="J33">
            <v>291</v>
          </cell>
          <cell r="K33">
            <v>485</v>
          </cell>
          <cell r="L33">
            <v>727.5</v>
          </cell>
          <cell r="M33">
            <v>145.5</v>
          </cell>
        </row>
        <row r="34">
          <cell r="A34">
            <v>33700</v>
          </cell>
          <cell r="C34" t="str">
            <v>OC12-LIM2-SMIR</v>
          </cell>
          <cell r="D34" t="str">
            <v>OC12 Line Interface Module, Single Mode/Intermediate Range, use with LIU2  **available Rel 1.1**</v>
          </cell>
          <cell r="E34">
            <v>3750</v>
          </cell>
          <cell r="F34" t="str">
            <v>C</v>
          </cell>
          <cell r="G34" t="str">
            <v>1 year</v>
          </cell>
          <cell r="I34">
            <v>187.5</v>
          </cell>
          <cell r="J34">
            <v>225</v>
          </cell>
          <cell r="K34">
            <v>375</v>
          </cell>
          <cell r="L34">
            <v>562.5</v>
          </cell>
          <cell r="M34">
            <v>112.5</v>
          </cell>
        </row>
        <row r="35">
          <cell r="A35">
            <v>33900</v>
          </cell>
          <cell r="C35" t="str">
            <v>OC3-LIM2-SMIR</v>
          </cell>
          <cell r="D35" t="str">
            <v>OC3 Line Interface Module, Single Mode/Intermediate Range, use with LIU2 **available Rel 1.1**</v>
          </cell>
          <cell r="E35">
            <v>3750</v>
          </cell>
          <cell r="F35" t="str">
            <v>C</v>
          </cell>
          <cell r="G35" t="str">
            <v>1 year</v>
          </cell>
          <cell r="I35">
            <v>187.5</v>
          </cell>
          <cell r="J35">
            <v>225</v>
          </cell>
          <cell r="K35">
            <v>375</v>
          </cell>
          <cell r="L35">
            <v>562.5</v>
          </cell>
          <cell r="M35">
            <v>112.5</v>
          </cell>
        </row>
        <row r="36">
          <cell r="A36">
            <v>34000</v>
          </cell>
          <cell r="B36">
            <v>262023</v>
          </cell>
          <cell r="C36" t="str">
            <v>DS3-LIU1-3</v>
          </cell>
          <cell r="D36" t="str">
            <v>DS3 Line Interface Unit, 3 port BNC (formerly 30603)</v>
          </cell>
          <cell r="E36">
            <v>7299.5</v>
          </cell>
          <cell r="F36" t="str">
            <v>C</v>
          </cell>
          <cell r="G36" t="str">
            <v>1 year</v>
          </cell>
          <cell r="I36">
            <v>364.97500000000002</v>
          </cell>
          <cell r="J36">
            <v>437.97</v>
          </cell>
          <cell r="K36">
            <v>729.95</v>
          </cell>
          <cell r="L36">
            <v>1094.925</v>
          </cell>
          <cell r="M36">
            <v>218.98500000000001</v>
          </cell>
        </row>
        <row r="37">
          <cell r="A37">
            <v>34100</v>
          </cell>
          <cell r="B37">
            <v>262027</v>
          </cell>
          <cell r="C37" t="str">
            <v>DS3-LIU1-3R</v>
          </cell>
          <cell r="D37" t="str">
            <v>1:1 Redundant DS3 Line Interface Unit, 3 port BNC (formerly 32103)</v>
          </cell>
          <cell r="E37">
            <v>8799.5</v>
          </cell>
          <cell r="F37" t="str">
            <v>C</v>
          </cell>
          <cell r="G37" t="str">
            <v>1 year</v>
          </cell>
          <cell r="I37">
            <v>439.97500000000002</v>
          </cell>
          <cell r="J37">
            <v>527.97</v>
          </cell>
          <cell r="K37">
            <v>879.95</v>
          </cell>
          <cell r="L37">
            <v>1319.925</v>
          </cell>
          <cell r="M37">
            <v>263.98500000000001</v>
          </cell>
        </row>
        <row r="38">
          <cell r="A38">
            <v>34200</v>
          </cell>
          <cell r="B38">
            <v>262026</v>
          </cell>
          <cell r="C38" t="str">
            <v>OC3-LIU1-1</v>
          </cell>
          <cell r="D38" t="str">
            <v>OC3 Line Interface Unit, 1+1 APS (formerly 30702) ** APS available Rel 1.1**</v>
          </cell>
          <cell r="E38">
            <v>4100</v>
          </cell>
          <cell r="F38" t="str">
            <v>C</v>
          </cell>
          <cell r="G38" t="str">
            <v>1 year</v>
          </cell>
          <cell r="I38">
            <v>205</v>
          </cell>
          <cell r="J38">
            <v>246</v>
          </cell>
          <cell r="K38">
            <v>410</v>
          </cell>
          <cell r="L38">
            <v>615</v>
          </cell>
          <cell r="M38">
            <v>123</v>
          </cell>
        </row>
        <row r="39">
          <cell r="A39">
            <v>34300</v>
          </cell>
          <cell r="B39">
            <v>262028</v>
          </cell>
          <cell r="C39" t="str">
            <v>OC3-LIU1-1R</v>
          </cell>
          <cell r="D39" t="str">
            <v>1:1 Redundant OC3 Line Interface Unit, 1+1 APS (formerly 32202) ** APS available Rel 1.1**</v>
          </cell>
          <cell r="E39">
            <v>4850</v>
          </cell>
          <cell r="F39" t="str">
            <v>C</v>
          </cell>
          <cell r="G39" t="str">
            <v>1 year</v>
          </cell>
          <cell r="I39">
            <v>242.5</v>
          </cell>
          <cell r="J39">
            <v>291</v>
          </cell>
          <cell r="K39">
            <v>485</v>
          </cell>
          <cell r="L39">
            <v>727.5</v>
          </cell>
          <cell r="M39">
            <v>145.5</v>
          </cell>
        </row>
        <row r="40">
          <cell r="A40">
            <v>34400</v>
          </cell>
          <cell r="C40" t="str">
            <v>DS3-LIU1-31N</v>
          </cell>
          <cell r="D40" t="str">
            <v>1:N Redundant DS3 Line Interface Unit, 3 port BNC ** available Rel 1.1**</v>
          </cell>
          <cell r="E40">
            <v>7300</v>
          </cell>
          <cell r="F40" t="str">
            <v>C</v>
          </cell>
          <cell r="G40" t="str">
            <v>1 year</v>
          </cell>
          <cell r="I40">
            <v>365</v>
          </cell>
          <cell r="J40">
            <v>438</v>
          </cell>
          <cell r="K40">
            <v>730</v>
          </cell>
          <cell r="L40">
            <v>1095</v>
          </cell>
          <cell r="M40">
            <v>219</v>
          </cell>
        </row>
        <row r="41">
          <cell r="A41">
            <v>40001</v>
          </cell>
          <cell r="C41" t="str">
            <v>ICSG-DUP-T1</v>
          </cell>
          <cell r="D41" t="str">
            <v>DUPLEX Signaling Gateway Base Software (Multi-Switch, T1 Link Drivers) ~ redundant license, runs on two SUN Netra platforms</v>
          </cell>
          <cell r="E41">
            <v>100000</v>
          </cell>
          <cell r="F41" t="str">
            <v>A</v>
          </cell>
          <cell r="G41" t="str">
            <v>90 days</v>
          </cell>
          <cell r="H41" t="str">
            <v>?</v>
          </cell>
          <cell r="I41" t="str">
            <v>?</v>
          </cell>
          <cell r="J41" t="str">
            <v>?</v>
          </cell>
          <cell r="K41" t="str">
            <v>?</v>
          </cell>
          <cell r="L41" t="str">
            <v>?</v>
          </cell>
          <cell r="M41" t="str">
            <v>?</v>
          </cell>
        </row>
        <row r="42">
          <cell r="A42">
            <v>40002</v>
          </cell>
          <cell r="D42" t="str">
            <v>ICView BMP Current Release with Documentation</v>
          </cell>
          <cell r="E42">
            <v>15000</v>
          </cell>
          <cell r="F42" t="str">
            <v>A</v>
          </cell>
          <cell r="G42" t="str">
            <v>90 days</v>
          </cell>
          <cell r="H42">
            <v>450</v>
          </cell>
          <cell r="I42">
            <v>600</v>
          </cell>
          <cell r="J42">
            <v>600</v>
          </cell>
          <cell r="K42">
            <v>600</v>
          </cell>
          <cell r="L42">
            <v>600</v>
          </cell>
          <cell r="M42">
            <v>600</v>
          </cell>
        </row>
        <row r="43">
          <cell r="A43">
            <v>40004</v>
          </cell>
          <cell r="D43" t="str">
            <v>ICView EMS Base Software plus full documentation, Current Release per ICView Management System</v>
          </cell>
          <cell r="E43">
            <v>23000</v>
          </cell>
          <cell r="F43" t="str">
            <v>C</v>
          </cell>
          <cell r="G43" t="str">
            <v>90 days</v>
          </cell>
          <cell r="H43">
            <v>690</v>
          </cell>
          <cell r="I43">
            <v>920</v>
          </cell>
          <cell r="J43">
            <v>920</v>
          </cell>
          <cell r="K43">
            <v>920</v>
          </cell>
          <cell r="L43">
            <v>920</v>
          </cell>
          <cell r="M43">
            <v>920</v>
          </cell>
        </row>
        <row r="44">
          <cell r="A44">
            <v>40006</v>
          </cell>
          <cell r="C44" t="str">
            <v>TSP-G726</v>
          </cell>
          <cell r="D44" t="str">
            <v>G.726 Codec (per TSP)</v>
          </cell>
          <cell r="E44">
            <v>10000</v>
          </cell>
          <cell r="F44" t="str">
            <v>A</v>
          </cell>
          <cell r="G44" t="str">
            <v>1 year</v>
          </cell>
          <cell r="H44">
            <v>300</v>
          </cell>
          <cell r="I44">
            <v>600</v>
          </cell>
          <cell r="J44">
            <v>800</v>
          </cell>
          <cell r="K44">
            <v>1200</v>
          </cell>
          <cell r="L44">
            <v>1700</v>
          </cell>
          <cell r="M44">
            <v>500</v>
          </cell>
        </row>
        <row r="45">
          <cell r="A45">
            <v>40008</v>
          </cell>
          <cell r="C45" t="str">
            <v>ICSG-DUP-V35</v>
          </cell>
          <cell r="D45" t="str">
            <v>DUPLEX Signaling Gateway Base Software (Multi-Switch, V.35 Link Drivers) ~ redundant license, runs on two SUN Netra platforms</v>
          </cell>
          <cell r="E45">
            <v>100000</v>
          </cell>
          <cell r="F45" t="str">
            <v>A</v>
          </cell>
          <cell r="G45" t="str">
            <v>90 days</v>
          </cell>
          <cell r="H45" t="str">
            <v>?</v>
          </cell>
          <cell r="I45" t="str">
            <v>?</v>
          </cell>
          <cell r="J45" t="str">
            <v>?</v>
          </cell>
          <cell r="K45" t="str">
            <v>?</v>
          </cell>
          <cell r="L45" t="str">
            <v>?</v>
          </cell>
          <cell r="M45" t="str">
            <v>?</v>
          </cell>
        </row>
        <row r="46">
          <cell r="A46">
            <v>40009</v>
          </cell>
          <cell r="C46" t="str">
            <v>ICSG-DUP-S-T1</v>
          </cell>
          <cell r="D46" t="str">
            <v xml:space="preserve">DUPLEX Signaling Gateway Base Software (Single or Dual Switch, T1 Link Drivers) ~ redundant license, runs on two SUN Netra platforms. </v>
          </cell>
          <cell r="E46">
            <v>40000</v>
          </cell>
          <cell r="F46" t="str">
            <v>A</v>
          </cell>
          <cell r="G46" t="str">
            <v>90 days</v>
          </cell>
          <cell r="H46" t="str">
            <v>?</v>
          </cell>
          <cell r="I46" t="str">
            <v>?</v>
          </cell>
          <cell r="J46" t="str">
            <v>?</v>
          </cell>
          <cell r="K46" t="str">
            <v>?</v>
          </cell>
          <cell r="L46" t="str">
            <v>?</v>
          </cell>
          <cell r="M46" t="str">
            <v>?</v>
          </cell>
        </row>
        <row r="47">
          <cell r="A47">
            <v>40010</v>
          </cell>
          <cell r="C47" t="str">
            <v>ICSG-DUP-S-V35</v>
          </cell>
          <cell r="D47" t="str">
            <v>DUPLEX Signaling Gateway Base Software (Single or Dual Switch, V.35 Link Drivers) ~ redundant license, runs on two SUN Netra platforms</v>
          </cell>
          <cell r="E47">
            <v>40000</v>
          </cell>
          <cell r="F47" t="str">
            <v>A</v>
          </cell>
          <cell r="G47" t="str">
            <v>90 days</v>
          </cell>
          <cell r="H47" t="str">
            <v>?</v>
          </cell>
          <cell r="I47" t="str">
            <v>?</v>
          </cell>
          <cell r="J47" t="str">
            <v>?</v>
          </cell>
          <cell r="K47" t="str">
            <v>?</v>
          </cell>
          <cell r="L47" t="str">
            <v>?</v>
          </cell>
          <cell r="M47" t="str">
            <v>?</v>
          </cell>
        </row>
        <row r="48">
          <cell r="A48">
            <v>40011</v>
          </cell>
          <cell r="C48" t="str">
            <v>ICSG-DUP-S-UPG</v>
          </cell>
          <cell r="D48" t="str">
            <v>DUPLEX Signaling Gateway Multi-Switch Upgrade for 40009 or 40010</v>
          </cell>
          <cell r="E48">
            <v>60000</v>
          </cell>
          <cell r="F48" t="str">
            <v>A</v>
          </cell>
          <cell r="G48" t="str">
            <v>90 days</v>
          </cell>
          <cell r="H48" t="str">
            <v>?</v>
          </cell>
          <cell r="I48" t="str">
            <v>?</v>
          </cell>
          <cell r="J48" t="str">
            <v>?</v>
          </cell>
          <cell r="K48" t="str">
            <v>?</v>
          </cell>
          <cell r="L48" t="str">
            <v>?</v>
          </cell>
          <cell r="M48" t="str">
            <v>?</v>
          </cell>
        </row>
        <row r="49">
          <cell r="A49">
            <v>42000</v>
          </cell>
          <cell r="D49" t="str">
            <v>ICS2000 Base System Software, Current Release per chassis</v>
          </cell>
          <cell r="E49">
            <v>2500</v>
          </cell>
          <cell r="F49" t="str">
            <v>C</v>
          </cell>
          <cell r="G49" t="str">
            <v>90 days</v>
          </cell>
          <cell r="H49">
            <v>2500</v>
          </cell>
          <cell r="I49" t="str">
            <v xml:space="preserve">Included </v>
          </cell>
          <cell r="J49" t="str">
            <v xml:space="preserve">Included </v>
          </cell>
          <cell r="K49" t="str">
            <v xml:space="preserve">Included </v>
          </cell>
          <cell r="L49" t="str">
            <v xml:space="preserve">Included </v>
          </cell>
          <cell r="M49" t="str">
            <v xml:space="preserve">Included </v>
          </cell>
        </row>
        <row r="50">
          <cell r="A50">
            <v>44001</v>
          </cell>
          <cell r="D50" t="str">
            <v>ICS2000 Base System Software, Current Release - Enterprise License</v>
          </cell>
          <cell r="E50">
            <v>1000000</v>
          </cell>
          <cell r="F50" t="str">
            <v>A</v>
          </cell>
          <cell r="G50" t="str">
            <v>90 days</v>
          </cell>
          <cell r="H50">
            <v>30000</v>
          </cell>
          <cell r="I50" t="str">
            <v xml:space="preserve">Included </v>
          </cell>
          <cell r="J50" t="str">
            <v xml:space="preserve">Included </v>
          </cell>
          <cell r="K50" t="str">
            <v xml:space="preserve">Included </v>
          </cell>
          <cell r="L50" t="str">
            <v xml:space="preserve">Included </v>
          </cell>
          <cell r="M50" t="str">
            <v xml:space="preserve">Included </v>
          </cell>
        </row>
        <row r="51">
          <cell r="A51">
            <v>50003</v>
          </cell>
          <cell r="D51" t="str">
            <v>SUN Enterprise 450, floor-standing SMG platform option (order link cards separately)</v>
          </cell>
          <cell r="E51">
            <v>24150</v>
          </cell>
          <cell r="F51" t="str">
            <v>A</v>
          </cell>
          <cell r="G51" t="str">
            <v>1 year</v>
          </cell>
          <cell r="H51" t="str">
            <v>?</v>
          </cell>
          <cell r="I51" t="str">
            <v>?</v>
          </cell>
          <cell r="J51" t="str">
            <v>?</v>
          </cell>
          <cell r="K51" t="str">
            <v>?</v>
          </cell>
          <cell r="L51" t="str">
            <v>?</v>
          </cell>
          <cell r="M51" t="str">
            <v>?</v>
          </cell>
        </row>
        <row r="52">
          <cell r="A52">
            <v>50006</v>
          </cell>
          <cell r="D52" t="str">
            <v>Netra ICSG for T1 (includes Ethernet Card &amp;1 8-link, single-port T1 Card)</v>
          </cell>
          <cell r="E52">
            <v>33400</v>
          </cell>
          <cell r="F52" t="str">
            <v>A</v>
          </cell>
          <cell r="G52" t="str">
            <v>1 year</v>
          </cell>
          <cell r="H52" t="str">
            <v>?</v>
          </cell>
          <cell r="I52" t="str">
            <v>?</v>
          </cell>
          <cell r="J52" t="str">
            <v>?</v>
          </cell>
          <cell r="K52" t="str">
            <v>?</v>
          </cell>
          <cell r="L52" t="str">
            <v>?</v>
          </cell>
          <cell r="M52" t="str">
            <v>?</v>
          </cell>
        </row>
        <row r="53">
          <cell r="A53">
            <v>50007</v>
          </cell>
          <cell r="D53" t="str">
            <v>Netra ICSG for V.35 (includes Ethernet Card,1 2xV.35 Link Card)</v>
          </cell>
          <cell r="E53">
            <v>25450</v>
          </cell>
          <cell r="F53" t="str">
            <v>A</v>
          </cell>
          <cell r="G53" t="str">
            <v>1 year</v>
          </cell>
          <cell r="H53" t="str">
            <v>?</v>
          </cell>
          <cell r="I53" t="str">
            <v>?</v>
          </cell>
          <cell r="J53" t="str">
            <v>?</v>
          </cell>
          <cell r="K53" t="str">
            <v>?</v>
          </cell>
          <cell r="L53" t="str">
            <v>?</v>
          </cell>
          <cell r="M53" t="str">
            <v>?</v>
          </cell>
        </row>
        <row r="54">
          <cell r="A54">
            <v>51002</v>
          </cell>
          <cell r="D54" t="str">
            <v>8-link, single-port T1 PCI Card</v>
          </cell>
          <cell r="E54">
            <v>17250</v>
          </cell>
          <cell r="F54" t="str">
            <v>A</v>
          </cell>
          <cell r="G54" t="str">
            <v>1 year</v>
          </cell>
          <cell r="H54" t="str">
            <v>?</v>
          </cell>
          <cell r="I54" t="str">
            <v>?</v>
          </cell>
          <cell r="J54" t="str">
            <v>?</v>
          </cell>
          <cell r="K54" t="str">
            <v>?</v>
          </cell>
          <cell r="L54" t="str">
            <v>?</v>
          </cell>
          <cell r="M54" t="str">
            <v>?</v>
          </cell>
        </row>
        <row r="55">
          <cell r="A55">
            <v>51003</v>
          </cell>
          <cell r="D55" t="str">
            <v>10/100 BaseT PCI Card</v>
          </cell>
          <cell r="E55">
            <v>1150</v>
          </cell>
          <cell r="F55" t="str">
            <v>A</v>
          </cell>
          <cell r="G55" t="str">
            <v>1 year</v>
          </cell>
          <cell r="H55" t="str">
            <v>?</v>
          </cell>
          <cell r="I55" t="str">
            <v>?</v>
          </cell>
          <cell r="J55" t="str">
            <v>?</v>
          </cell>
          <cell r="K55" t="str">
            <v>?</v>
          </cell>
          <cell r="L55" t="str">
            <v>?</v>
          </cell>
          <cell r="M55" t="str">
            <v>?</v>
          </cell>
        </row>
        <row r="56">
          <cell r="A56">
            <v>51005</v>
          </cell>
          <cell r="D56" t="str">
            <v>2xV.35 Link PCI Card</v>
          </cell>
          <cell r="E56">
            <v>9300</v>
          </cell>
          <cell r="F56" t="str">
            <v>A</v>
          </cell>
          <cell r="G56" t="str">
            <v>1 year</v>
          </cell>
          <cell r="H56" t="str">
            <v>?</v>
          </cell>
          <cell r="I56" t="str">
            <v>?</v>
          </cell>
          <cell r="J56" t="str">
            <v>?</v>
          </cell>
          <cell r="K56" t="str">
            <v>?</v>
          </cell>
          <cell r="L56" t="str">
            <v>?</v>
          </cell>
          <cell r="M56" t="str">
            <v>?</v>
          </cell>
        </row>
        <row r="57">
          <cell r="A57">
            <v>60100</v>
          </cell>
          <cell r="D57" t="str">
            <v>Standard Installation Services</v>
          </cell>
          <cell r="E57" t="str">
            <v>6% Net + T&amp;E</v>
          </cell>
          <cell r="F57" t="str">
            <v>A</v>
          </cell>
          <cell r="H57" t="str">
            <v>A</v>
          </cell>
          <cell r="I57" t="str">
            <v>A</v>
          </cell>
          <cell r="J57" t="str">
            <v>6% Net + T&amp;E</v>
          </cell>
          <cell r="L57" t="str">
            <v>A</v>
          </cell>
          <cell r="M57" t="str">
            <v>6% Net + T&amp;E</v>
          </cell>
        </row>
        <row r="58">
          <cell r="A58">
            <v>60200</v>
          </cell>
          <cell r="D58" t="str">
            <v>Premium Installation Services (full EF&amp;I services, including electrical, cabling, and rackwork as needed)</v>
          </cell>
          <cell r="E58" t="str">
            <v>Custom Quote</v>
          </cell>
          <cell r="F58" t="str">
            <v>A</v>
          </cell>
          <cell r="H58" t="str">
            <v>A</v>
          </cell>
          <cell r="I58" t="str">
            <v>A</v>
          </cell>
          <cell r="J58" t="str">
            <v>Custom Quote</v>
          </cell>
          <cell r="L58" t="str">
            <v>A</v>
          </cell>
          <cell r="M58" t="str">
            <v>Custom Quote</v>
          </cell>
        </row>
        <row r="59">
          <cell r="A59">
            <v>61100</v>
          </cell>
          <cell r="D59" t="str">
            <v>Extended Warranty</v>
          </cell>
          <cell r="E59" t="str">
            <v>3% net</v>
          </cell>
          <cell r="F59" t="str">
            <v>A</v>
          </cell>
          <cell r="H59" t="str">
            <v>A</v>
          </cell>
          <cell r="I59" t="str">
            <v>A</v>
          </cell>
          <cell r="J59" t="str">
            <v>3% net</v>
          </cell>
          <cell r="L59" t="str">
            <v>A</v>
          </cell>
          <cell r="M59" t="str">
            <v>3% net</v>
          </cell>
        </row>
        <row r="60">
          <cell r="A60">
            <v>61101</v>
          </cell>
          <cell r="D60" t="str">
            <v>Basic Support</v>
          </cell>
          <cell r="E60" t="str">
            <v>5% net</v>
          </cell>
          <cell r="F60" t="str">
            <v>A</v>
          </cell>
          <cell r="H60" t="str">
            <v>A</v>
          </cell>
          <cell r="I60" t="str">
            <v>A</v>
          </cell>
          <cell r="J60" t="str">
            <v>5% net</v>
          </cell>
          <cell r="L60" t="str">
            <v>A</v>
          </cell>
          <cell r="M60" t="str">
            <v>5% net</v>
          </cell>
        </row>
        <row r="61">
          <cell r="A61">
            <v>61102</v>
          </cell>
          <cell r="D61" t="str">
            <v>Premium Support</v>
          </cell>
          <cell r="E61" t="str">
            <v>12% net</v>
          </cell>
          <cell r="F61" t="str">
            <v>A</v>
          </cell>
          <cell r="H61" t="str">
            <v>A</v>
          </cell>
          <cell r="I61" t="str">
            <v>A</v>
          </cell>
          <cell r="J61" t="str">
            <v>12% net</v>
          </cell>
          <cell r="L61" t="str">
            <v>A</v>
          </cell>
          <cell r="M61" t="str">
            <v>12% net</v>
          </cell>
        </row>
        <row r="62">
          <cell r="A62">
            <v>62100</v>
          </cell>
          <cell r="D62" t="str">
            <v>Software Support</v>
          </cell>
          <cell r="E62" t="str">
            <v>3% net</v>
          </cell>
          <cell r="F62" t="str">
            <v>A</v>
          </cell>
          <cell r="H62" t="str">
            <v>A</v>
          </cell>
          <cell r="I62" t="str">
            <v>A</v>
          </cell>
          <cell r="J62" t="str">
            <v>3% net</v>
          </cell>
          <cell r="L62" t="str">
            <v>A</v>
          </cell>
          <cell r="M62" t="str">
            <v>3% net</v>
          </cell>
        </row>
        <row r="63">
          <cell r="A63">
            <v>63100</v>
          </cell>
          <cell r="D63" t="str">
            <v>Installation, Operations &amp; Maintenance, Convergent facility</v>
          </cell>
          <cell r="E63" t="str">
            <v>$2750 per student</v>
          </cell>
          <cell r="F63" t="str">
            <v>A</v>
          </cell>
          <cell r="H63" t="str">
            <v>A</v>
          </cell>
          <cell r="I63" t="str">
            <v>A</v>
          </cell>
          <cell r="J63" t="str">
            <v>$2750 per student</v>
          </cell>
          <cell r="L63" t="str">
            <v>A</v>
          </cell>
          <cell r="M63" t="str">
            <v>$2750 per student</v>
          </cell>
        </row>
        <row r="64">
          <cell r="A64">
            <v>68100</v>
          </cell>
          <cell r="D64" t="str">
            <v>Weekday Standard Business Hours (4 hour minimum)</v>
          </cell>
          <cell r="E64" t="str">
            <v>$250/hr + T&amp;E</v>
          </cell>
          <cell r="F64" t="str">
            <v>A</v>
          </cell>
          <cell r="H64" t="str">
            <v>A</v>
          </cell>
          <cell r="I64" t="str">
            <v>A</v>
          </cell>
          <cell r="J64" t="str">
            <v>$250/hr + T&amp;E</v>
          </cell>
          <cell r="L64" t="str">
            <v>A</v>
          </cell>
          <cell r="M64" t="str">
            <v>$250/hr + T&amp;E</v>
          </cell>
        </row>
        <row r="65">
          <cell r="A65">
            <v>68200</v>
          </cell>
          <cell r="D65" t="str">
            <v>Weekday Non-Standard Business Hours (4 hour minimum)</v>
          </cell>
          <cell r="E65" t="str">
            <v>$375/hr + T&amp;E</v>
          </cell>
          <cell r="F65" t="str">
            <v>A</v>
          </cell>
          <cell r="H65" t="str">
            <v>A</v>
          </cell>
          <cell r="I65" t="str">
            <v>A</v>
          </cell>
          <cell r="J65" t="str">
            <v>$375/hr + T&amp;E</v>
          </cell>
          <cell r="L65" t="str">
            <v>A</v>
          </cell>
          <cell r="M65" t="str">
            <v>$375/hr + T&amp;E</v>
          </cell>
        </row>
        <row r="66">
          <cell r="A66">
            <v>68300</v>
          </cell>
          <cell r="D66" t="str">
            <v>Weekend Hours (4 hour minimum)</v>
          </cell>
          <cell r="E66" t="str">
            <v>$500/hr + T&amp;E</v>
          </cell>
          <cell r="F66" t="str">
            <v>A</v>
          </cell>
          <cell r="H66" t="str">
            <v>A</v>
          </cell>
          <cell r="I66" t="str">
            <v>A</v>
          </cell>
          <cell r="J66" t="str">
            <v>$500/hr + T&amp;E</v>
          </cell>
          <cell r="L66" t="str">
            <v>A</v>
          </cell>
          <cell r="M66" t="str">
            <v>$500/hr + T&amp;E</v>
          </cell>
        </row>
        <row r="67">
          <cell r="A67">
            <v>68400</v>
          </cell>
          <cell r="D67" t="str">
            <v>Holiday Coverage</v>
          </cell>
          <cell r="E67" t="str">
            <v>Custom Quote</v>
          </cell>
          <cell r="F67" t="str">
            <v>A</v>
          </cell>
          <cell r="H67" t="str">
            <v>A</v>
          </cell>
          <cell r="I67" t="str">
            <v>A</v>
          </cell>
          <cell r="J67" t="str">
            <v>Custom Quote</v>
          </cell>
          <cell r="L67" t="str">
            <v>A</v>
          </cell>
          <cell r="M67" t="str">
            <v>Custom Quote</v>
          </cell>
        </row>
        <row r="68">
          <cell r="A68">
            <v>68500</v>
          </cell>
          <cell r="D68" t="str">
            <v>Travel &amp; Expenses</v>
          </cell>
          <cell r="E68" t="str">
            <v>Actual Costs</v>
          </cell>
          <cell r="F68" t="str">
            <v>A</v>
          </cell>
          <cell r="H68" t="str">
            <v>A</v>
          </cell>
          <cell r="I68" t="str">
            <v>A</v>
          </cell>
          <cell r="J68" t="str">
            <v>Actual Costs</v>
          </cell>
          <cell r="L68" t="str">
            <v>A</v>
          </cell>
          <cell r="M68" t="str">
            <v>Actual Costs</v>
          </cell>
        </row>
        <row r="69">
          <cell r="A69">
            <v>70000</v>
          </cell>
          <cell r="D69" t="str">
            <v>Additional Convergent Networks Documentation Sets (ICS and ICView) on CD</v>
          </cell>
          <cell r="E69">
            <v>2000</v>
          </cell>
          <cell r="F69" t="str">
            <v>A</v>
          </cell>
          <cell r="G69" t="str">
            <v>N/A</v>
          </cell>
        </row>
        <row r="70">
          <cell r="A70">
            <v>70001</v>
          </cell>
          <cell r="D70" t="str">
            <v xml:space="preserve">Convergent Networks Documentation Sets (ICS and ICView) Hard Copy. </v>
          </cell>
          <cell r="E70">
            <v>5000</v>
          </cell>
          <cell r="F70" t="str">
            <v>A</v>
          </cell>
          <cell r="G70" t="str">
            <v>N/A</v>
          </cell>
        </row>
        <row r="71">
          <cell r="A71">
            <v>80000</v>
          </cell>
          <cell r="D71" t="str">
            <v>V.35 to DB15 (DSR) Pig-Tail Connetor</v>
          </cell>
          <cell r="E71">
            <v>100</v>
          </cell>
          <cell r="F71" t="str">
            <v>A</v>
          </cell>
          <cell r="G71" t="str">
            <v>1 year</v>
          </cell>
          <cell r="H71" t="str">
            <v>Purchase at list price</v>
          </cell>
          <cell r="I71" t="str">
            <v>Purchase at list price</v>
          </cell>
          <cell r="J71" t="str">
            <v>Purchase at list price</v>
          </cell>
          <cell r="K71" t="str">
            <v>Purchase at list price</v>
          </cell>
          <cell r="L71" t="str">
            <v>Purchase at list price</v>
          </cell>
          <cell r="M71" t="str">
            <v>Purchase at list price</v>
          </cell>
        </row>
        <row r="72">
          <cell r="A72">
            <v>80001</v>
          </cell>
          <cell r="D72" t="str">
            <v>V.35 to DB15 (Non-DSR) Pig-Tail Connector for Tekelec Eagle STP (for use with 50006 or 51005)</v>
          </cell>
          <cell r="E72">
            <v>100</v>
          </cell>
          <cell r="F72" t="str">
            <v>A</v>
          </cell>
          <cell r="G72" t="str">
            <v>1 year</v>
          </cell>
          <cell r="H72" t="str">
            <v>Purchase at list price</v>
          </cell>
          <cell r="I72" t="str">
            <v>Purchase at list price</v>
          </cell>
          <cell r="J72" t="str">
            <v>Purchase at list price</v>
          </cell>
          <cell r="K72" t="str">
            <v>Purchase at list price</v>
          </cell>
          <cell r="L72" t="str">
            <v>Purchase at list price</v>
          </cell>
          <cell r="M72" t="str">
            <v>Purchase at list price</v>
          </cell>
        </row>
        <row r="73">
          <cell r="A73" t="str">
            <v>RD-90003</v>
          </cell>
          <cell r="C73" t="str">
            <v>RED-CT-PAK</v>
          </cell>
          <cell r="D73" t="str">
            <v>Redundant Chassis Bundle with TSU (includes 23000(1), 30100(2), 34400(1), 33100(1), 33300(1))</v>
          </cell>
          <cell r="E73">
            <v>195000</v>
          </cell>
          <cell r="F73" t="str">
            <v>C</v>
          </cell>
          <cell r="G73" t="str">
            <v>1 year</v>
          </cell>
          <cell r="I73">
            <v>13650</v>
          </cell>
          <cell r="J73">
            <v>15600</v>
          </cell>
          <cell r="K73">
            <v>23400</v>
          </cell>
          <cell r="L73">
            <v>33150</v>
          </cell>
          <cell r="M73">
            <v>9750</v>
          </cell>
        </row>
      </sheetData>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sheetData sheetId="43"/>
      <sheetData sheetId="44"/>
      <sheetData sheetId="45"/>
      <sheetData sheetId="46"/>
      <sheetData sheetId="47" refreshError="1"/>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User guide"/>
      <sheetName val="Rev History"/>
      <sheetName val="MSC Dimensioner"/>
      <sheetName val="Feature Selection List"/>
      <sheetName val="Verdi Output"/>
      <sheetName val="MSC Product Characteristics"/>
      <sheetName val="Master Price List"/>
      <sheetName val="Data"/>
      <sheetName val="Capacities &amp; Min Max"/>
      <sheetName val="Customize"/>
      <sheetName val="AC20"/>
      <sheetName val="TP_DATABASE"/>
      <sheetName val="Financial Inputs"/>
      <sheetName val="General inputs"/>
      <sheetName val="13 GHz Price List"/>
      <sheetName val="AMC Margin Setting v.2.0.0"/>
      <sheetName val="MWR Unit Prices"/>
      <sheetName val="Margin Analysis YR1"/>
      <sheetName val="Margin Analysis YR2"/>
      <sheetName val="Margin Analysis YR3"/>
      <sheetName val="Margin Analysis YR4"/>
      <sheetName val="Margin Analysis YR5"/>
      <sheetName val="Marshal"/>
      <sheetName val="Link Budget"/>
      <sheetName val="단가"/>
      <sheetName val="Discount Tables"/>
      <sheetName val="Classifications"/>
      <sheetName val="Sheet1"/>
      <sheetName val="Sheet6"/>
      <sheetName val="MNR6"/>
      <sheetName val="MVV Costs - Overview"/>
      <sheetName val="3 - M &amp; T-Series Products"/>
      <sheetName val="Sheet2"/>
      <sheetName val="Reference"/>
      <sheetName val="DWDM"/>
      <sheetName val="SS 3 Yrs Scheme "/>
      <sheetName val="Implementation"/>
      <sheetName val="Parameters"/>
      <sheetName val="Resource Plan"/>
      <sheetName val="Factors"/>
      <sheetName val="Batam"/>
      <sheetName val="Contractual Terms(1)"/>
      <sheetName val="General"/>
      <sheetName val="am-margin"/>
      <sheetName val="Inputs"/>
      <sheetName val="Constants"/>
      <sheetName val="Master"/>
    </sheetNames>
    <sheetDataSet>
      <sheetData sheetId="0" refreshError="1"/>
      <sheetData sheetId="1" refreshError="1"/>
      <sheetData sheetId="2" refreshError="1"/>
      <sheetData sheetId="3" refreshError="1"/>
      <sheetData sheetId="4" refreshError="1"/>
      <sheetData sheetId="5" refreshError="1">
        <row r="118">
          <cell r="C118" t="str">
            <v>Models</v>
          </cell>
          <cell r="D118" t="str">
            <v>V3.1ETSI</v>
          </cell>
          <cell r="E118" t="str">
            <v>V4 CMX3G ANSI</v>
          </cell>
          <cell r="F118" t="str">
            <v>V4 CMX3G ETSI</v>
          </cell>
          <cell r="G118" t="str">
            <v>V5 CMX3G ANSI</v>
          </cell>
          <cell r="H118" t="str">
            <v>V5 CMX3G ETSI</v>
          </cell>
        </row>
        <row r="119">
          <cell r="C119">
            <v>1</v>
          </cell>
          <cell r="D119" t="str">
            <v>CMX6402</v>
          </cell>
          <cell r="E119" t="str">
            <v>CMX3G Model 1</v>
          </cell>
          <cell r="F119" t="str">
            <v>CMX3G Model 1</v>
          </cell>
          <cell r="G119" t="str">
            <v>CMX3G Model 1</v>
          </cell>
          <cell r="H119" t="str">
            <v>CMX3G Model 1</v>
          </cell>
        </row>
        <row r="120">
          <cell r="C120">
            <v>2</v>
          </cell>
          <cell r="D120" t="str">
            <v>CMX6406</v>
          </cell>
          <cell r="E120" t="str">
            <v>CMX3G Model 2</v>
          </cell>
          <cell r="F120" t="str">
            <v>CMX3G Model 2</v>
          </cell>
          <cell r="G120" t="str">
            <v>CMX3G Model 2</v>
          </cell>
          <cell r="H120" t="str">
            <v>CMX3G Model 2</v>
          </cell>
        </row>
        <row r="121">
          <cell r="C121">
            <v>3</v>
          </cell>
          <cell r="D121" t="str">
            <v>CMX6410</v>
          </cell>
          <cell r="E121" t="str">
            <v>CMX3G Model 3</v>
          </cell>
          <cell r="F121" t="str">
            <v>CMX3G Model 3</v>
          </cell>
          <cell r="G121" t="str">
            <v>CMX3G Model 3</v>
          </cell>
          <cell r="H121" t="str">
            <v>CMX3G Model 3</v>
          </cell>
        </row>
        <row r="122">
          <cell r="C122">
            <v>4</v>
          </cell>
          <cell r="E122" t="str">
            <v>CMX3G Model 4</v>
          </cell>
          <cell r="F122" t="str">
            <v>CMX3G Model 4</v>
          </cell>
          <cell r="G122" t="str">
            <v>CMX3G Model 4</v>
          </cell>
          <cell r="H122" t="str">
            <v>CMX3G Model 4</v>
          </cell>
        </row>
        <row r="123">
          <cell r="C123">
            <v>5</v>
          </cell>
          <cell r="E123" t="str">
            <v>CMX3G Model 5</v>
          </cell>
          <cell r="F123" t="str">
            <v>CMX3G Model 5</v>
          </cell>
          <cell r="G123" t="str">
            <v>CMX3G Model 5</v>
          </cell>
          <cell r="H123" t="str">
            <v>CMX3G Model 5</v>
          </cell>
        </row>
        <row r="124">
          <cell r="C124">
            <v>6</v>
          </cell>
          <cell r="E124" t="str">
            <v>CMX3G Model 6</v>
          </cell>
          <cell r="F124" t="str">
            <v>CMX3G Model 6</v>
          </cell>
          <cell r="G124" t="str">
            <v>CMX3G Model 6</v>
          </cell>
          <cell r="H124" t="str">
            <v>CMX3G Model 6</v>
          </cell>
        </row>
        <row r="125">
          <cell r="C125">
            <v>7</v>
          </cell>
          <cell r="E125" t="str">
            <v>CMX3G Model 7</v>
          </cell>
          <cell r="F125" t="str">
            <v>CMX3G Model 7</v>
          </cell>
          <cell r="G125" t="str">
            <v>CMX3G Model 7</v>
          </cell>
          <cell r="H125" t="str">
            <v>CMX3G Model 7</v>
          </cell>
        </row>
        <row r="126">
          <cell r="C126">
            <v>8</v>
          </cell>
          <cell r="E126" t="str">
            <v>CMX3G Model 8</v>
          </cell>
          <cell r="F126" t="str">
            <v>CMX3G Model 8</v>
          </cell>
          <cell r="G126" t="str">
            <v>CMX3G Model 8</v>
          </cell>
          <cell r="H126" t="str">
            <v>CMX3G Model 8</v>
          </cell>
        </row>
        <row r="127">
          <cell r="C127">
            <v>9</v>
          </cell>
          <cell r="E127" t="str">
            <v>CMX3G Model 9</v>
          </cell>
          <cell r="F127" t="str">
            <v>CMX3G Model 9</v>
          </cell>
          <cell r="G127" t="str">
            <v>CMX3G Model 9</v>
          </cell>
          <cell r="H127" t="str">
            <v>CMX3G Model 9</v>
          </cell>
        </row>
      </sheetData>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sheetData sheetId="45"/>
      <sheetData sheetId="46" refreshError="1"/>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SS"/>
      <sheetName val="not used"/>
      <sheetName val="NE_SAP"/>
      <sheetName val="NE_SAP_Pos"/>
      <sheetName val="Factors"/>
      <sheetName val="CountryCodes"/>
      <sheetName val="Makro_Price_Format"/>
      <sheetName val="Makro_Insert"/>
      <sheetName val="Makro_Delete"/>
      <sheetName val="Help_Cells"/>
      <sheetName val="IF_Data"/>
      <sheetName val="Makro_Start"/>
      <sheetName val="Makro_Price"/>
      <sheetName val="Makro_End"/>
      <sheetName val="Tabelle"/>
      <sheetName val="Sales"/>
      <sheetName val="Salary"/>
      <sheetName val="Rekap-ME"/>
      <sheetName val="Lampiran MTO"/>
      <sheetName val="Choice"/>
      <sheetName val="Internal Summary"/>
      <sheetName val="MNR6"/>
      <sheetName val="Project Summary"/>
      <sheetName val="CONV_TAB"/>
      <sheetName val="COEFF "/>
      <sheetName val="tabel nilai"/>
      <sheetName val="GeneralInfo"/>
      <sheetName val="SheetGMP"/>
      <sheetName val="SheetGMT"/>
      <sheetName val="Names"/>
      <sheetName val="ROSS LIST"/>
      <sheetName val="MSC Product Characteristics"/>
      <sheetName val="TBM"/>
      <sheetName val="Master Price List"/>
    </sheetNames>
    <sheetDataSet>
      <sheetData sheetId="0" refreshError="1"/>
      <sheetData sheetId="1" refreshError="1"/>
      <sheetData sheetId="2" refreshError="1"/>
      <sheetData sheetId="3" refreshError="1"/>
      <sheetData sheetId="4" refreshError="1">
        <row r="5">
          <cell r="B5" t="str">
            <v>Telkomsel</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og &amp; Inf"/>
      <sheetName val="Tables"/>
      <sheetName val="Repl Times RLC"/>
      <sheetName val="Prod Master &amp; Dim"/>
      <sheetName val="IB Ovw &amp; FSD Calc"/>
      <sheetName val="Crit Profile"/>
      <sheetName val="IB input"/>
      <sheetName val="Existing"/>
      <sheetName val="Input Log. Set-up"/>
      <sheetName val="General"/>
      <sheetName val="Total"/>
      <sheetName val="Flow"/>
      <sheetName val="Calc. Overview"/>
      <sheetName val="Infrastructure"/>
      <sheetName val="Tariffs &amp; HAT"/>
      <sheetName val="Param."/>
      <sheetName val="Dim Report"/>
      <sheetName val="Proj. &amp; Impl cost"/>
      <sheetName val="H.A.T. &amp; Repair"/>
      <sheetName val="Macro1"/>
      <sheetName val="Calc_ Overview"/>
      <sheetName val="Services"/>
      <sheetName val="Factors"/>
      <sheetName val="Contractual Terms(1)"/>
      <sheetName val="Log_&amp;_Inf"/>
      <sheetName val="Repl_Times_RLC"/>
      <sheetName val="Prod_Master_&amp;_Dim"/>
      <sheetName val="IB_Ovw_&amp;_FSD_Calc"/>
      <sheetName val="Crit_Profile"/>
      <sheetName val="IB_input"/>
      <sheetName val="Input_Log__Set-up"/>
      <sheetName val="Calc__Overview"/>
      <sheetName val="Tariffs_&amp;_HAT"/>
      <sheetName val="Param_"/>
      <sheetName val="Dim_Report"/>
      <sheetName val="Proj__&amp;_Impl_cost"/>
      <sheetName val="H_A_T__&amp;_Repair"/>
      <sheetName val="Calc__Overview1"/>
      <sheetName val="Contractual_Terms(1)"/>
      <sheetName val="Log_&amp;_Inf1"/>
      <sheetName val="Repl_Times_RLC1"/>
      <sheetName val="Prod_Master_&amp;_Dim1"/>
      <sheetName val="IB_Ovw_&amp;_FSD_Calc1"/>
      <sheetName val="Crit_Profile1"/>
      <sheetName val="IB_input1"/>
      <sheetName val="Input_Log__Set-up1"/>
      <sheetName val="Calc__Overview2"/>
      <sheetName val="Tariffs_&amp;_HAT1"/>
      <sheetName val="Param_1"/>
      <sheetName val="Dim_Report1"/>
      <sheetName val="Proj__&amp;_Impl_cost1"/>
      <sheetName val="H_A_T__&amp;_Repair1"/>
      <sheetName val="Calc__Overview3"/>
      <sheetName val="Contractual_Terms(1)1"/>
      <sheetName val="NMS Configuration"/>
      <sheetName val="Gb Link Requirement"/>
      <sheetName val="Sheet1 (2)"/>
      <sheetName val="Log_&amp;_Inf2"/>
      <sheetName val="Repl_Times_RLC2"/>
      <sheetName val="Prod_Master_&amp;_Dim2"/>
      <sheetName val="IB_Ovw_&amp;_FSD_Calc2"/>
      <sheetName val="Crit_Profile2"/>
      <sheetName val="IB_input2"/>
      <sheetName val="Input_Log__Set-up2"/>
      <sheetName val="Calc__Overview4"/>
      <sheetName val="Tariffs_&amp;_HAT2"/>
      <sheetName val="Param_2"/>
      <sheetName val="Dim_Report2"/>
      <sheetName val="Proj__&amp;_Impl_cost2"/>
      <sheetName val="H_A_T__&amp;_Repair2"/>
      <sheetName val="Calc__Overview5"/>
      <sheetName val="Contractual_Terms(1)2"/>
      <sheetName val="Gb_Link_Requirement"/>
      <sheetName val="NMS_Configuration"/>
      <sheetName val="Financial Inputs"/>
      <sheetName val="SNaP Outputs"/>
      <sheetName val="MSC Product Characteristics"/>
      <sheetName val="Master Price List"/>
      <sheetName val="Capacities &amp; Min Max"/>
      <sheetName val="Customize"/>
      <sheetName val="AC20"/>
      <sheetName val="TP_DATABASE"/>
      <sheetName val="General inputs"/>
      <sheetName val="13 GHz Price List"/>
      <sheetName val="NMS98"/>
      <sheetName val="TBM"/>
      <sheetName val="VAT out"/>
      <sheetName val="tabel nilai"/>
      <sheetName val="GeneralInfo"/>
      <sheetName val="NWEXT"/>
      <sheetName val="Allowance"/>
      <sheetName val="QDCT Template_R1c (Proj &amp; Impl "/>
      <sheetName val="MGw"/>
      <sheetName val="Sheet2"/>
      <sheetName val="Micro"/>
      <sheetName val="Input"/>
      <sheetName val="Supplier"/>
      <sheetName val="Path List - 300 Macro+28 Inbuil"/>
      <sheetName val=" "/>
      <sheetName val="NDB"/>
      <sheetName val="PSPC_LE_Pnext_Current"/>
      <sheetName val="BT00_PXD"/>
      <sheetName val="Definitions"/>
      <sheetName val="Validation"/>
      <sheetName val="Version Control"/>
      <sheetName val="Overview"/>
      <sheetName val="DB"/>
      <sheetName val="MNR6"/>
      <sheetName val="Style Define"/>
      <sheetName val="EJ Master Report"/>
      <sheetName val="3 - M &amp; T-Series Products"/>
      <sheetName val="Settings"/>
      <sheetName val="Assumpt_Cons"/>
      <sheetName val="Resource Costs"/>
      <sheetName val="Data"/>
      <sheetName val="Work Requirement"/>
      <sheetName val="Parameters"/>
      <sheetName val="Exchange Rates"/>
      <sheetName val="Summary"/>
      <sheetName val="Referenc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row r="179">
          <cell r="L179">
            <v>0</v>
          </cell>
        </row>
      </sheetData>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sheetData sheetId="119" refreshError="1"/>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sheetName val="HW(1)"/>
      <sheetName val="SW(1)"/>
      <sheetName val="SW(2)"/>
      <sheetName val="Implementation(1)"/>
      <sheetName val="Implementation(2)"/>
      <sheetName val="Training"/>
      <sheetName val="O&amp;M Support"/>
      <sheetName val="Spare Parts"/>
      <sheetName val="Optional Items"/>
      <sheetName val="Review Form"/>
      <sheetName val="Calc. Overview"/>
      <sheetName val="Hardware"/>
      <sheetName val="synthesis"/>
      <sheetName val="Factors"/>
      <sheetName val="Financial Inputs"/>
      <sheetName val="SNaP Outputs"/>
      <sheetName val="MSC Product Characteristics"/>
      <sheetName val="Master Price List"/>
      <sheetName val="Capacities &amp; Min Max"/>
      <sheetName val="Customize"/>
      <sheetName val="AC20"/>
      <sheetName val="TP_DATABASE"/>
      <sheetName val="Permanent info"/>
      <sheetName val="TARIP"/>
      <sheetName val="TBM"/>
      <sheetName val="tabel nilai"/>
      <sheetName val="GeneralInfo"/>
      <sheetName val="Total"/>
      <sheetName val="Retail Spider"/>
      <sheetName val="Input"/>
      <sheetName val="table"/>
      <sheetName val="PIK_QUO"/>
      <sheetName val="traffic"/>
    </sheetNames>
    <sheetDataSet>
      <sheetData sheetId="0" refreshError="1">
        <row r="3">
          <cell r="J3">
            <v>35</v>
          </cell>
        </row>
      </sheetData>
      <sheetData sheetId="1"/>
      <sheetData sheetId="2"/>
      <sheetData sheetId="3"/>
      <sheetData sheetId="4"/>
      <sheetData sheetId="5"/>
      <sheetData sheetId="6"/>
      <sheetData sheetId="7"/>
      <sheetData sheetId="8"/>
      <sheetData sheetId="9"/>
      <sheetData sheetId="10"/>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eneral"/>
      <sheetName val="Revisions"/>
      <sheetName val="Configuration"/>
      <sheetName val="COVER (Inst.)"/>
      <sheetName val="LIST OF HEADINGS (Inst.)"/>
      <sheetName val="DOCUMENT LIST (Inst.)"/>
      <sheetName val="RBS, CONFIGURATION DATA"/>
      <sheetName val="PLANT SPECIFICATION"/>
      <sheetName val="TRM, CONFIGURATION DATA"/>
      <sheetName val="SITUATION PLAN"/>
      <sheetName val="ALARM ALLOCATION TABLE"/>
      <sheetName val="RBS, PRODUCT LIST"/>
      <sheetName val="TRM, PRODUCT LIST"/>
      <sheetName val="CHECK LIST (Inst.)"/>
      <sheetName val="DF and DDF labels"/>
      <sheetName val="LIST OF HEADINGS (Invt.)"/>
      <sheetName val="DOCUMENT LIST (Invt.)"/>
      <sheetName val="GENERAL INFORMATION"/>
      <sheetName val="RESPONSIBILITY"/>
      <sheetName val="INSTALLATION INSTR."/>
      <sheetName val="CONTENTS LIST (Inst.)"/>
      <sheetName val="CONTENTS LIST"/>
      <sheetName val="COVER (G)"/>
      <sheetName val="COVER (C)"/>
      <sheetName val="LIST OF HEADINGS (C)"/>
      <sheetName val="LIST OF HEADINGS (G)"/>
      <sheetName val="DOCUMENT LIST (C)"/>
      <sheetName val="Index- General site docs"/>
      <sheetName val="Index original"/>
      <sheetName val="Front"/>
      <sheetName val="Back"/>
      <sheetName val="DATA-BASE"/>
      <sheetName val="macro's"/>
      <sheetName val="COVER (General)"/>
      <sheetName val="RBS, PLANT SPECIFICATION"/>
      <sheetName val="TRM, PLANT SPECIFICATION"/>
      <sheetName val="RBS, PRODUCT LIST C"/>
      <sheetName val="TEST CHECK LIST (Inst.)"/>
      <sheetName val="COVER (Inst)"/>
      <sheetName val="CHECK LIST (Inst.) Internal"/>
      <sheetName val="CHECK LIST (Inst.) External"/>
      <sheetName val="General Information."/>
      <sheetName val="LIST OF HEADINGS ( C )"/>
      <sheetName val="PLAN SPEC"/>
      <sheetName val="PLAN SITUATION"/>
      <sheetName val="CABLE MARKING CARK PARK"/>
      <sheetName val="CABLE MARKING"/>
      <sheetName val="COVER REPORT"/>
      <sheetName val="NOTE"/>
      <sheetName val="LIST OF HEADINGS (report)"/>
      <sheetName val="DOCUMENT LIST (report)"/>
      <sheetName val="LIST OF HEADINGS(G)"/>
      <sheetName val="RBS ATP Form"/>
      <sheetName val="ACCEPTANCE COVER"/>
      <sheetName val="RBS Check List"/>
      <sheetName val="SITUATION PLAN "/>
      <sheetName val="PHOTOGRAPH RBS"/>
      <sheetName val="RBS, PRODUCT LIST 1800"/>
      <sheetName val="OMT Capture "/>
      <sheetName val="RBS INSTALLATION"/>
      <sheetName val="Stand Alone Test"/>
      <sheetName val="Integration Tests"/>
      <sheetName val="Import(RBSspec1)"/>
      <sheetName val="Local(RBSspec2)"/>
      <sheetName val="Shopping List(RBSspec3)"/>
      <sheetName val="Gb Link Requirement"/>
      <sheetName val="Checklis Doc"/>
      <sheetName val="BER CAL"/>
      <sheetName val="September 06"/>
      <sheetName val="Summary"/>
      <sheetName val="June 06"/>
      <sheetName val="PRODUCT LIST"/>
      <sheetName val="RBS INSTALLATION "/>
      <sheetName val="FOTO"/>
      <sheetName val="DOCUMENT LIST (inst)"/>
      <sheetName val="RBS, PRODUCT LIST (2202)"/>
      <sheetName val="PRODUCT LIST GSM 900 RBS 2111"/>
      <sheetName val="RBS, PRODUCT LIST 180"/>
      <sheetName val="LSA 16 E1"/>
      <sheetName val="LSA 8 E1"/>
      <sheetName val="LSA 4 E1"/>
      <sheetName val="LSA 2 E1"/>
      <sheetName val="Telkomsel's RBS"/>
      <sheetName val="Photo ML(Near End)1+0"/>
      <sheetName val="Photo  ML(Far End)1+0"/>
      <sheetName val="Photo Telkomsel's RBS"/>
      <sheetName val="RBS PHOTOGRAPHS CHECK LIST"/>
      <sheetName val="BOQ Far"/>
      <sheetName val="BOQ Near"/>
      <sheetName val="REF"/>
      <sheetName val="LIST OF HEADINGS(TRM)"/>
      <sheetName val="DOCUMENT LIST(TRM)"/>
      <sheetName val="TRM, CONFIGURATION DATA FAR"/>
      <sheetName val="SITUATION PLAN NEAR"/>
      <sheetName val="SITUATION PLAN FAR"/>
      <sheetName val="Back."/>
      <sheetName val="check list m-link"/>
      <sheetName val="Legend"/>
      <sheetName val="SP Input"/>
      <sheetName val="Input"/>
      <sheetName val="Parameter"/>
      <sheetName val="F1771-V"/>
      <sheetName val="MD088 M YAMIN - AKSARA PLUS 180"/>
      <sheetName val="Powergen"/>
      <sheetName val="X-file"/>
      <sheetName val="Profile"/>
      <sheetName val="Permanent info"/>
      <sheetName val="GeneralInfo"/>
      <sheetName val="SALES ITEMS"/>
      <sheetName val="NMS Configuration"/>
      <sheetName val="SCORE_RC_Code"/>
      <sheetName val="Prod"/>
      <sheetName val="Price"/>
      <sheetName val="SheetGMP"/>
      <sheetName val="SheetGMT"/>
      <sheetName val="EQ"/>
      <sheetName val="analis"/>
      <sheetName val="Calc. Overview"/>
      <sheetName val="MSC Product Characteristics"/>
      <sheetName val="kONTRAK"/>
      <sheetName val="Rect CAA"/>
      <sheetName val="SPRS breakdown pricing"/>
      <sheetName val="Product Data"/>
      <sheetName val="Sheet1"/>
      <sheetName val="Factors"/>
      <sheetName val="    "/>
      <sheetName val="3 - M &amp; T-Series Products"/>
      <sheetName val="DB"/>
      <sheetName val="ReffTable"/>
      <sheetName val="Lists"/>
      <sheetName val="MVV Costs - Overview"/>
      <sheetName val="am-margin"/>
      <sheetName val="Path List - 300 Macro+28 Inbuil"/>
      <sheetName val="Allowance"/>
      <sheetName val="Trainer"/>
      <sheetName val="SS 3 Yrs Scheme "/>
      <sheetName val="Project Summary"/>
      <sheetName val="Project Summary TE Only"/>
    </sheetNames>
    <sheetDataSet>
      <sheetData sheetId="0" refreshError="1">
        <row r="30">
          <cell r="B30" t="str">
            <v>GSM 1800  PROJECT</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sheetData sheetId="134"/>
      <sheetData sheetId="135"/>
      <sheetData sheetId="136" refreshError="1"/>
      <sheetData sheetId="137"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mp"/>
      <sheetName val="Discount"/>
      <sheetName val="Parameters"/>
      <sheetName val="Cover"/>
      <sheetName val="Disclaimer"/>
      <sheetName val="L1-SUMMARY"/>
      <sheetName val="L2-SUMMARY"/>
      <sheetName val="L3-SmartAX MA5600T"/>
      <sheetName val="L3-SmartAX MA5600T License"/>
      <sheetName val="L3-iManager U2000-B"/>
      <sheetName val="L3-Power for Indoor Room"/>
      <sheetName val="L3-ODF (ODN)"/>
      <sheetName val="L3-EchoLife HG8245"/>
      <sheetName val="L3-Terminal Box"/>
      <sheetName val="L3-Optical cable for ODN"/>
      <sheetName val="L3-Components"/>
      <sheetName val="L3-Fiber Distribution Terminal"/>
      <sheetName val="L3-Fiber Access Terminal"/>
      <sheetName val="System_Parameters_MA5600T"/>
      <sheetName val="System_Parameters_ONT"/>
      <sheetName val="Statistics_Net Weight"/>
      <sheetName val="Statistics_Volume"/>
      <sheetName val="Power Consumption"/>
      <sheetName val="General"/>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mmonDataTemplate"/>
      <sheetName val="Customize"/>
      <sheetName val="Input"/>
      <sheetName val="Area and population data"/>
      <sheetName val="Phases"/>
      <sheetName val="Warnings"/>
      <sheetName val="Results"/>
      <sheetName val="Traffic"/>
      <sheetName val="Coverage"/>
      <sheetName val="Site"/>
      <sheetName val="Propagation"/>
      <sheetName val="Mpole"/>
      <sheetName val="CE"/>
      <sheetName val="Advanced"/>
      <sheetName val="MTool"/>
      <sheetName val="Link Budgets"/>
      <sheetName val="Balance"/>
      <sheetName val="RN GLobals"/>
      <sheetName val="Balancing Analysis"/>
      <sheetName val="RN Results"/>
      <sheetName val="Phase Template"/>
      <sheetName val="Defaults"/>
      <sheetName val="DL Noise Integral"/>
      <sheetName val="LNF"/>
      <sheetName val="LNF_DL"/>
      <sheetName val="LNF_DL_HHO"/>
      <sheetName val="Rev. History"/>
      <sheetName val="Tools"/>
      <sheetName val="CE Tool"/>
      <sheetName val="DL CCH Power Tool"/>
      <sheetName val="DL Power Tool"/>
      <sheetName val="Transfer to Tnpt"/>
      <sheetName val="Input Log. Set-up"/>
      <sheetName val="Hua Yang Quarterly"/>
      <sheetName val="DELETE"/>
      <sheetName val="ISAT Single BSS Reference"/>
      <sheetName val="SC "/>
      <sheetName val="OTHER INCOME &amp; BY PERDIVISI"/>
      <sheetName val="NAMECODE"/>
      <sheetName val="General"/>
      <sheetName val="BS final"/>
      <sheetName val="pl"/>
      <sheetName val="Summary"/>
      <sheetName val="Parameters"/>
      <sheetName val="reff"/>
      <sheetName val="NS"/>
      <sheetName val="Renewal"/>
      <sheetName val="Sheet1"/>
      <sheetName val="Paths - 261 Sites Scenario"/>
      <sheetName val="Drop Down List"/>
      <sheetName val="MSC Product Characteristics"/>
      <sheetName val=" "/>
      <sheetName val="Legend"/>
      <sheetName val="    "/>
      <sheetName val="Master Price List"/>
      <sheetName val="Discount Tables"/>
      <sheetName val="Implementation"/>
      <sheetName val="Pricelist 2004c"/>
      <sheetName val="Data"/>
      <sheetName val="Hotel Rates"/>
      <sheetName val="USD"/>
      <sheetName val="EJ Master Report"/>
      <sheetName val="ARPU-override"/>
      <sheetName val="Drop List"/>
    </sheetNames>
    <sheetDataSet>
      <sheetData sheetId="0">
        <row r="8">
          <cell r="D8" t="str">
            <v>Speech 12.2</v>
          </cell>
        </row>
      </sheetData>
      <sheetData sheetId="1" refreshError="1">
        <row r="8">
          <cell r="D8" t="str">
            <v>Speech 12.2</v>
          </cell>
        </row>
        <row r="9">
          <cell r="D9" t="str">
            <v>Speech Serv 2</v>
          </cell>
        </row>
        <row r="10">
          <cell r="D10" t="str">
            <v>CS 64</v>
          </cell>
        </row>
        <row r="11">
          <cell r="D11" t="str">
            <v>CS 57.6 Str.</v>
          </cell>
        </row>
        <row r="12">
          <cell r="D12" t="str">
            <v>CS Service 3</v>
          </cell>
        </row>
        <row r="13">
          <cell r="D13" t="str">
            <v>CS Service 4</v>
          </cell>
        </row>
        <row r="14">
          <cell r="D14" t="str">
            <v>CS Service 5</v>
          </cell>
        </row>
        <row r="15">
          <cell r="D15" t="str">
            <v>PS 64/64</v>
          </cell>
        </row>
        <row r="16">
          <cell r="D16" t="str">
            <v>PS 64/128</v>
          </cell>
        </row>
        <row r="17">
          <cell r="D17" t="str">
            <v>PS 64/384</v>
          </cell>
        </row>
        <row r="18">
          <cell r="D18" t="str">
            <v>PS Stream.</v>
          </cell>
        </row>
        <row r="19">
          <cell r="D19" t="str">
            <v>PS Service 5</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sheetData sheetId="59" refreshError="1"/>
      <sheetData sheetId="60" refreshError="1"/>
      <sheetData sheetId="61"/>
      <sheetData sheetId="62" refreshError="1"/>
      <sheetData sheetId="63" refreshError="1"/>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ll Unit Cost"/>
      <sheetName val="Tsel Unit Cost"/>
      <sheetName val="GreenCom Unit Cost"/>
      <sheetName val="ISAT 2G"/>
      <sheetName val="ISAT 3G"/>
      <sheetName val="ISAT WCDMA"/>
      <sheetName val="Data Summary"/>
      <sheetName val="SPMS"/>
      <sheetName val="BSS"/>
      <sheetName val="MSC"/>
      <sheetName val="HLR"/>
      <sheetName val="Minilink_SDH_DXX"/>
      <sheetName val="IN Nodes"/>
      <sheetName val="MIEP_USSD"/>
      <sheetName val="OSS_NMS"/>
      <sheetName val="GPRS"/>
      <sheetName val="Data OSA"/>
      <sheetName val="PO-2005"/>
      <sheetName val="Customize"/>
      <sheetName val="Difference Cons"/>
      <sheetName val="Input Log. Set-up"/>
      <sheetName val="Sheet1"/>
      <sheetName val="TBM"/>
      <sheetName val="Sheet2"/>
      <sheetName val="List"/>
    </sheetNames>
    <sheetDataSet>
      <sheetData sheetId="0" refreshError="1"/>
      <sheetData sheetId="1"/>
      <sheetData sheetId="2"/>
      <sheetData sheetId="3"/>
      <sheetData sheetId="4"/>
      <sheetData sheetId="5" refreshError="1">
        <row r="69">
          <cell r="L69">
            <v>0.50429548563611493</v>
          </cell>
        </row>
      </sheetData>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sheetName val="Price &amp; Cost"/>
      <sheetName val="BoQ2"/>
      <sheetName val="BoQ1"/>
      <sheetName val="Old BoQ"/>
      <sheetName val="Step1"/>
      <sheetName val="Phase 2"/>
      <sheetName val="Phase 3"/>
      <sheetName val="Reference"/>
      <sheetName val="All Unit Cost"/>
      <sheetName val="SPMS_MSC-S"/>
      <sheetName val="SPMS_MGw"/>
      <sheetName val="TPR-Consolidated"/>
      <sheetName val="SPMS Price Cal"/>
      <sheetName val="ISAT WCDMA"/>
      <sheetName val="Customize"/>
      <sheetName val="GL"/>
      <sheetName val="Rekap Budget"/>
      <sheetName val="SS"/>
      <sheetName val="TBM"/>
      <sheetName val="List"/>
    </sheetNames>
    <sheetDataSet>
      <sheetData sheetId="0" refreshError="1"/>
      <sheetData sheetId="1"/>
      <sheetData sheetId="2"/>
      <sheetData sheetId="3" refreshError="1"/>
      <sheetData sheetId="4" refreshError="1"/>
      <sheetData sheetId="5"/>
      <sheetData sheetId="6"/>
      <sheetData sheetId="7"/>
      <sheetData sheetId="8" refreshError="1">
        <row r="6">
          <cell r="B6">
            <v>120000</v>
          </cell>
        </row>
        <row r="9">
          <cell r="B9">
            <v>60000</v>
          </cell>
        </row>
      </sheetData>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bs calculation"/>
      <sheetName val="erlang table"/>
      <sheetName val="Bali"/>
      <sheetName val="Predefined"/>
      <sheetName val="Reference"/>
      <sheetName val="SPMS Price Cal"/>
      <sheetName val="Project Data"/>
      <sheetName val="BSCInput"/>
      <sheetName val="Price_List"/>
      <sheetName val="install"/>
      <sheetName val="General"/>
      <sheetName val="Factors"/>
      <sheetName val="Discount Tables"/>
      <sheetName val="MNR6"/>
      <sheetName val="Currency &amp; Site Names"/>
      <sheetName val="Calc. Base"/>
      <sheetName val="SMA4"/>
      <sheetName val="para"/>
      <sheetName val="Lamp-14(Manajemen)"/>
      <sheetName val="AR"/>
      <sheetName val="Sheet1"/>
      <sheetName val="Customize"/>
      <sheetName val="Interdata"/>
      <sheetName val="Neraca"/>
      <sheetName val="Simple Coff."/>
      <sheetName val="ISAT WCDMA"/>
      <sheetName val="3800-Interim"/>
      <sheetName val="data"/>
      <sheetName val="DOC"/>
      <sheetName val="FEED"/>
      <sheetName val="Equipment"/>
      <sheetName val="PAC"/>
      <sheetName val="Daily Stock"/>
      <sheetName val="KODE"/>
      <sheetName val="KB"/>
      <sheetName val="20A.300.SSD"/>
      <sheetName val="BS final"/>
      <sheetName val="ISAT Single BSS Reference"/>
      <sheetName val="6340 configuration inputs"/>
      <sheetName val="GSDC"/>
      <sheetName val="Dimensioning Bali"/>
      <sheetName val="High Occ"/>
      <sheetName val="Dropdown"/>
      <sheetName val="RADIO CONTROLS"/>
      <sheetName val="A300 Std. pricelist"/>
      <sheetName val="Path List - 300 Macro+28 Inbuil"/>
      <sheetName val="Ref"/>
      <sheetName val="Legend"/>
      <sheetName val="cnd"/>
      <sheetName val="DELETE"/>
      <sheetName val="Drop Down List"/>
      <sheetName val="Calc. Overview"/>
      <sheetName val="Drop List"/>
      <sheetName val="Cum. BTS "/>
      <sheetName val="BSS Eqmpt Foreign"/>
      <sheetName val="Antenna"/>
      <sheetName val="Traffic and Subr"/>
      <sheetName val="MVV Costs - Overview"/>
      <sheetName val="指导说明Instruction"/>
      <sheetName val="Renewal"/>
    </sheetNames>
    <sheetDataSet>
      <sheetData sheetId="0"/>
      <sheetData sheetId="1" refreshError="1">
        <row r="14">
          <cell r="B14" t="str">
            <v>No.TRXs per cell</v>
          </cell>
          <cell r="C14" t="str">
            <v>BCCH TS</v>
          </cell>
          <cell r="D14" t="str">
            <v>No. of SDCCH/8</v>
          </cell>
          <cell r="E14" t="str">
            <v>No. PDCH for EDGE + GPRS</v>
          </cell>
          <cell r="F14" t="str">
            <v xml:space="preserve">TCH </v>
          </cell>
          <cell r="G14" t="str">
            <v>G.O.S</v>
          </cell>
        </row>
        <row r="15">
          <cell r="G15">
            <v>0.02</v>
          </cell>
        </row>
        <row r="16">
          <cell r="B16">
            <v>1</v>
          </cell>
          <cell r="C16">
            <v>1</v>
          </cell>
          <cell r="D16">
            <v>0</v>
          </cell>
          <cell r="E16">
            <v>1</v>
          </cell>
          <cell r="F16">
            <v>6</v>
          </cell>
          <cell r="G16">
            <v>2.27</v>
          </cell>
        </row>
        <row r="17">
          <cell r="B17">
            <v>2</v>
          </cell>
          <cell r="C17">
            <v>1</v>
          </cell>
          <cell r="D17">
            <v>1</v>
          </cell>
          <cell r="E17">
            <v>1</v>
          </cell>
          <cell r="F17">
            <v>13</v>
          </cell>
          <cell r="G17">
            <v>7.3299999999999894</v>
          </cell>
        </row>
        <row r="18">
          <cell r="B18">
            <v>3</v>
          </cell>
          <cell r="C18">
            <v>1</v>
          </cell>
          <cell r="D18">
            <v>1</v>
          </cell>
          <cell r="E18">
            <v>1</v>
          </cell>
          <cell r="F18">
            <v>21</v>
          </cell>
          <cell r="G18">
            <v>14</v>
          </cell>
        </row>
        <row r="19">
          <cell r="B19">
            <v>4</v>
          </cell>
          <cell r="C19">
            <v>1</v>
          </cell>
          <cell r="D19">
            <v>2</v>
          </cell>
          <cell r="E19">
            <v>1</v>
          </cell>
          <cell r="F19">
            <v>28</v>
          </cell>
          <cell r="G19">
            <v>20.100000000000001</v>
          </cell>
        </row>
        <row r="20">
          <cell r="B20">
            <v>5</v>
          </cell>
          <cell r="C20">
            <v>1</v>
          </cell>
          <cell r="D20">
            <v>2</v>
          </cell>
          <cell r="E20">
            <v>1</v>
          </cell>
          <cell r="F20">
            <v>36</v>
          </cell>
          <cell r="G20">
            <v>27.300000000000157</v>
          </cell>
        </row>
        <row r="21">
          <cell r="B21">
            <v>6</v>
          </cell>
          <cell r="C21">
            <v>1</v>
          </cell>
          <cell r="D21">
            <v>2</v>
          </cell>
          <cell r="E21">
            <v>1</v>
          </cell>
          <cell r="F21">
            <v>44</v>
          </cell>
          <cell r="G21">
            <v>34.600000000000179</v>
          </cell>
        </row>
        <row r="26">
          <cell r="B26" t="str">
            <v>No.TRXs per cell</v>
          </cell>
          <cell r="C26" t="str">
            <v>BCCH TS</v>
          </cell>
          <cell r="D26" t="str">
            <v>No. of SDCCH/8</v>
          </cell>
          <cell r="E26" t="str">
            <v>No. PDCH for EDGE + GPRS</v>
          </cell>
          <cell r="F26" t="str">
            <v xml:space="preserve">TCH </v>
          </cell>
          <cell r="G26" t="str">
            <v>G.O.S</v>
          </cell>
        </row>
        <row r="27">
          <cell r="G27">
            <v>0.02</v>
          </cell>
        </row>
        <row r="28">
          <cell r="B28">
            <v>1</v>
          </cell>
          <cell r="C28">
            <v>1</v>
          </cell>
          <cell r="D28">
            <v>0</v>
          </cell>
          <cell r="E28">
            <v>0</v>
          </cell>
          <cell r="F28">
            <v>7</v>
          </cell>
          <cell r="G28">
            <v>2.9299999999999815</v>
          </cell>
        </row>
        <row r="29">
          <cell r="B29">
            <v>2</v>
          </cell>
          <cell r="C29">
            <v>1</v>
          </cell>
          <cell r="D29">
            <v>1</v>
          </cell>
          <cell r="E29">
            <v>0</v>
          </cell>
          <cell r="F29">
            <v>14</v>
          </cell>
          <cell r="G29">
            <v>8.1399999999999864</v>
          </cell>
        </row>
        <row r="30">
          <cell r="B30">
            <v>3</v>
          </cell>
          <cell r="C30">
            <v>1</v>
          </cell>
          <cell r="D30">
            <v>1</v>
          </cell>
          <cell r="E30">
            <v>0</v>
          </cell>
          <cell r="F30">
            <v>22</v>
          </cell>
          <cell r="G30">
            <v>14.8</v>
          </cell>
        </row>
        <row r="31">
          <cell r="B31">
            <v>4</v>
          </cell>
          <cell r="C31">
            <v>1</v>
          </cell>
          <cell r="D31">
            <v>2</v>
          </cell>
          <cell r="E31">
            <v>0</v>
          </cell>
          <cell r="F31">
            <v>29</v>
          </cell>
          <cell r="G31">
            <v>21.000000000000057</v>
          </cell>
        </row>
        <row r="32">
          <cell r="B32">
            <v>5</v>
          </cell>
          <cell r="C32">
            <v>1</v>
          </cell>
          <cell r="D32">
            <v>2</v>
          </cell>
          <cell r="E32">
            <v>0</v>
          </cell>
          <cell r="F32">
            <v>37</v>
          </cell>
          <cell r="G32">
            <v>28.250000000000167</v>
          </cell>
        </row>
        <row r="33">
          <cell r="B33">
            <v>6</v>
          </cell>
          <cell r="C33">
            <v>1</v>
          </cell>
          <cell r="D33">
            <v>2</v>
          </cell>
          <cell r="E33">
            <v>0</v>
          </cell>
          <cell r="F33">
            <v>45</v>
          </cell>
          <cell r="G33">
            <v>35.600000000000186</v>
          </cell>
        </row>
      </sheetData>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ffer to ISAT"/>
      <sheetName val="Expenses"/>
      <sheetName val="TSP"/>
      <sheetName val="CCN 3.0"/>
      <sheetName val="Tools&amp;Equipment"/>
      <sheetName val="ISIT  Cost summary"/>
      <sheetName val="erlang table"/>
      <sheetName val="AR"/>
      <sheetName val="Overview"/>
      <sheetName val="hitung"/>
      <sheetName val="TAX LIST"/>
      <sheetName val="COA"/>
      <sheetName val="PC_2"/>
      <sheetName val="Periode"/>
      <sheetName val="Sheet1"/>
      <sheetName val="Reference"/>
      <sheetName val="DataValidation"/>
      <sheetName val="Interdata"/>
      <sheetName val="tab"/>
      <sheetName val="Customize"/>
    </sheetNames>
    <sheetDataSet>
      <sheetData sheetId="0" refreshError="1"/>
      <sheetData sheetId="1" refreshError="1">
        <row r="8">
          <cell r="B8">
            <v>3680</v>
          </cell>
        </row>
      </sheetData>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KALTIM Summary"/>
      <sheetName val="KALTIM 2005 Config"/>
      <sheetName val="KALTENG-KALSEL Summary"/>
      <sheetName val="Link Config KALTENG-KALSEL 2005"/>
      <sheetName val="KALBAR Summary"/>
      <sheetName val="KALBAR 2005 BOQ"/>
      <sheetName val="TOTAL SUMMARY UPG KALIMANTAN 1A"/>
      <sheetName val="Link Config KALTENG_KALSEL 2005"/>
      <sheetName val="New 1B"/>
      <sheetName val="Add Config UM 10 K v1"/>
      <sheetName val="Cal."/>
      <sheetName val="Data"/>
      <sheetName val="erlang table"/>
      <sheetName val="BOM NEW RNC (SW) Central Huawei"/>
      <sheetName val="Financial Inputs"/>
      <sheetName val="FUs"/>
      <sheetName val="SUMMAV3X"/>
      <sheetName val="DI"/>
      <sheetName val="Expenses"/>
      <sheetName val="Assumption"/>
      <sheetName val="populasi"/>
      <sheetName val="tarip"/>
      <sheetName val="Sheet1"/>
      <sheetName val="hitung"/>
      <sheetName val="Overview"/>
      <sheetName val="Notes to BS"/>
    </sheetNames>
    <sheetDataSet>
      <sheetData sheetId="0" refreshError="1"/>
      <sheetData sheetId="1">
        <row r="4">
          <cell r="H4" t="str">
            <v>13EHP-17x2-1.2HP-HS</v>
          </cell>
        </row>
      </sheetData>
      <sheetData sheetId="2" refreshError="1"/>
      <sheetData sheetId="3" refreshError="1">
        <row r="2">
          <cell r="I2" t="str">
            <v>N/A</v>
          </cell>
        </row>
        <row r="3">
          <cell r="I3" t="str">
            <v>N/A</v>
          </cell>
        </row>
        <row r="4">
          <cell r="I4" t="str">
            <v>N/A</v>
          </cell>
        </row>
        <row r="5">
          <cell r="I5" t="str">
            <v>N/A</v>
          </cell>
        </row>
        <row r="6">
          <cell r="I6" t="str">
            <v>N/A</v>
          </cell>
        </row>
        <row r="7">
          <cell r="I7" t="str">
            <v>N/A</v>
          </cell>
        </row>
        <row r="8">
          <cell r="I8" t="str">
            <v>N/A</v>
          </cell>
        </row>
        <row r="9">
          <cell r="I9" t="str">
            <v>N/A</v>
          </cell>
        </row>
        <row r="10">
          <cell r="I10" t="str">
            <v>N/A</v>
          </cell>
        </row>
        <row r="11">
          <cell r="I11" t="str">
            <v>N/A</v>
          </cell>
        </row>
        <row r="12">
          <cell r="I12" t="str">
            <v>N/A</v>
          </cell>
        </row>
        <row r="13">
          <cell r="I13" t="str">
            <v>N/A</v>
          </cell>
        </row>
        <row r="14">
          <cell r="I14" t="str">
            <v>N/A</v>
          </cell>
        </row>
        <row r="15">
          <cell r="I15" t="str">
            <v>N/A</v>
          </cell>
        </row>
        <row r="16">
          <cell r="I16" t="str">
            <v>N/A</v>
          </cell>
        </row>
        <row r="17">
          <cell r="I17" t="str">
            <v>N/A</v>
          </cell>
        </row>
        <row r="18">
          <cell r="I18" t="str">
            <v>N/A</v>
          </cell>
        </row>
        <row r="19">
          <cell r="I19" t="str">
            <v>N/A</v>
          </cell>
        </row>
        <row r="20">
          <cell r="I20" t="str">
            <v>N/A</v>
          </cell>
        </row>
        <row r="21">
          <cell r="I21" t="str">
            <v>N/A</v>
          </cell>
        </row>
        <row r="22">
          <cell r="I22" t="str">
            <v>N/A</v>
          </cell>
        </row>
        <row r="23">
          <cell r="I23" t="str">
            <v>N/A</v>
          </cell>
        </row>
        <row r="24">
          <cell r="I24" t="str">
            <v>N/A</v>
          </cell>
        </row>
        <row r="25">
          <cell r="I25" t="str">
            <v>N/A</v>
          </cell>
        </row>
        <row r="26">
          <cell r="I26" t="str">
            <v>N/A</v>
          </cell>
        </row>
        <row r="27">
          <cell r="I27" t="str">
            <v>13EHP-8x2-0.6HP-HS</v>
          </cell>
        </row>
        <row r="28">
          <cell r="I28" t="str">
            <v>7EHP-8x2-1.2HP-HS</v>
          </cell>
        </row>
        <row r="29">
          <cell r="I29" t="str">
            <v>15EHP-8x2-0.6HP-HS</v>
          </cell>
        </row>
        <row r="30">
          <cell r="I30" t="str">
            <v>15EHP-17x2-0.6HP-HS</v>
          </cell>
        </row>
        <row r="31">
          <cell r="I31" t="str">
            <v>15EHP-17x2-0.6HP-HS</v>
          </cell>
        </row>
        <row r="32">
          <cell r="I32" t="str">
            <v>13EHP-8x2-0.6HP-HS</v>
          </cell>
        </row>
        <row r="33">
          <cell r="I33" t="str">
            <v>Upgrade to 16x2</v>
          </cell>
        </row>
        <row r="34">
          <cell r="I34" t="str">
            <v>Upgrade to 16x2</v>
          </cell>
        </row>
        <row r="35">
          <cell r="I35" t="str">
            <v>N/A</v>
          </cell>
        </row>
        <row r="36">
          <cell r="I36" t="str">
            <v>N/A</v>
          </cell>
        </row>
        <row r="37">
          <cell r="I37" t="str">
            <v>Upgrade to 16x2</v>
          </cell>
        </row>
        <row r="38">
          <cell r="I38" t="str">
            <v>Upgrade to 16x2</v>
          </cell>
        </row>
        <row r="39">
          <cell r="I39" t="str">
            <v>N/A</v>
          </cell>
        </row>
        <row r="40">
          <cell r="I40" t="str">
            <v>N/A</v>
          </cell>
        </row>
        <row r="41">
          <cell r="I41" t="str">
            <v>Upgrade to 16x2</v>
          </cell>
        </row>
        <row r="42">
          <cell r="I42" t="str">
            <v>7EHP-17x2-3.0HP-HS</v>
          </cell>
        </row>
        <row r="43">
          <cell r="I43" t="str">
            <v>Upgrade to 16x2</v>
          </cell>
        </row>
        <row r="44">
          <cell r="I44" t="str">
            <v>Upgrade 15EHP-8x2-0.6HP-1+0 to 15EHP-8x2-0.6HP-1+1 HS</v>
          </cell>
        </row>
        <row r="45">
          <cell r="I45" t="str">
            <v>Upgrade 13EHP-8x2-0.6HP-1+0 to 13EHP-8x2-0.6HP-1+1 HS</v>
          </cell>
        </row>
        <row r="46">
          <cell r="I46" t="str">
            <v>Upgrade 13EHP-8x2-0.6HP-1+0 to 13EHP-8x2-0.6HP-1+1 HS</v>
          </cell>
        </row>
        <row r="47">
          <cell r="I47" t="str">
            <v>Upgrade 13EHP-8x2-0.6HP-1+0 to 13EHP-8x2-0.6HP-1+1 HS</v>
          </cell>
        </row>
      </sheetData>
      <sheetData sheetId="4" refreshError="1"/>
      <sheetData sheetId="5" refreshError="1">
        <row r="4">
          <cell r="H4" t="str">
            <v>13EHP-17x2-1.2HP-HS</v>
          </cell>
        </row>
        <row r="5">
          <cell r="H5" t="str">
            <v>15EHP-17x2-0.6HP-HS</v>
          </cell>
        </row>
        <row r="6">
          <cell r="H6" t="str">
            <v>15EHP-8x2-0.6HP-HS</v>
          </cell>
        </row>
        <row r="7">
          <cell r="H7" t="str">
            <v>15EHP-8x2-0.6HP-HS</v>
          </cell>
        </row>
        <row r="8">
          <cell r="H8" t="str">
            <v>15EHP-8x2-0.6HP-HS</v>
          </cell>
        </row>
        <row r="9">
          <cell r="H9" t="str">
            <v>7EHP-8x2-1.2HP-HS</v>
          </cell>
        </row>
        <row r="10">
          <cell r="H10" t="str">
            <v>7EHP-8x2-2.4HP-HS</v>
          </cell>
        </row>
        <row r="11">
          <cell r="H11" t="str">
            <v>Upgrade 13EHP-8x2-0.6HP-1+0 to 13EHP-8x2-0.6HP-1+1 HS</v>
          </cell>
        </row>
        <row r="12">
          <cell r="H12" t="str">
            <v>Upgrade 13EHP-8x2-0.6HP-1+0 to 13EHP-8x2-0.6HP-1+1 HS</v>
          </cell>
        </row>
        <row r="13">
          <cell r="H13" t="str">
            <v>Upgrade 15EHP-8x2-0.6HP-1+0 to 15EHP-8x2-0.6HP-1+1 HS</v>
          </cell>
        </row>
        <row r="14">
          <cell r="H14" t="str">
            <v>Upgrade 15EHP-8x2-0.6HP-1+0 to 15EHP-8x2-0.6HP-1+1 HS</v>
          </cell>
        </row>
        <row r="15">
          <cell r="H15" t="str">
            <v>Upgrade 15EHP-8x2-0.6HP-1+0 to 15EHP-8x2-0.6HP-1+1 HS</v>
          </cell>
        </row>
        <row r="16">
          <cell r="H16" t="str">
            <v>Upgrade 15EHP-8x2-0.6HP-1+0 to 15EHP-8x2-0.6HP-1+1 HS</v>
          </cell>
        </row>
        <row r="17">
          <cell r="H17" t="str">
            <v>Upgrade 15EHP-8x2-0.6HP-1+0 to 15EHP-8x2-0.6HP-1+1 HS</v>
          </cell>
        </row>
        <row r="18">
          <cell r="H18" t="str">
            <v>N/A</v>
          </cell>
        </row>
        <row r="19">
          <cell r="H19" t="str">
            <v>N/A</v>
          </cell>
        </row>
        <row r="20">
          <cell r="H20" t="str">
            <v>N/A</v>
          </cell>
        </row>
        <row r="21">
          <cell r="H21" t="str">
            <v>N/A</v>
          </cell>
        </row>
        <row r="22">
          <cell r="H22" t="str">
            <v>N/A</v>
          </cell>
        </row>
        <row r="23">
          <cell r="H23" t="str">
            <v>Upgrade to 16x2</v>
          </cell>
        </row>
        <row r="24">
          <cell r="H24" t="str">
            <v>N/A</v>
          </cell>
        </row>
        <row r="25">
          <cell r="H25" t="str">
            <v>N/A</v>
          </cell>
        </row>
        <row r="26">
          <cell r="H26" t="str">
            <v>N/A</v>
          </cell>
        </row>
        <row r="27">
          <cell r="H27" t="str">
            <v>N/A</v>
          </cell>
        </row>
        <row r="28">
          <cell r="H28" t="str">
            <v>N/A</v>
          </cell>
        </row>
        <row r="29">
          <cell r="H29" t="str">
            <v>N/A</v>
          </cell>
        </row>
        <row r="30">
          <cell r="H30" t="str">
            <v>Upgrade to 16x2</v>
          </cell>
        </row>
        <row r="31">
          <cell r="H31" t="str">
            <v>N/A</v>
          </cell>
        </row>
        <row r="32">
          <cell r="H32" t="str">
            <v>N/A</v>
          </cell>
        </row>
        <row r="33">
          <cell r="H33" t="str">
            <v>N/A</v>
          </cell>
        </row>
        <row r="34">
          <cell r="H34" t="str">
            <v>N/A</v>
          </cell>
        </row>
        <row r="35">
          <cell r="H35" t="str">
            <v>N/A</v>
          </cell>
        </row>
        <row r="36">
          <cell r="H36" t="str">
            <v>N/A</v>
          </cell>
        </row>
        <row r="37">
          <cell r="H37" t="str">
            <v>N/A</v>
          </cell>
        </row>
        <row r="38">
          <cell r="H38" t="str">
            <v>N/A</v>
          </cell>
        </row>
        <row r="39">
          <cell r="H39" t="str">
            <v>N/A</v>
          </cell>
        </row>
        <row r="40">
          <cell r="H40" t="str">
            <v>N/A</v>
          </cell>
        </row>
        <row r="41">
          <cell r="H41" t="str">
            <v>N/A</v>
          </cell>
        </row>
        <row r="42">
          <cell r="H42" t="str">
            <v>N/A</v>
          </cell>
        </row>
        <row r="43">
          <cell r="H43" t="str">
            <v>N/A</v>
          </cell>
        </row>
        <row r="44">
          <cell r="H44" t="str">
            <v>N/A</v>
          </cell>
        </row>
        <row r="45">
          <cell r="H45" t="str">
            <v>N/A</v>
          </cell>
        </row>
        <row r="46">
          <cell r="H46" t="str">
            <v>N/A</v>
          </cell>
        </row>
        <row r="47">
          <cell r="H47" t="str">
            <v>N/A</v>
          </cell>
        </row>
        <row r="48">
          <cell r="H48" t="str">
            <v>N/A</v>
          </cell>
        </row>
        <row r="49">
          <cell r="H49" t="str">
            <v>N/A</v>
          </cell>
        </row>
        <row r="50">
          <cell r="H50" t="str">
            <v>N/A</v>
          </cell>
        </row>
        <row r="51">
          <cell r="H51" t="str">
            <v>N/A</v>
          </cell>
        </row>
        <row r="52">
          <cell r="H52" t="str">
            <v>N/A</v>
          </cell>
        </row>
        <row r="53">
          <cell r="H53" t="str">
            <v>N/A</v>
          </cell>
        </row>
        <row r="54">
          <cell r="H54" t="str">
            <v>N/A</v>
          </cell>
        </row>
      </sheetData>
      <sheetData sheetId="6" refreshError="1"/>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WLOPT"/>
      <sheetName val="ASUNSUB1"/>
      <sheetName val="ASUNSUB3"/>
      <sheetName val="guyan"/>
      <sheetName val="OVERVIEW"/>
      <sheetName val="SEK"/>
      <sheetName val="VSP"/>
      <sheetName val="UNPRDUCT"/>
      <sheetName val="UNPRCABLE"/>
      <sheetName val="ASUNSUB2"/>
      <sheetName val="UNIT PRICE"/>
      <sheetName val="KS TUBUN"/>
      <sheetName val="OTHER STO's"/>
      <sheetName val="AS1MODM"/>
      <sheetName val="AS1MODH"/>
      <sheetName val="AS1MODD"/>
      <sheetName val="COPPER ACCESS"/>
      <sheetName val="TRAINING"/>
      <sheetName val="cooper"/>
      <sheetName val="Link Config KALTENG-KALSEL 2005"/>
      <sheetName val="KALBAR 2005 BOQ"/>
      <sheetName val="Tax Rate"/>
      <sheetName val="Cost List"/>
      <sheetName val="UnitPrices"/>
      <sheetName val="Auflistung"/>
      <sheetName val="DAF.INVEN U.O"/>
      <sheetName val="Expenses"/>
      <sheetName val="P3"/>
      <sheetName val="ESTIMASI MITRA"/>
      <sheetName val="New 1B"/>
      <sheetName val="Asumsi"/>
      <sheetName val="Assumption"/>
      <sheetName val="UOM"/>
    </sheetNames>
    <sheetDataSet>
      <sheetData sheetId="0" refreshError="1">
        <row r="4">
          <cell r="AG4">
            <v>1.52</v>
          </cell>
        </row>
        <row r="5">
          <cell r="AG5">
            <v>2326</v>
          </cell>
        </row>
      </sheetData>
      <sheetData sheetId="1"/>
      <sheetData sheetId="2"/>
      <sheetData sheetId="3" refreshError="1"/>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PCM Link All"/>
      <sheetName val="TPCM Link p1 &amp; upgrade"/>
      <sheetName val="TPCM Link P2"/>
      <sheetName val="TPCM Link P3"/>
      <sheetName val="TPCM Link p1(upgrade) only"/>
      <sheetName val="Table 6 - Implementation "/>
      <sheetName val="Table 7 - Services"/>
      <sheetName val="Table 11 - Support"/>
      <sheetName val="Table 13 - Optional Service"/>
      <sheetName val="Table 14 - HLR exp"/>
      <sheetName val="Table 8 - Training"/>
      <sheetName val="Parameters"/>
      <sheetName val="Nodes (2100)"/>
      <sheetName val="Nodes (2500)"/>
      <sheetName val="FA"/>
      <sheetName val="training"/>
      <sheetName val="2. ND (3 phase)"/>
      <sheetName val="2. ND 350_400SV"/>
      <sheetName val="2. ND (550)"/>
      <sheetName val="2. ND (350)"/>
      <sheetName val="4. LI"/>
      <sheetName val="NRO"/>
      <sheetName val="NRO rate new"/>
      <sheetName val="Breakdown"/>
      <sheetName val="1. MVSI"/>
      <sheetName val="Test Kit"/>
      <sheetName val="MVV detail"/>
      <sheetName val="SPRS"/>
      <sheetName val="PM (3 phases)"/>
      <sheetName val="4.3 DGT Inspection (3 phases)"/>
      <sheetName val="3. System upgrade"/>
      <sheetName val="3.3b System Support (2100)"/>
      <sheetName val="3.3b System Support (2500)"/>
      <sheetName val="Detail System support (2500)"/>
      <sheetName val="Detail System Support (2100)"/>
      <sheetName val="ERT assumption (3 phase)"/>
      <sheetName val="Detail System Support"/>
      <sheetName val="SPMS"/>
      <sheetName val="Analysis"/>
      <sheetName val="Revision"/>
      <sheetName val="Mandatory Service"/>
      <sheetName val="Optional Services"/>
      <sheetName val="Optional Implementation"/>
      <sheetName val="Mandotary Implementation"/>
      <sheetName val="Summary"/>
      <sheetName val="TPR-1"/>
      <sheetName val="Site Acq"/>
      <sheetName val="LWLOPT"/>
      <sheetName val="US indoor vs macro outdoor"/>
      <sheetName val="US"/>
      <sheetName val="Unit MA &amp; Install"/>
      <sheetName val="AN5 WPP"/>
      <sheetName val="Link Config KALTENG-KALSEL 2005"/>
      <sheetName val="KALBAR 2005 BOQ"/>
      <sheetName val="New 1B"/>
      <sheetName val="Add Config UM 10 K v1"/>
      <sheetName val="Cal."/>
      <sheetName val="Data"/>
      <sheetName val="erlang table"/>
      <sheetName val="DAF.INVEN U.O"/>
      <sheetName val="ESTIMASI MITRA"/>
      <sheetName val="Assumption"/>
      <sheetName val="Asumsi"/>
      <sheetName val="UOM"/>
    </sheetNames>
    <sheetDataSet>
      <sheetData sheetId="0"/>
      <sheetData sheetId="1"/>
      <sheetData sheetId="2"/>
      <sheetData sheetId="3"/>
      <sheetData sheetId="4"/>
      <sheetData sheetId="5"/>
      <sheetData sheetId="6"/>
      <sheetData sheetId="7">
        <row r="57">
          <cell r="B57">
            <v>7.56</v>
          </cell>
        </row>
      </sheetData>
      <sheetData sheetId="8"/>
      <sheetData sheetId="9">
        <row r="57">
          <cell r="B57">
            <v>7.56</v>
          </cell>
        </row>
      </sheetData>
      <sheetData sheetId="10">
        <row r="57">
          <cell r="B57">
            <v>7.56</v>
          </cell>
        </row>
      </sheetData>
      <sheetData sheetId="11" refreshError="1">
        <row r="57">
          <cell r="B57">
            <v>7.56</v>
          </cell>
        </row>
      </sheetData>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Work Requirement"/>
      <sheetName val="Resource Costs"/>
      <sheetName val="Quotation Form"/>
      <sheetName val="Service Description"/>
      <sheetName val="Data"/>
      <sheetName val="Parameters"/>
      <sheetName val="US indoor vs macro outdoor"/>
      <sheetName val="Overview"/>
      <sheetName val="VOLUMES 2003"/>
      <sheetName val="US"/>
      <sheetName val="Unit MA &amp; Install"/>
      <sheetName val="AN5 WPP"/>
      <sheetName val="Link Config KALTENG-KALSEL 2005"/>
      <sheetName val="KALBAR 2005 BOQ"/>
      <sheetName val="New 1B"/>
      <sheetName val="Add Config UM 10 K v1"/>
      <sheetName val="Cal."/>
      <sheetName val="LWLOPT"/>
      <sheetName val="ESTIMASI MITRA"/>
      <sheetName val="DELETE"/>
      <sheetName val="Constants"/>
      <sheetName val="SPMS Price Cal"/>
      <sheetName val="Cost List"/>
      <sheetName val="SP Input"/>
      <sheetName val="Input"/>
      <sheetName val="Cluster Penalty"/>
      <sheetName val="Sheet2"/>
      <sheetName val="Legend"/>
      <sheetName val="erlang table"/>
      <sheetName val="Currency &amp; Site Names"/>
      <sheetName val=" "/>
      <sheetName val="Sheet1"/>
      <sheetName val="Factors"/>
      <sheetName val="ISAT WCDMA"/>
      <sheetName val="Hourly Based Service Resources"/>
      <sheetName val="Explanations"/>
      <sheetName val="Customize"/>
      <sheetName val="Discount Tables"/>
      <sheetName val="Drop List"/>
      <sheetName val="Simple Coff."/>
      <sheetName val="FireCodes"/>
      <sheetName val="progress_info"/>
      <sheetName val="SALES ITEMS"/>
      <sheetName val="Batam"/>
      <sheetName val="EJ master schedule"/>
      <sheetName val="ATP"/>
    </sheetNames>
    <sheetDataSet>
      <sheetData sheetId="0">
        <row r="5">
          <cell r="B5">
            <v>0.52</v>
          </cell>
        </row>
      </sheetData>
      <sheetData sheetId="1"/>
      <sheetData sheetId="2"/>
      <sheetData sheetId="3"/>
      <sheetData sheetId="4" refreshError="1">
        <row r="5">
          <cell r="B5">
            <v>0.52</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sheetData sheetId="41"/>
      <sheetData sheetId="42"/>
      <sheetData sheetId="43" refreshError="1"/>
      <sheetData sheetId="44" refreshError="1"/>
      <sheetData sheetId="45" refreshError="1"/>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Kerlink"/>
      <sheetName val="PnL Sensor Base"/>
      <sheetName val="ABIMATA"/>
      <sheetName val="Modelling Kerlink gateway only"/>
    </sheetNames>
    <sheetDataSet>
      <sheetData sheetId="0">
        <row r="5">
          <cell r="D5">
            <v>2</v>
          </cell>
        </row>
      </sheetData>
      <sheetData sheetId="1"/>
      <sheetData sheetId="2" refreshError="1"/>
      <sheetData sheetId="3" refreshError="1"/>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EX"/>
      <sheetName val="SUM1"/>
      <sheetName val="SUM2"/>
      <sheetName val="PROGRESS"/>
      <sheetName val="BUDGET"/>
      <sheetName val="CONTRACT1"/>
      <sheetName val="new"/>
      <sheetName val="Current"/>
      <sheetName val="Sheet5"/>
      <sheetName val="OVERVIEW"/>
      <sheetName val="PROG"/>
      <sheetName val="2012"/>
      <sheetName val="1-10"/>
      <sheetName val="11-20"/>
      <sheetName val="21-30"/>
      <sheetName val="31-40"/>
      <sheetName val="41-50"/>
      <sheetName val="51-60 "/>
      <sheetName val="61-70"/>
      <sheetName val="71-80"/>
      <sheetName val="SITAC"/>
      <sheetName val="ANALYSIS"/>
      <sheetName val="SECURE"/>
      <sheetName val="NEGO"/>
      <sheetName val="WIFI SITE"/>
      <sheetName val="WIFI SITE1"/>
      <sheetName val="SITAC (2)"/>
      <sheetName val="IRR BUDGET"/>
      <sheetName val="STATUS"/>
      <sheetName val="ONEPARK_"/>
      <sheetName val="REVISION"/>
      <sheetName val="1001"/>
    </sheetNames>
    <sheetDataSet>
      <sheetData sheetId="0" refreshError="1"/>
      <sheetData sheetId="1" refreshError="1"/>
      <sheetData sheetId="2">
        <row r="54">
          <cell r="C54">
            <v>35000000</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arga Jual"/>
      <sheetName val="COST "/>
      <sheetName val="contoh IRR existing"/>
      <sheetName val="Commercial"/>
      <sheetName val=" price scheme antena"/>
      <sheetName val="New IRR (5th)"/>
      <sheetName val="New IRR (10th)"/>
      <sheetName val="Sitac"/>
      <sheetName val="New IRR"/>
      <sheetName val="IRR Renewal 10th"/>
      <sheetName val="IRR2020"/>
      <sheetName val="IRR Cut Loss Renewal 5th"/>
      <sheetName val="DAS&amp;Income"/>
      <sheetName val="Pemeliharaan"/>
      <sheetName val="listrik"/>
      <sheetName val="CApex"/>
    </sheetNames>
    <sheetDataSet>
      <sheetData sheetId="0"/>
      <sheetData sheetId="1"/>
      <sheetData sheetId="2"/>
      <sheetData sheetId="3"/>
      <sheetData sheetId="4"/>
      <sheetData sheetId="5"/>
      <sheetData sheetId="6"/>
      <sheetData sheetId="7"/>
      <sheetData sheetId="8"/>
      <sheetData sheetId="9">
        <row r="82">
          <cell r="E82">
            <v>42500000</v>
          </cell>
          <cell r="F82">
            <v>127500000</v>
          </cell>
          <cell r="G82">
            <v>255000000</v>
          </cell>
          <cell r="I82">
            <v>0</v>
          </cell>
          <cell r="J82">
            <v>0</v>
          </cell>
        </row>
        <row r="83">
          <cell r="E83">
            <v>0</v>
          </cell>
          <cell r="F83">
            <v>0</v>
          </cell>
          <cell r="G83">
            <v>0</v>
          </cell>
          <cell r="H83">
            <v>0</v>
          </cell>
          <cell r="I83">
            <v>0</v>
          </cell>
          <cell r="J83">
            <v>0</v>
          </cell>
        </row>
        <row r="84">
          <cell r="E84">
            <v>0</v>
          </cell>
          <cell r="F84">
            <v>0</v>
          </cell>
          <cell r="G84">
            <v>0</v>
          </cell>
          <cell r="H84">
            <v>0</v>
          </cell>
          <cell r="I84">
            <v>0</v>
          </cell>
          <cell r="J84">
            <v>0</v>
          </cell>
        </row>
        <row r="85">
          <cell r="E85">
            <v>92431635.400000006</v>
          </cell>
          <cell r="F85">
            <v>397276024.30000001</v>
          </cell>
          <cell r="G85">
            <v>116260642.80000001</v>
          </cell>
          <cell r="H85">
            <v>8300000</v>
          </cell>
          <cell r="I85">
            <v>0</v>
          </cell>
          <cell r="J85">
            <v>0</v>
          </cell>
        </row>
        <row r="86">
          <cell r="H86">
            <v>53489094</v>
          </cell>
          <cell r="I86">
            <v>0</v>
          </cell>
          <cell r="J86">
            <v>0</v>
          </cell>
        </row>
        <row r="87">
          <cell r="F87">
            <v>2639972</v>
          </cell>
          <cell r="G87">
            <v>16771107</v>
          </cell>
          <cell r="H87">
            <v>13801425</v>
          </cell>
          <cell r="I87">
            <v>13801425</v>
          </cell>
        </row>
        <row r="93">
          <cell r="E93">
            <v>0</v>
          </cell>
          <cell r="F93">
            <v>0</v>
          </cell>
          <cell r="G93">
            <v>0</v>
          </cell>
          <cell r="H93">
            <v>0</v>
          </cell>
          <cell r="I93">
            <v>0</v>
          </cell>
          <cell r="J93">
            <v>0</v>
          </cell>
        </row>
        <row r="94">
          <cell r="E94">
            <v>134931635.40000001</v>
          </cell>
          <cell r="F94">
            <v>527415996.30000001</v>
          </cell>
          <cell r="G94">
            <v>388031749.80000001</v>
          </cell>
          <cell r="H94">
            <v>75590519</v>
          </cell>
          <cell r="I94">
            <v>13801425</v>
          </cell>
          <cell r="J94">
            <v>0</v>
          </cell>
        </row>
        <row r="96">
          <cell r="E96">
            <v>-11806518.0975</v>
          </cell>
          <cell r="F96">
            <v>-57955417.77375</v>
          </cell>
          <cell r="G96">
            <v>-91908195.881249994</v>
          </cell>
          <cell r="H96">
            <v>-98522366.293749988</v>
          </cell>
          <cell r="I96">
            <v>-99729990.981249988</v>
          </cell>
          <cell r="J96">
            <v>-99729990.981249988</v>
          </cell>
        </row>
      </sheetData>
      <sheetData sheetId="10"/>
      <sheetData sheetId="11"/>
      <sheetData sheetId="12"/>
      <sheetData sheetId="13"/>
      <sheetData sheetId="14"/>
      <sheetData sheetId="15"/>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arga Jual"/>
      <sheetName val="COST "/>
      <sheetName val="contoh IRR existing"/>
      <sheetName val="Commercial"/>
      <sheetName val=" price scheme antena"/>
      <sheetName val="New IRR (5th)"/>
      <sheetName val="New IRR (10th)"/>
      <sheetName val="Sitac"/>
      <sheetName val="New IRR"/>
      <sheetName val="IRR Renewal Rent BM"/>
      <sheetName val="DAS&amp;Income"/>
      <sheetName val="Pemeliharaan"/>
      <sheetName val="listrik"/>
      <sheetName val="CApex"/>
    </sheetNames>
    <sheetDataSet>
      <sheetData sheetId="0"/>
      <sheetData sheetId="1"/>
      <sheetData sheetId="2"/>
      <sheetData sheetId="3"/>
      <sheetData sheetId="4"/>
      <sheetData sheetId="5">
        <row r="50">
          <cell r="T50">
            <v>0</v>
          </cell>
        </row>
        <row r="51">
          <cell r="T51">
            <v>0</v>
          </cell>
        </row>
      </sheetData>
      <sheetData sheetId="6"/>
      <sheetData sheetId="7"/>
      <sheetData sheetId="8"/>
      <sheetData sheetId="9"/>
      <sheetData sheetId="10"/>
      <sheetData sheetId="11"/>
      <sheetData sheetId="12"/>
      <sheetData sheetId="13"/>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arga Jual"/>
      <sheetName val="COST "/>
      <sheetName val="contoh IRR existing"/>
      <sheetName val="Commercial"/>
      <sheetName val=" price scheme antena"/>
      <sheetName val="IRR Extend 2x"/>
      <sheetName val="Summary Review 2"/>
      <sheetName val="Pemeliharaan"/>
      <sheetName val="Sitac"/>
      <sheetName val="New IRR"/>
      <sheetName val="CApex"/>
    </sheetNames>
    <sheetDataSet>
      <sheetData sheetId="0"/>
      <sheetData sheetId="1"/>
      <sheetData sheetId="2"/>
      <sheetData sheetId="3"/>
      <sheetData sheetId="4"/>
      <sheetData sheetId="5"/>
      <sheetData sheetId="6"/>
      <sheetData sheetId="7">
        <row r="20">
          <cell r="J20">
            <v>10000000</v>
          </cell>
        </row>
      </sheetData>
      <sheetData sheetId="8"/>
      <sheetData sheetId="9"/>
      <sheetData sheetId="10">
        <row r="3">
          <cell r="X3">
            <v>507763057</v>
          </cell>
        </row>
        <row r="4">
          <cell r="X4">
            <v>148615250</v>
          </cell>
        </row>
        <row r="5">
          <cell r="X5">
            <v>87307966.24000001</v>
          </cell>
        </row>
        <row r="6">
          <cell r="X6">
            <v>62832463.730000004</v>
          </cell>
        </row>
        <row r="8">
          <cell r="X8">
            <v>63982231.740000002</v>
          </cell>
        </row>
      </sheetData>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sheetName val="IRR"/>
      <sheetName val="Sheet1"/>
      <sheetName val="PARAMETER"/>
    </sheetNames>
    <sheetDataSet>
      <sheetData sheetId="0"/>
      <sheetData sheetId="1">
        <row r="3">
          <cell r="F3">
            <v>0.1</v>
          </cell>
        </row>
      </sheetData>
      <sheetData sheetId="2"/>
      <sheetData sheetId="3"/>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sheetName val="IRR"/>
      <sheetName val="PARAMETER"/>
      <sheetName val="Book Value"/>
      <sheetName val="Analisa"/>
      <sheetName val="Summary BR"/>
    </sheetNames>
    <sheetDataSet>
      <sheetData sheetId="0" refreshError="1"/>
      <sheetData sheetId="1" refreshError="1">
        <row r="4">
          <cell r="F4">
            <v>0.1</v>
          </cell>
        </row>
      </sheetData>
      <sheetData sheetId="2" refreshError="1"/>
      <sheetData sheetId="3" refreshError="1"/>
      <sheetData sheetId="4" refreshError="1"/>
      <sheetData sheetId="5" refreshError="1"/>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RR (3)"/>
      <sheetName val="IRR (2)"/>
      <sheetName val="Summary"/>
      <sheetName val="IRR"/>
      <sheetName val="PARAMETER"/>
    </sheetNames>
    <sheetDataSet>
      <sheetData sheetId="0" refreshError="1"/>
      <sheetData sheetId="1" refreshError="1"/>
      <sheetData sheetId="2" refreshError="1"/>
      <sheetData sheetId="3" refreshError="1">
        <row r="4">
          <cell r="G4">
            <v>0.1</v>
          </cell>
        </row>
      </sheetData>
      <sheetData sheetId="4" refreshError="1"/>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sheetName val="IRR Approved"/>
      <sheetName val="PARAMETER"/>
      <sheetName val="Summary BR"/>
      <sheetName val="Book Value (2)"/>
      <sheetName val="Analisa"/>
    </sheetNames>
    <sheetDataSet>
      <sheetData sheetId="0">
        <row r="1">
          <cell r="D1" t="str">
            <v>0030/03/IRR/IBC/XII/2023</v>
          </cell>
        </row>
      </sheetData>
      <sheetData sheetId="1">
        <row r="4">
          <cell r="F4">
            <v>0.1</v>
          </cell>
        </row>
        <row r="13">
          <cell r="G13">
            <v>498363693.39999998</v>
          </cell>
          <cell r="H13">
            <v>0</v>
          </cell>
          <cell r="I13">
            <v>0</v>
          </cell>
          <cell r="J13">
            <v>0</v>
          </cell>
        </row>
        <row r="14">
          <cell r="I14">
            <v>0</v>
          </cell>
          <cell r="J14">
            <v>0</v>
          </cell>
          <cell r="K14">
            <v>0</v>
          </cell>
        </row>
      </sheetData>
      <sheetData sheetId="2">
        <row r="5">
          <cell r="B5">
            <v>24918184.670000002</v>
          </cell>
        </row>
      </sheetData>
      <sheetData sheetId="3"/>
      <sheetData sheetId="4"/>
      <sheetData sheetId="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13"/>
  <sheetViews>
    <sheetView workbookViewId="0">
      <selection activeCell="F23" sqref="F23"/>
    </sheetView>
  </sheetViews>
  <sheetFormatPr defaultRowHeight="14.5" x14ac:dyDescent="0.35"/>
  <cols>
    <col min="1" max="1" width="4" customWidth="1"/>
    <col min="2" max="2" width="16.81640625" bestFit="1" customWidth="1"/>
  </cols>
  <sheetData>
    <row r="1" spans="1:7" x14ac:dyDescent="0.35">
      <c r="B1" t="s">
        <v>108</v>
      </c>
    </row>
    <row r="2" spans="1:7" x14ac:dyDescent="0.35">
      <c r="B2" t="s">
        <v>116</v>
      </c>
      <c r="C2">
        <v>2014</v>
      </c>
    </row>
    <row r="3" spans="1:7" x14ac:dyDescent="0.35">
      <c r="C3" s="992" t="s">
        <v>117</v>
      </c>
      <c r="D3" s="992"/>
      <c r="E3" s="992"/>
      <c r="F3" s="992"/>
      <c r="G3" s="992"/>
    </row>
    <row r="4" spans="1:7" x14ac:dyDescent="0.35">
      <c r="A4" t="s">
        <v>115</v>
      </c>
      <c r="B4" t="s">
        <v>114</v>
      </c>
      <c r="C4">
        <f>C2</f>
        <v>2014</v>
      </c>
      <c r="D4">
        <f>C4+1</f>
        <v>2015</v>
      </c>
      <c r="E4">
        <f t="shared" ref="E4:G4" si="0">D4+1</f>
        <v>2016</v>
      </c>
      <c r="F4">
        <f t="shared" si="0"/>
        <v>2017</v>
      </c>
      <c r="G4">
        <f t="shared" si="0"/>
        <v>2018</v>
      </c>
    </row>
    <row r="5" spans="1:7" x14ac:dyDescent="0.35">
      <c r="A5">
        <v>1</v>
      </c>
      <c r="B5" t="s">
        <v>109</v>
      </c>
    </row>
    <row r="6" spans="1:7" x14ac:dyDescent="0.35">
      <c r="A6">
        <v>2</v>
      </c>
      <c r="B6" t="s">
        <v>110</v>
      </c>
    </row>
    <row r="7" spans="1:7" x14ac:dyDescent="0.35">
      <c r="A7">
        <v>3</v>
      </c>
      <c r="B7" t="s">
        <v>45</v>
      </c>
    </row>
    <row r="8" spans="1:7" x14ac:dyDescent="0.35">
      <c r="A8">
        <v>4</v>
      </c>
      <c r="B8" t="s">
        <v>98</v>
      </c>
    </row>
    <row r="9" spans="1:7" x14ac:dyDescent="0.35">
      <c r="A9">
        <v>5</v>
      </c>
      <c r="B9" t="s">
        <v>113</v>
      </c>
    </row>
    <row r="10" spans="1:7" x14ac:dyDescent="0.35">
      <c r="A10">
        <v>6</v>
      </c>
      <c r="B10" t="s">
        <v>42</v>
      </c>
    </row>
    <row r="11" spans="1:7" x14ac:dyDescent="0.35">
      <c r="A11">
        <v>7</v>
      </c>
      <c r="B11" t="s">
        <v>111</v>
      </c>
    </row>
    <row r="12" spans="1:7" x14ac:dyDescent="0.35">
      <c r="A12">
        <v>8</v>
      </c>
      <c r="B12" t="s">
        <v>46</v>
      </c>
    </row>
    <row r="13" spans="1:7" x14ac:dyDescent="0.35">
      <c r="A13">
        <v>9</v>
      </c>
      <c r="B13" t="s">
        <v>112</v>
      </c>
    </row>
  </sheetData>
  <mergeCells count="1">
    <mergeCell ref="C3:G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62"/>
  <sheetViews>
    <sheetView workbookViewId="0">
      <selection activeCell="C18" sqref="C18"/>
    </sheetView>
  </sheetViews>
  <sheetFormatPr defaultRowHeight="14.5" x14ac:dyDescent="0.35"/>
  <cols>
    <col min="1" max="1" width="4.54296875" bestFit="1" customWidth="1"/>
    <col min="2" max="2" width="30.1796875" bestFit="1" customWidth="1"/>
  </cols>
  <sheetData>
    <row r="1" spans="1:7" x14ac:dyDescent="0.35">
      <c r="B1" t="s">
        <v>124</v>
      </c>
    </row>
    <row r="2" spans="1:7" x14ac:dyDescent="0.35">
      <c r="B2" t="s">
        <v>122</v>
      </c>
    </row>
    <row r="3" spans="1:7" x14ac:dyDescent="0.35">
      <c r="B3" t="s">
        <v>123</v>
      </c>
    </row>
    <row r="4" spans="1:7" x14ac:dyDescent="0.35">
      <c r="B4" t="s">
        <v>142</v>
      </c>
    </row>
    <row r="5" spans="1:7" x14ac:dyDescent="0.35">
      <c r="B5" t="s">
        <v>143</v>
      </c>
    </row>
    <row r="6" spans="1:7" x14ac:dyDescent="0.35">
      <c r="B6" t="s">
        <v>125</v>
      </c>
    </row>
    <row r="7" spans="1:7" x14ac:dyDescent="0.35">
      <c r="B7" t="s">
        <v>121</v>
      </c>
    </row>
    <row r="10" spans="1:7" x14ac:dyDescent="0.35">
      <c r="B10" s="119" t="s">
        <v>54</v>
      </c>
      <c r="C10">
        <v>2014</v>
      </c>
    </row>
    <row r="11" spans="1:7" x14ac:dyDescent="0.35">
      <c r="A11">
        <v>1</v>
      </c>
      <c r="B11" s="52" t="s">
        <v>118</v>
      </c>
      <c r="C11" s="992"/>
      <c r="D11" s="992"/>
      <c r="E11" s="992"/>
      <c r="F11" s="992"/>
      <c r="G11" s="992"/>
    </row>
    <row r="12" spans="1:7" x14ac:dyDescent="0.35">
      <c r="B12" t="s">
        <v>126</v>
      </c>
    </row>
    <row r="13" spans="1:7" x14ac:dyDescent="0.35">
      <c r="B13" t="s">
        <v>119</v>
      </c>
    </row>
    <row r="14" spans="1:7" x14ac:dyDescent="0.35">
      <c r="B14" t="s">
        <v>120</v>
      </c>
    </row>
    <row r="16" spans="1:7" x14ac:dyDescent="0.35">
      <c r="A16">
        <v>2</v>
      </c>
      <c r="B16" s="52" t="s">
        <v>127</v>
      </c>
    </row>
    <row r="17" spans="1:3" x14ac:dyDescent="0.35">
      <c r="B17" s="52" t="s">
        <v>128</v>
      </c>
    </row>
    <row r="18" spans="1:3" x14ac:dyDescent="0.35">
      <c r="B18" t="s">
        <v>132</v>
      </c>
    </row>
    <row r="19" spans="1:3" x14ac:dyDescent="0.35">
      <c r="A19" s="53">
        <v>0.1</v>
      </c>
      <c r="B19" t="s">
        <v>133</v>
      </c>
      <c r="C19">
        <f>A19*C18</f>
        <v>0</v>
      </c>
    </row>
    <row r="21" spans="1:3" x14ac:dyDescent="0.35">
      <c r="B21" s="52" t="s">
        <v>129</v>
      </c>
    </row>
    <row r="22" spans="1:3" x14ac:dyDescent="0.35">
      <c r="B22" s="52" t="s">
        <v>130</v>
      </c>
    </row>
    <row r="23" spans="1:3" x14ac:dyDescent="0.35">
      <c r="A23">
        <v>1</v>
      </c>
      <c r="B23" t="s">
        <v>109</v>
      </c>
    </row>
    <row r="24" spans="1:3" x14ac:dyDescent="0.35">
      <c r="A24">
        <v>2</v>
      </c>
      <c r="B24" t="s">
        <v>110</v>
      </c>
    </row>
    <row r="25" spans="1:3" x14ac:dyDescent="0.35">
      <c r="A25">
        <v>3</v>
      </c>
      <c r="B25" t="s">
        <v>45</v>
      </c>
    </row>
    <row r="26" spans="1:3" x14ac:dyDescent="0.35">
      <c r="A26">
        <v>4</v>
      </c>
      <c r="B26" t="s">
        <v>98</v>
      </c>
    </row>
    <row r="27" spans="1:3" x14ac:dyDescent="0.35">
      <c r="A27">
        <v>5</v>
      </c>
      <c r="B27" t="s">
        <v>113</v>
      </c>
    </row>
    <row r="28" spans="1:3" x14ac:dyDescent="0.35">
      <c r="A28">
        <v>6</v>
      </c>
      <c r="B28" t="s">
        <v>42</v>
      </c>
    </row>
    <row r="29" spans="1:3" x14ac:dyDescent="0.35">
      <c r="A29">
        <v>7</v>
      </c>
      <c r="B29" t="s">
        <v>111</v>
      </c>
    </row>
    <row r="30" spans="1:3" x14ac:dyDescent="0.35">
      <c r="A30">
        <v>8</v>
      </c>
      <c r="B30" t="s">
        <v>46</v>
      </c>
    </row>
    <row r="31" spans="1:3" x14ac:dyDescent="0.35">
      <c r="A31">
        <v>9</v>
      </c>
      <c r="B31" t="s">
        <v>112</v>
      </c>
    </row>
    <row r="33" spans="1:2" x14ac:dyDescent="0.35">
      <c r="B33" s="52" t="s">
        <v>131</v>
      </c>
    </row>
    <row r="34" spans="1:2" x14ac:dyDescent="0.35">
      <c r="A34">
        <v>1</v>
      </c>
      <c r="B34" t="s">
        <v>109</v>
      </c>
    </row>
    <row r="35" spans="1:2" x14ac:dyDescent="0.35">
      <c r="A35">
        <v>2</v>
      </c>
      <c r="B35" t="s">
        <v>110</v>
      </c>
    </row>
    <row r="36" spans="1:2" x14ac:dyDescent="0.35">
      <c r="A36">
        <v>3</v>
      </c>
      <c r="B36" t="s">
        <v>45</v>
      </c>
    </row>
    <row r="37" spans="1:2" x14ac:dyDescent="0.35">
      <c r="A37">
        <v>4</v>
      </c>
      <c r="B37" t="s">
        <v>98</v>
      </c>
    </row>
    <row r="38" spans="1:2" x14ac:dyDescent="0.35">
      <c r="A38">
        <v>5</v>
      </c>
      <c r="B38" t="s">
        <v>113</v>
      </c>
    </row>
    <row r="39" spans="1:2" x14ac:dyDescent="0.35">
      <c r="A39">
        <v>6</v>
      </c>
      <c r="B39" t="s">
        <v>42</v>
      </c>
    </row>
    <row r="40" spans="1:2" x14ac:dyDescent="0.35">
      <c r="A40">
        <v>7</v>
      </c>
      <c r="B40" t="s">
        <v>111</v>
      </c>
    </row>
    <row r="41" spans="1:2" x14ac:dyDescent="0.35">
      <c r="A41">
        <v>8</v>
      </c>
      <c r="B41" t="s">
        <v>46</v>
      </c>
    </row>
    <row r="42" spans="1:2" x14ac:dyDescent="0.35">
      <c r="A42">
        <v>9</v>
      </c>
      <c r="B42" t="s">
        <v>112</v>
      </c>
    </row>
    <row r="45" spans="1:2" x14ac:dyDescent="0.35">
      <c r="B45" s="52" t="s">
        <v>56</v>
      </c>
    </row>
    <row r="46" spans="1:2" ht="15.5" x14ac:dyDescent="0.35">
      <c r="A46" s="52" t="s">
        <v>138</v>
      </c>
      <c r="B46" s="120" t="s">
        <v>134</v>
      </c>
    </row>
    <row r="47" spans="1:2" x14ac:dyDescent="0.35">
      <c r="A47">
        <v>1</v>
      </c>
      <c r="B47" t="s">
        <v>109</v>
      </c>
    </row>
    <row r="48" spans="1:2" x14ac:dyDescent="0.35">
      <c r="A48">
        <v>2</v>
      </c>
      <c r="B48" t="s">
        <v>110</v>
      </c>
    </row>
    <row r="49" spans="1:3" x14ac:dyDescent="0.35">
      <c r="A49">
        <v>3</v>
      </c>
      <c r="B49" t="s">
        <v>45</v>
      </c>
    </row>
    <row r="50" spans="1:3" x14ac:dyDescent="0.35">
      <c r="A50">
        <v>4</v>
      </c>
      <c r="B50" t="s">
        <v>98</v>
      </c>
    </row>
    <row r="51" spans="1:3" x14ac:dyDescent="0.35">
      <c r="A51">
        <v>5</v>
      </c>
      <c r="B51" t="s">
        <v>113</v>
      </c>
    </row>
    <row r="52" spans="1:3" x14ac:dyDescent="0.35">
      <c r="A52">
        <v>6</v>
      </c>
      <c r="B52" t="s">
        <v>42</v>
      </c>
    </row>
    <row r="53" spans="1:3" x14ac:dyDescent="0.35">
      <c r="A53">
        <v>7</v>
      </c>
      <c r="B53" t="s">
        <v>111</v>
      </c>
    </row>
    <row r="54" spans="1:3" x14ac:dyDescent="0.35">
      <c r="A54">
        <v>8</v>
      </c>
      <c r="B54" t="s">
        <v>46</v>
      </c>
    </row>
    <row r="55" spans="1:3" x14ac:dyDescent="0.35">
      <c r="A55">
        <v>9</v>
      </c>
      <c r="B55" t="s">
        <v>112</v>
      </c>
    </row>
    <row r="58" spans="1:3" x14ac:dyDescent="0.35">
      <c r="A58" s="52" t="s">
        <v>139</v>
      </c>
      <c r="B58" s="52" t="s">
        <v>135</v>
      </c>
    </row>
    <row r="59" spans="1:3" x14ac:dyDescent="0.35">
      <c r="B59" t="s">
        <v>137</v>
      </c>
    </row>
    <row r="60" spans="1:3" x14ac:dyDescent="0.35">
      <c r="B60" t="s">
        <v>136</v>
      </c>
    </row>
    <row r="61" spans="1:3" x14ac:dyDescent="0.35">
      <c r="B61" t="s">
        <v>140</v>
      </c>
    </row>
    <row r="62" spans="1:3" x14ac:dyDescent="0.35">
      <c r="A62" s="53">
        <v>0.1</v>
      </c>
      <c r="B62" t="s">
        <v>141</v>
      </c>
      <c r="C62">
        <f>A62*SUM(C59:C60)</f>
        <v>0</v>
      </c>
    </row>
  </sheetData>
  <mergeCells count="1">
    <mergeCell ref="C11:G11"/>
  </mergeCells>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WVR116"/>
  <sheetViews>
    <sheetView topLeftCell="C91" zoomScale="115" zoomScaleNormal="115" workbookViewId="0">
      <selection activeCell="E112" sqref="E112"/>
    </sheetView>
  </sheetViews>
  <sheetFormatPr defaultRowHeight="14.5" x14ac:dyDescent="0.35"/>
  <cols>
    <col min="1" max="1" width="7.81640625" style="1" hidden="1" customWidth="1"/>
    <col min="2" max="2" width="8.26953125" style="1" hidden="1" customWidth="1"/>
    <col min="3" max="4" width="9.1796875" style="38"/>
    <col min="5" max="5" width="6.81640625" style="38" customWidth="1"/>
    <col min="6" max="6" width="7.26953125" style="38" customWidth="1"/>
    <col min="7" max="7" width="10" style="38" customWidth="1"/>
    <col min="8" max="8" width="8" style="38" customWidth="1"/>
    <col min="9" max="9" width="7.81640625" style="38" customWidth="1"/>
    <col min="10" max="10" width="6.26953125" style="38" customWidth="1"/>
    <col min="11" max="11" width="9.453125" style="38" customWidth="1"/>
    <col min="12" max="13" width="5.81640625" style="38" customWidth="1"/>
    <col min="14" max="14" width="16.81640625" style="38" bestFit="1" customWidth="1"/>
    <col min="15" max="16" width="5.81640625" style="38" customWidth="1"/>
    <col min="17" max="17" width="6.26953125" style="38" bestFit="1" customWidth="1"/>
    <col min="18" max="26" width="5.81640625" style="38" customWidth="1"/>
    <col min="27" max="27" width="7" style="38" customWidth="1"/>
    <col min="28" max="31" width="9.1796875" style="38"/>
    <col min="32" max="32" width="14.26953125" style="38" bestFit="1" customWidth="1"/>
    <col min="33" max="264" width="9.1796875" style="38"/>
    <col min="265" max="266" width="9.1796875" style="38" hidden="1" customWidth="1"/>
    <col min="267" max="268" width="9.1796875" style="38"/>
    <col min="269" max="269" width="6.453125" style="38" customWidth="1"/>
    <col min="270" max="270" width="6.81640625" style="38" customWidth="1"/>
    <col min="271" max="271" width="7.7265625" style="38" customWidth="1"/>
    <col min="272" max="279" width="6.453125" style="38" customWidth="1"/>
    <col min="280" max="280" width="18.81640625" style="38" customWidth="1"/>
    <col min="281" max="520" width="9.1796875" style="38"/>
    <col min="521" max="522" width="9.1796875" style="38" hidden="1" customWidth="1"/>
    <col min="523" max="524" width="9.1796875" style="38"/>
    <col min="525" max="525" width="6.453125" style="38" customWidth="1"/>
    <col min="526" max="526" width="6.81640625" style="38" customWidth="1"/>
    <col min="527" max="527" width="7.7265625" style="38" customWidth="1"/>
    <col min="528" max="535" width="6.453125" style="38" customWidth="1"/>
    <col min="536" max="536" width="18.81640625" style="38" customWidth="1"/>
    <col min="537" max="776" width="9.1796875" style="38"/>
    <col min="777" max="778" width="9.1796875" style="38" hidden="1" customWidth="1"/>
    <col min="779" max="780" width="9.1796875" style="38"/>
    <col min="781" max="781" width="6.453125" style="38" customWidth="1"/>
    <col min="782" max="782" width="6.81640625" style="38" customWidth="1"/>
    <col min="783" max="783" width="7.7265625" style="38" customWidth="1"/>
    <col min="784" max="791" width="6.453125" style="38" customWidth="1"/>
    <col min="792" max="792" width="18.81640625" style="38" customWidth="1"/>
    <col min="793" max="1032" width="9.1796875" style="38"/>
    <col min="1033" max="1034" width="9.1796875" style="38" hidden="1" customWidth="1"/>
    <col min="1035" max="1036" width="9.1796875" style="38"/>
    <col min="1037" max="1037" width="6.453125" style="38" customWidth="1"/>
    <col min="1038" max="1038" width="6.81640625" style="38" customWidth="1"/>
    <col min="1039" max="1039" width="7.7265625" style="38" customWidth="1"/>
    <col min="1040" max="1047" width="6.453125" style="38" customWidth="1"/>
    <col min="1048" max="1048" width="18.81640625" style="38" customWidth="1"/>
    <col min="1049" max="1288" width="9.1796875" style="38"/>
    <col min="1289" max="1290" width="9.1796875" style="38" hidden="1" customWidth="1"/>
    <col min="1291" max="1292" width="9.1796875" style="38"/>
    <col min="1293" max="1293" width="6.453125" style="38" customWidth="1"/>
    <col min="1294" max="1294" width="6.81640625" style="38" customWidth="1"/>
    <col min="1295" max="1295" width="7.7265625" style="38" customWidth="1"/>
    <col min="1296" max="1303" width="6.453125" style="38" customWidth="1"/>
    <col min="1304" max="1304" width="18.81640625" style="38" customWidth="1"/>
    <col min="1305" max="1544" width="9.1796875" style="38"/>
    <col min="1545" max="1546" width="9.1796875" style="38" hidden="1" customWidth="1"/>
    <col min="1547" max="1548" width="9.1796875" style="38"/>
    <col min="1549" max="1549" width="6.453125" style="38" customWidth="1"/>
    <col min="1550" max="1550" width="6.81640625" style="38" customWidth="1"/>
    <col min="1551" max="1551" width="7.7265625" style="38" customWidth="1"/>
    <col min="1552" max="1559" width="6.453125" style="38" customWidth="1"/>
    <col min="1560" max="1560" width="18.81640625" style="38" customWidth="1"/>
    <col min="1561" max="1800" width="9.1796875" style="38"/>
    <col min="1801" max="1802" width="9.1796875" style="38" hidden="1" customWidth="1"/>
    <col min="1803" max="1804" width="9.1796875" style="38"/>
    <col min="1805" max="1805" width="6.453125" style="38" customWidth="1"/>
    <col min="1806" max="1806" width="6.81640625" style="38" customWidth="1"/>
    <col min="1807" max="1807" width="7.7265625" style="38" customWidth="1"/>
    <col min="1808" max="1815" width="6.453125" style="38" customWidth="1"/>
    <col min="1816" max="1816" width="18.81640625" style="38" customWidth="1"/>
    <col min="1817" max="2056" width="9.1796875" style="38"/>
    <col min="2057" max="2058" width="9.1796875" style="38" hidden="1" customWidth="1"/>
    <col min="2059" max="2060" width="9.1796875" style="38"/>
    <col min="2061" max="2061" width="6.453125" style="38" customWidth="1"/>
    <col min="2062" max="2062" width="6.81640625" style="38" customWidth="1"/>
    <col min="2063" max="2063" width="7.7265625" style="38" customWidth="1"/>
    <col min="2064" max="2071" width="6.453125" style="38" customWidth="1"/>
    <col min="2072" max="2072" width="18.81640625" style="38" customWidth="1"/>
    <col min="2073" max="2312" width="9.1796875" style="38"/>
    <col min="2313" max="2314" width="9.1796875" style="38" hidden="1" customWidth="1"/>
    <col min="2315" max="2316" width="9.1796875" style="38"/>
    <col min="2317" max="2317" width="6.453125" style="38" customWidth="1"/>
    <col min="2318" max="2318" width="6.81640625" style="38" customWidth="1"/>
    <col min="2319" max="2319" width="7.7265625" style="38" customWidth="1"/>
    <col min="2320" max="2327" width="6.453125" style="38" customWidth="1"/>
    <col min="2328" max="2328" width="18.81640625" style="38" customWidth="1"/>
    <col min="2329" max="2568" width="9.1796875" style="38"/>
    <col min="2569" max="2570" width="9.1796875" style="38" hidden="1" customWidth="1"/>
    <col min="2571" max="2572" width="9.1796875" style="38"/>
    <col min="2573" max="2573" width="6.453125" style="38" customWidth="1"/>
    <col min="2574" max="2574" width="6.81640625" style="38" customWidth="1"/>
    <col min="2575" max="2575" width="7.7265625" style="38" customWidth="1"/>
    <col min="2576" max="2583" width="6.453125" style="38" customWidth="1"/>
    <col min="2584" max="2584" width="18.81640625" style="38" customWidth="1"/>
    <col min="2585" max="2824" width="9.1796875" style="38"/>
    <col min="2825" max="2826" width="9.1796875" style="38" hidden="1" customWidth="1"/>
    <col min="2827" max="2828" width="9.1796875" style="38"/>
    <col min="2829" max="2829" width="6.453125" style="38" customWidth="1"/>
    <col min="2830" max="2830" width="6.81640625" style="38" customWidth="1"/>
    <col min="2831" max="2831" width="7.7265625" style="38" customWidth="1"/>
    <col min="2832" max="2839" width="6.453125" style="38" customWidth="1"/>
    <col min="2840" max="2840" width="18.81640625" style="38" customWidth="1"/>
    <col min="2841" max="3080" width="9.1796875" style="38"/>
    <col min="3081" max="3082" width="9.1796875" style="38" hidden="1" customWidth="1"/>
    <col min="3083" max="3084" width="9.1796875" style="38"/>
    <col min="3085" max="3085" width="6.453125" style="38" customWidth="1"/>
    <col min="3086" max="3086" width="6.81640625" style="38" customWidth="1"/>
    <col min="3087" max="3087" width="7.7265625" style="38" customWidth="1"/>
    <col min="3088" max="3095" width="6.453125" style="38" customWidth="1"/>
    <col min="3096" max="3096" width="18.81640625" style="38" customWidth="1"/>
    <col min="3097" max="3336" width="9.1796875" style="38"/>
    <col min="3337" max="3338" width="9.1796875" style="38" hidden="1" customWidth="1"/>
    <col min="3339" max="3340" width="9.1796875" style="38"/>
    <col min="3341" max="3341" width="6.453125" style="38" customWidth="1"/>
    <col min="3342" max="3342" width="6.81640625" style="38" customWidth="1"/>
    <col min="3343" max="3343" width="7.7265625" style="38" customWidth="1"/>
    <col min="3344" max="3351" width="6.453125" style="38" customWidth="1"/>
    <col min="3352" max="3352" width="18.81640625" style="38" customWidth="1"/>
    <col min="3353" max="3592" width="9.1796875" style="38"/>
    <col min="3593" max="3594" width="9.1796875" style="38" hidden="1" customWidth="1"/>
    <col min="3595" max="3596" width="9.1796875" style="38"/>
    <col min="3597" max="3597" width="6.453125" style="38" customWidth="1"/>
    <col min="3598" max="3598" width="6.81640625" style="38" customWidth="1"/>
    <col min="3599" max="3599" width="7.7265625" style="38" customWidth="1"/>
    <col min="3600" max="3607" width="6.453125" style="38" customWidth="1"/>
    <col min="3608" max="3608" width="18.81640625" style="38" customWidth="1"/>
    <col min="3609" max="3848" width="9.1796875" style="38"/>
    <col min="3849" max="3850" width="9.1796875" style="38" hidden="1" customWidth="1"/>
    <col min="3851" max="3852" width="9.1796875" style="38"/>
    <col min="3853" max="3853" width="6.453125" style="38" customWidth="1"/>
    <col min="3854" max="3854" width="6.81640625" style="38" customWidth="1"/>
    <col min="3855" max="3855" width="7.7265625" style="38" customWidth="1"/>
    <col min="3856" max="3863" width="6.453125" style="38" customWidth="1"/>
    <col min="3864" max="3864" width="18.81640625" style="38" customWidth="1"/>
    <col min="3865" max="4104" width="9.1796875" style="38"/>
    <col min="4105" max="4106" width="9.1796875" style="38" hidden="1" customWidth="1"/>
    <col min="4107" max="4108" width="9.1796875" style="38"/>
    <col min="4109" max="4109" width="6.453125" style="38" customWidth="1"/>
    <col min="4110" max="4110" width="6.81640625" style="38" customWidth="1"/>
    <col min="4111" max="4111" width="7.7265625" style="38" customWidth="1"/>
    <col min="4112" max="4119" width="6.453125" style="38" customWidth="1"/>
    <col min="4120" max="4120" width="18.81640625" style="38" customWidth="1"/>
    <col min="4121" max="4360" width="9.1796875" style="38"/>
    <col min="4361" max="4362" width="9.1796875" style="38" hidden="1" customWidth="1"/>
    <col min="4363" max="4364" width="9.1796875" style="38"/>
    <col min="4365" max="4365" width="6.453125" style="38" customWidth="1"/>
    <col min="4366" max="4366" width="6.81640625" style="38" customWidth="1"/>
    <col min="4367" max="4367" width="7.7265625" style="38" customWidth="1"/>
    <col min="4368" max="4375" width="6.453125" style="38" customWidth="1"/>
    <col min="4376" max="4376" width="18.81640625" style="38" customWidth="1"/>
    <col min="4377" max="4616" width="9.1796875" style="38"/>
    <col min="4617" max="4618" width="9.1796875" style="38" hidden="1" customWidth="1"/>
    <col min="4619" max="4620" width="9.1796875" style="38"/>
    <col min="4621" max="4621" width="6.453125" style="38" customWidth="1"/>
    <col min="4622" max="4622" width="6.81640625" style="38" customWidth="1"/>
    <col min="4623" max="4623" width="7.7265625" style="38" customWidth="1"/>
    <col min="4624" max="4631" width="6.453125" style="38" customWidth="1"/>
    <col min="4632" max="4632" width="18.81640625" style="38" customWidth="1"/>
    <col min="4633" max="4872" width="9.1796875" style="38"/>
    <col min="4873" max="4874" width="9.1796875" style="38" hidden="1" customWidth="1"/>
    <col min="4875" max="4876" width="9.1796875" style="38"/>
    <col min="4877" max="4877" width="6.453125" style="38" customWidth="1"/>
    <col min="4878" max="4878" width="6.81640625" style="38" customWidth="1"/>
    <col min="4879" max="4879" width="7.7265625" style="38" customWidth="1"/>
    <col min="4880" max="4887" width="6.453125" style="38" customWidth="1"/>
    <col min="4888" max="4888" width="18.81640625" style="38" customWidth="1"/>
    <col min="4889" max="5128" width="9.1796875" style="38"/>
    <col min="5129" max="5130" width="9.1796875" style="38" hidden="1" customWidth="1"/>
    <col min="5131" max="5132" width="9.1796875" style="38"/>
    <col min="5133" max="5133" width="6.453125" style="38" customWidth="1"/>
    <col min="5134" max="5134" width="6.81640625" style="38" customWidth="1"/>
    <col min="5135" max="5135" width="7.7265625" style="38" customWidth="1"/>
    <col min="5136" max="5143" width="6.453125" style="38" customWidth="1"/>
    <col min="5144" max="5144" width="18.81640625" style="38" customWidth="1"/>
    <col min="5145" max="5384" width="9.1796875" style="38"/>
    <col min="5385" max="5386" width="9.1796875" style="38" hidden="1" customWidth="1"/>
    <col min="5387" max="5388" width="9.1796875" style="38"/>
    <col min="5389" max="5389" width="6.453125" style="38" customWidth="1"/>
    <col min="5390" max="5390" width="6.81640625" style="38" customWidth="1"/>
    <col min="5391" max="5391" width="7.7265625" style="38" customWidth="1"/>
    <col min="5392" max="5399" width="6.453125" style="38" customWidth="1"/>
    <col min="5400" max="5400" width="18.81640625" style="38" customWidth="1"/>
    <col min="5401" max="5640" width="9.1796875" style="38"/>
    <col min="5641" max="5642" width="9.1796875" style="38" hidden="1" customWidth="1"/>
    <col min="5643" max="5644" width="9.1796875" style="38"/>
    <col min="5645" max="5645" width="6.453125" style="38" customWidth="1"/>
    <col min="5646" max="5646" width="6.81640625" style="38" customWidth="1"/>
    <col min="5647" max="5647" width="7.7265625" style="38" customWidth="1"/>
    <col min="5648" max="5655" width="6.453125" style="38" customWidth="1"/>
    <col min="5656" max="5656" width="18.81640625" style="38" customWidth="1"/>
    <col min="5657" max="5896" width="9.1796875" style="38"/>
    <col min="5897" max="5898" width="9.1796875" style="38" hidden="1" customWidth="1"/>
    <col min="5899" max="5900" width="9.1796875" style="38"/>
    <col min="5901" max="5901" width="6.453125" style="38" customWidth="1"/>
    <col min="5902" max="5902" width="6.81640625" style="38" customWidth="1"/>
    <col min="5903" max="5903" width="7.7265625" style="38" customWidth="1"/>
    <col min="5904" max="5911" width="6.453125" style="38" customWidth="1"/>
    <col min="5912" max="5912" width="18.81640625" style="38" customWidth="1"/>
    <col min="5913" max="6152" width="9.1796875" style="38"/>
    <col min="6153" max="6154" width="9.1796875" style="38" hidden="1" customWidth="1"/>
    <col min="6155" max="6156" width="9.1796875" style="38"/>
    <col min="6157" max="6157" width="6.453125" style="38" customWidth="1"/>
    <col min="6158" max="6158" width="6.81640625" style="38" customWidth="1"/>
    <col min="6159" max="6159" width="7.7265625" style="38" customWidth="1"/>
    <col min="6160" max="6167" width="6.453125" style="38" customWidth="1"/>
    <col min="6168" max="6168" width="18.81640625" style="38" customWidth="1"/>
    <col min="6169" max="6408" width="9.1796875" style="38"/>
    <col min="6409" max="6410" width="9.1796875" style="38" hidden="1" customWidth="1"/>
    <col min="6411" max="6412" width="9.1796875" style="38"/>
    <col min="6413" max="6413" width="6.453125" style="38" customWidth="1"/>
    <col min="6414" max="6414" width="6.81640625" style="38" customWidth="1"/>
    <col min="6415" max="6415" width="7.7265625" style="38" customWidth="1"/>
    <col min="6416" max="6423" width="6.453125" style="38" customWidth="1"/>
    <col min="6424" max="6424" width="18.81640625" style="38" customWidth="1"/>
    <col min="6425" max="6664" width="9.1796875" style="38"/>
    <col min="6665" max="6666" width="9.1796875" style="38" hidden="1" customWidth="1"/>
    <col min="6667" max="6668" width="9.1796875" style="38"/>
    <col min="6669" max="6669" width="6.453125" style="38" customWidth="1"/>
    <col min="6670" max="6670" width="6.81640625" style="38" customWidth="1"/>
    <col min="6671" max="6671" width="7.7265625" style="38" customWidth="1"/>
    <col min="6672" max="6679" width="6.453125" style="38" customWidth="1"/>
    <col min="6680" max="6680" width="18.81640625" style="38" customWidth="1"/>
    <col min="6681" max="6920" width="9.1796875" style="38"/>
    <col min="6921" max="6922" width="9.1796875" style="38" hidden="1" customWidth="1"/>
    <col min="6923" max="6924" width="9.1796875" style="38"/>
    <col min="6925" max="6925" width="6.453125" style="38" customWidth="1"/>
    <col min="6926" max="6926" width="6.81640625" style="38" customWidth="1"/>
    <col min="6927" max="6927" width="7.7265625" style="38" customWidth="1"/>
    <col min="6928" max="6935" width="6.453125" style="38" customWidth="1"/>
    <col min="6936" max="6936" width="18.81640625" style="38" customWidth="1"/>
    <col min="6937" max="7176" width="9.1796875" style="38"/>
    <col min="7177" max="7178" width="9.1796875" style="38" hidden="1" customWidth="1"/>
    <col min="7179" max="7180" width="9.1796875" style="38"/>
    <col min="7181" max="7181" width="6.453125" style="38" customWidth="1"/>
    <col min="7182" max="7182" width="6.81640625" style="38" customWidth="1"/>
    <col min="7183" max="7183" width="7.7265625" style="38" customWidth="1"/>
    <col min="7184" max="7191" width="6.453125" style="38" customWidth="1"/>
    <col min="7192" max="7192" width="18.81640625" style="38" customWidth="1"/>
    <col min="7193" max="7432" width="9.1796875" style="38"/>
    <col min="7433" max="7434" width="9.1796875" style="38" hidden="1" customWidth="1"/>
    <col min="7435" max="7436" width="9.1796875" style="38"/>
    <col min="7437" max="7437" width="6.453125" style="38" customWidth="1"/>
    <col min="7438" max="7438" width="6.81640625" style="38" customWidth="1"/>
    <col min="7439" max="7439" width="7.7265625" style="38" customWidth="1"/>
    <col min="7440" max="7447" width="6.453125" style="38" customWidth="1"/>
    <col min="7448" max="7448" width="18.81640625" style="38" customWidth="1"/>
    <col min="7449" max="7688" width="9.1796875" style="38"/>
    <col min="7689" max="7690" width="9.1796875" style="38" hidden="1" customWidth="1"/>
    <col min="7691" max="7692" width="9.1796875" style="38"/>
    <col min="7693" max="7693" width="6.453125" style="38" customWidth="1"/>
    <col min="7694" max="7694" width="6.81640625" style="38" customWidth="1"/>
    <col min="7695" max="7695" width="7.7265625" style="38" customWidth="1"/>
    <col min="7696" max="7703" width="6.453125" style="38" customWidth="1"/>
    <col min="7704" max="7704" width="18.81640625" style="38" customWidth="1"/>
    <col min="7705" max="7944" width="9.1796875" style="38"/>
    <col min="7945" max="7946" width="9.1796875" style="38" hidden="1" customWidth="1"/>
    <col min="7947" max="7948" width="9.1796875" style="38"/>
    <col min="7949" max="7949" width="6.453125" style="38" customWidth="1"/>
    <col min="7950" max="7950" width="6.81640625" style="38" customWidth="1"/>
    <col min="7951" max="7951" width="7.7265625" style="38" customWidth="1"/>
    <col min="7952" max="7959" width="6.453125" style="38" customWidth="1"/>
    <col min="7960" max="7960" width="18.81640625" style="38" customWidth="1"/>
    <col min="7961" max="8200" width="9.1796875" style="38"/>
    <col min="8201" max="8202" width="9.1796875" style="38" hidden="1" customWidth="1"/>
    <col min="8203" max="8204" width="9.1796875" style="38"/>
    <col min="8205" max="8205" width="6.453125" style="38" customWidth="1"/>
    <col min="8206" max="8206" width="6.81640625" style="38" customWidth="1"/>
    <col min="8207" max="8207" width="7.7265625" style="38" customWidth="1"/>
    <col min="8208" max="8215" width="6.453125" style="38" customWidth="1"/>
    <col min="8216" max="8216" width="18.81640625" style="38" customWidth="1"/>
    <col min="8217" max="8456" width="9.1796875" style="38"/>
    <col min="8457" max="8458" width="9.1796875" style="38" hidden="1" customWidth="1"/>
    <col min="8459" max="8460" width="9.1796875" style="38"/>
    <col min="8461" max="8461" width="6.453125" style="38" customWidth="1"/>
    <col min="8462" max="8462" width="6.81640625" style="38" customWidth="1"/>
    <col min="8463" max="8463" width="7.7265625" style="38" customWidth="1"/>
    <col min="8464" max="8471" width="6.453125" style="38" customWidth="1"/>
    <col min="8472" max="8472" width="18.81640625" style="38" customWidth="1"/>
    <col min="8473" max="8712" width="9.1796875" style="38"/>
    <col min="8713" max="8714" width="9.1796875" style="38" hidden="1" customWidth="1"/>
    <col min="8715" max="8716" width="9.1796875" style="38"/>
    <col min="8717" max="8717" width="6.453125" style="38" customWidth="1"/>
    <col min="8718" max="8718" width="6.81640625" style="38" customWidth="1"/>
    <col min="8719" max="8719" width="7.7265625" style="38" customWidth="1"/>
    <col min="8720" max="8727" width="6.453125" style="38" customWidth="1"/>
    <col min="8728" max="8728" width="18.81640625" style="38" customWidth="1"/>
    <col min="8729" max="8968" width="9.1796875" style="38"/>
    <col min="8969" max="8970" width="9.1796875" style="38" hidden="1" customWidth="1"/>
    <col min="8971" max="8972" width="9.1796875" style="38"/>
    <col min="8973" max="8973" width="6.453125" style="38" customWidth="1"/>
    <col min="8974" max="8974" width="6.81640625" style="38" customWidth="1"/>
    <col min="8975" max="8975" width="7.7265625" style="38" customWidth="1"/>
    <col min="8976" max="8983" width="6.453125" style="38" customWidth="1"/>
    <col min="8984" max="8984" width="18.81640625" style="38" customWidth="1"/>
    <col min="8985" max="9224" width="9.1796875" style="38"/>
    <col min="9225" max="9226" width="9.1796875" style="38" hidden="1" customWidth="1"/>
    <col min="9227" max="9228" width="9.1796875" style="38"/>
    <col min="9229" max="9229" width="6.453125" style="38" customWidth="1"/>
    <col min="9230" max="9230" width="6.81640625" style="38" customWidth="1"/>
    <col min="9231" max="9231" width="7.7265625" style="38" customWidth="1"/>
    <col min="9232" max="9239" width="6.453125" style="38" customWidth="1"/>
    <col min="9240" max="9240" width="18.81640625" style="38" customWidth="1"/>
    <col min="9241" max="9480" width="9.1796875" style="38"/>
    <col min="9481" max="9482" width="9.1796875" style="38" hidden="1" customWidth="1"/>
    <col min="9483" max="9484" width="9.1796875" style="38"/>
    <col min="9485" max="9485" width="6.453125" style="38" customWidth="1"/>
    <col min="9486" max="9486" width="6.81640625" style="38" customWidth="1"/>
    <col min="9487" max="9487" width="7.7265625" style="38" customWidth="1"/>
    <col min="9488" max="9495" width="6.453125" style="38" customWidth="1"/>
    <col min="9496" max="9496" width="18.81640625" style="38" customWidth="1"/>
    <col min="9497" max="9736" width="9.1796875" style="38"/>
    <col min="9737" max="9738" width="9.1796875" style="38" hidden="1" customWidth="1"/>
    <col min="9739" max="9740" width="9.1796875" style="38"/>
    <col min="9741" max="9741" width="6.453125" style="38" customWidth="1"/>
    <col min="9742" max="9742" width="6.81640625" style="38" customWidth="1"/>
    <col min="9743" max="9743" width="7.7265625" style="38" customWidth="1"/>
    <col min="9744" max="9751" width="6.453125" style="38" customWidth="1"/>
    <col min="9752" max="9752" width="18.81640625" style="38" customWidth="1"/>
    <col min="9753" max="9992" width="9.1796875" style="38"/>
    <col min="9993" max="9994" width="9.1796875" style="38" hidden="1" customWidth="1"/>
    <col min="9995" max="9996" width="9.1796875" style="38"/>
    <col min="9997" max="9997" width="6.453125" style="38" customWidth="1"/>
    <col min="9998" max="9998" width="6.81640625" style="38" customWidth="1"/>
    <col min="9999" max="9999" width="7.7265625" style="38" customWidth="1"/>
    <col min="10000" max="10007" width="6.453125" style="38" customWidth="1"/>
    <col min="10008" max="10008" width="18.81640625" style="38" customWidth="1"/>
    <col min="10009" max="10248" width="9.1796875" style="38"/>
    <col min="10249" max="10250" width="9.1796875" style="38" hidden="1" customWidth="1"/>
    <col min="10251" max="10252" width="9.1796875" style="38"/>
    <col min="10253" max="10253" width="6.453125" style="38" customWidth="1"/>
    <col min="10254" max="10254" width="6.81640625" style="38" customWidth="1"/>
    <col min="10255" max="10255" width="7.7265625" style="38" customWidth="1"/>
    <col min="10256" max="10263" width="6.453125" style="38" customWidth="1"/>
    <col min="10264" max="10264" width="18.81640625" style="38" customWidth="1"/>
    <col min="10265" max="10504" width="9.1796875" style="38"/>
    <col min="10505" max="10506" width="9.1796875" style="38" hidden="1" customWidth="1"/>
    <col min="10507" max="10508" width="9.1796875" style="38"/>
    <col min="10509" max="10509" width="6.453125" style="38" customWidth="1"/>
    <col min="10510" max="10510" width="6.81640625" style="38" customWidth="1"/>
    <col min="10511" max="10511" width="7.7265625" style="38" customWidth="1"/>
    <col min="10512" max="10519" width="6.453125" style="38" customWidth="1"/>
    <col min="10520" max="10520" width="18.81640625" style="38" customWidth="1"/>
    <col min="10521" max="10760" width="9.1796875" style="38"/>
    <col min="10761" max="10762" width="9.1796875" style="38" hidden="1" customWidth="1"/>
    <col min="10763" max="10764" width="9.1796875" style="38"/>
    <col min="10765" max="10765" width="6.453125" style="38" customWidth="1"/>
    <col min="10766" max="10766" width="6.81640625" style="38" customWidth="1"/>
    <col min="10767" max="10767" width="7.7265625" style="38" customWidth="1"/>
    <col min="10768" max="10775" width="6.453125" style="38" customWidth="1"/>
    <col min="10776" max="10776" width="18.81640625" style="38" customWidth="1"/>
    <col min="10777" max="11016" width="9.1796875" style="38"/>
    <col min="11017" max="11018" width="9.1796875" style="38" hidden="1" customWidth="1"/>
    <col min="11019" max="11020" width="9.1796875" style="38"/>
    <col min="11021" max="11021" width="6.453125" style="38" customWidth="1"/>
    <col min="11022" max="11022" width="6.81640625" style="38" customWidth="1"/>
    <col min="11023" max="11023" width="7.7265625" style="38" customWidth="1"/>
    <col min="11024" max="11031" width="6.453125" style="38" customWidth="1"/>
    <col min="11032" max="11032" width="18.81640625" style="38" customWidth="1"/>
    <col min="11033" max="11272" width="9.1796875" style="38"/>
    <col min="11273" max="11274" width="9.1796875" style="38" hidden="1" customWidth="1"/>
    <col min="11275" max="11276" width="9.1796875" style="38"/>
    <col min="11277" max="11277" width="6.453125" style="38" customWidth="1"/>
    <col min="11278" max="11278" width="6.81640625" style="38" customWidth="1"/>
    <col min="11279" max="11279" width="7.7265625" style="38" customWidth="1"/>
    <col min="11280" max="11287" width="6.453125" style="38" customWidth="1"/>
    <col min="11288" max="11288" width="18.81640625" style="38" customWidth="1"/>
    <col min="11289" max="11528" width="9.1796875" style="38"/>
    <col min="11529" max="11530" width="9.1796875" style="38" hidden="1" customWidth="1"/>
    <col min="11531" max="11532" width="9.1796875" style="38"/>
    <col min="11533" max="11533" width="6.453125" style="38" customWidth="1"/>
    <col min="11534" max="11534" width="6.81640625" style="38" customWidth="1"/>
    <col min="11535" max="11535" width="7.7265625" style="38" customWidth="1"/>
    <col min="11536" max="11543" width="6.453125" style="38" customWidth="1"/>
    <col min="11544" max="11544" width="18.81640625" style="38" customWidth="1"/>
    <col min="11545" max="11784" width="9.1796875" style="38"/>
    <col min="11785" max="11786" width="9.1796875" style="38" hidden="1" customWidth="1"/>
    <col min="11787" max="11788" width="9.1796875" style="38"/>
    <col min="11789" max="11789" width="6.453125" style="38" customWidth="1"/>
    <col min="11790" max="11790" width="6.81640625" style="38" customWidth="1"/>
    <col min="11791" max="11791" width="7.7265625" style="38" customWidth="1"/>
    <col min="11792" max="11799" width="6.453125" style="38" customWidth="1"/>
    <col min="11800" max="11800" width="18.81640625" style="38" customWidth="1"/>
    <col min="11801" max="12040" width="9.1796875" style="38"/>
    <col min="12041" max="12042" width="9.1796875" style="38" hidden="1" customWidth="1"/>
    <col min="12043" max="12044" width="9.1796875" style="38"/>
    <col min="12045" max="12045" width="6.453125" style="38" customWidth="1"/>
    <col min="12046" max="12046" width="6.81640625" style="38" customWidth="1"/>
    <col min="12047" max="12047" width="7.7265625" style="38" customWidth="1"/>
    <col min="12048" max="12055" width="6.453125" style="38" customWidth="1"/>
    <col min="12056" max="12056" width="18.81640625" style="38" customWidth="1"/>
    <col min="12057" max="12296" width="9.1796875" style="38"/>
    <col min="12297" max="12298" width="9.1796875" style="38" hidden="1" customWidth="1"/>
    <col min="12299" max="12300" width="9.1796875" style="38"/>
    <col min="12301" max="12301" width="6.453125" style="38" customWidth="1"/>
    <col min="12302" max="12302" width="6.81640625" style="38" customWidth="1"/>
    <col min="12303" max="12303" width="7.7265625" style="38" customWidth="1"/>
    <col min="12304" max="12311" width="6.453125" style="38" customWidth="1"/>
    <col min="12312" max="12312" width="18.81640625" style="38" customWidth="1"/>
    <col min="12313" max="12552" width="9.1796875" style="38"/>
    <col min="12553" max="12554" width="9.1796875" style="38" hidden="1" customWidth="1"/>
    <col min="12555" max="12556" width="9.1796875" style="38"/>
    <col min="12557" max="12557" width="6.453125" style="38" customWidth="1"/>
    <col min="12558" max="12558" width="6.81640625" style="38" customWidth="1"/>
    <col min="12559" max="12559" width="7.7265625" style="38" customWidth="1"/>
    <col min="12560" max="12567" width="6.453125" style="38" customWidth="1"/>
    <col min="12568" max="12568" width="18.81640625" style="38" customWidth="1"/>
    <col min="12569" max="12808" width="9.1796875" style="38"/>
    <col min="12809" max="12810" width="9.1796875" style="38" hidden="1" customWidth="1"/>
    <col min="12811" max="12812" width="9.1796875" style="38"/>
    <col min="12813" max="12813" width="6.453125" style="38" customWidth="1"/>
    <col min="12814" max="12814" width="6.81640625" style="38" customWidth="1"/>
    <col min="12815" max="12815" width="7.7265625" style="38" customWidth="1"/>
    <col min="12816" max="12823" width="6.453125" style="38" customWidth="1"/>
    <col min="12824" max="12824" width="18.81640625" style="38" customWidth="1"/>
    <col min="12825" max="13064" width="9.1796875" style="38"/>
    <col min="13065" max="13066" width="9.1796875" style="38" hidden="1" customWidth="1"/>
    <col min="13067" max="13068" width="9.1796875" style="38"/>
    <col min="13069" max="13069" width="6.453125" style="38" customWidth="1"/>
    <col min="13070" max="13070" width="6.81640625" style="38" customWidth="1"/>
    <col min="13071" max="13071" width="7.7265625" style="38" customWidth="1"/>
    <col min="13072" max="13079" width="6.453125" style="38" customWidth="1"/>
    <col min="13080" max="13080" width="18.81640625" style="38" customWidth="1"/>
    <col min="13081" max="13320" width="9.1796875" style="38"/>
    <col min="13321" max="13322" width="9.1796875" style="38" hidden="1" customWidth="1"/>
    <col min="13323" max="13324" width="9.1796875" style="38"/>
    <col min="13325" max="13325" width="6.453125" style="38" customWidth="1"/>
    <col min="13326" max="13326" width="6.81640625" style="38" customWidth="1"/>
    <col min="13327" max="13327" width="7.7265625" style="38" customWidth="1"/>
    <col min="13328" max="13335" width="6.453125" style="38" customWidth="1"/>
    <col min="13336" max="13336" width="18.81640625" style="38" customWidth="1"/>
    <col min="13337" max="13576" width="9.1796875" style="38"/>
    <col min="13577" max="13578" width="9.1796875" style="38" hidden="1" customWidth="1"/>
    <col min="13579" max="13580" width="9.1796875" style="38"/>
    <col min="13581" max="13581" width="6.453125" style="38" customWidth="1"/>
    <col min="13582" max="13582" width="6.81640625" style="38" customWidth="1"/>
    <col min="13583" max="13583" width="7.7265625" style="38" customWidth="1"/>
    <col min="13584" max="13591" width="6.453125" style="38" customWidth="1"/>
    <col min="13592" max="13592" width="18.81640625" style="38" customWidth="1"/>
    <col min="13593" max="13832" width="9.1796875" style="38"/>
    <col min="13833" max="13834" width="9.1796875" style="38" hidden="1" customWidth="1"/>
    <col min="13835" max="13836" width="9.1796875" style="38"/>
    <col min="13837" max="13837" width="6.453125" style="38" customWidth="1"/>
    <col min="13838" max="13838" width="6.81640625" style="38" customWidth="1"/>
    <col min="13839" max="13839" width="7.7265625" style="38" customWidth="1"/>
    <col min="13840" max="13847" width="6.453125" style="38" customWidth="1"/>
    <col min="13848" max="13848" width="18.81640625" style="38" customWidth="1"/>
    <col min="13849" max="14088" width="9.1796875" style="38"/>
    <col min="14089" max="14090" width="9.1796875" style="38" hidden="1" customWidth="1"/>
    <col min="14091" max="14092" width="9.1796875" style="38"/>
    <col min="14093" max="14093" width="6.453125" style="38" customWidth="1"/>
    <col min="14094" max="14094" width="6.81640625" style="38" customWidth="1"/>
    <col min="14095" max="14095" width="7.7265625" style="38" customWidth="1"/>
    <col min="14096" max="14103" width="6.453125" style="38" customWidth="1"/>
    <col min="14104" max="14104" width="18.81640625" style="38" customWidth="1"/>
    <col min="14105" max="14344" width="9.1796875" style="38"/>
    <col min="14345" max="14346" width="9.1796875" style="38" hidden="1" customWidth="1"/>
    <col min="14347" max="14348" width="9.1796875" style="38"/>
    <col min="14349" max="14349" width="6.453125" style="38" customWidth="1"/>
    <col min="14350" max="14350" width="6.81640625" style="38" customWidth="1"/>
    <col min="14351" max="14351" width="7.7265625" style="38" customWidth="1"/>
    <col min="14352" max="14359" width="6.453125" style="38" customWidth="1"/>
    <col min="14360" max="14360" width="18.81640625" style="38" customWidth="1"/>
    <col min="14361" max="14600" width="9.1796875" style="38"/>
    <col min="14601" max="14602" width="9.1796875" style="38" hidden="1" customWidth="1"/>
    <col min="14603" max="14604" width="9.1796875" style="38"/>
    <col min="14605" max="14605" width="6.453125" style="38" customWidth="1"/>
    <col min="14606" max="14606" width="6.81640625" style="38" customWidth="1"/>
    <col min="14607" max="14607" width="7.7265625" style="38" customWidth="1"/>
    <col min="14608" max="14615" width="6.453125" style="38" customWidth="1"/>
    <col min="14616" max="14616" width="18.81640625" style="38" customWidth="1"/>
    <col min="14617" max="14856" width="9.1796875" style="38"/>
    <col min="14857" max="14858" width="9.1796875" style="38" hidden="1" customWidth="1"/>
    <col min="14859" max="14860" width="9.1796875" style="38"/>
    <col min="14861" max="14861" width="6.453125" style="38" customWidth="1"/>
    <col min="14862" max="14862" width="6.81640625" style="38" customWidth="1"/>
    <col min="14863" max="14863" width="7.7265625" style="38" customWidth="1"/>
    <col min="14864" max="14871" width="6.453125" style="38" customWidth="1"/>
    <col min="14872" max="14872" width="18.81640625" style="38" customWidth="1"/>
    <col min="14873" max="15112" width="9.1796875" style="38"/>
    <col min="15113" max="15114" width="9.1796875" style="38" hidden="1" customWidth="1"/>
    <col min="15115" max="15116" width="9.1796875" style="38"/>
    <col min="15117" max="15117" width="6.453125" style="38" customWidth="1"/>
    <col min="15118" max="15118" width="6.81640625" style="38" customWidth="1"/>
    <col min="15119" max="15119" width="7.7265625" style="38" customWidth="1"/>
    <col min="15120" max="15127" width="6.453125" style="38" customWidth="1"/>
    <col min="15128" max="15128" width="18.81640625" style="38" customWidth="1"/>
    <col min="15129" max="15368" width="9.1796875" style="38"/>
    <col min="15369" max="15370" width="9.1796875" style="38" hidden="1" customWidth="1"/>
    <col min="15371" max="15372" width="9.1796875" style="38"/>
    <col min="15373" max="15373" width="6.453125" style="38" customWidth="1"/>
    <col min="15374" max="15374" width="6.81640625" style="38" customWidth="1"/>
    <col min="15375" max="15375" width="7.7265625" style="38" customWidth="1"/>
    <col min="15376" max="15383" width="6.453125" style="38" customWidth="1"/>
    <col min="15384" max="15384" width="18.81640625" style="38" customWidth="1"/>
    <col min="15385" max="15624" width="9.1796875" style="38"/>
    <col min="15625" max="15626" width="9.1796875" style="38" hidden="1" customWidth="1"/>
    <col min="15627" max="15628" width="9.1796875" style="38"/>
    <col min="15629" max="15629" width="6.453125" style="38" customWidth="1"/>
    <col min="15630" max="15630" width="6.81640625" style="38" customWidth="1"/>
    <col min="15631" max="15631" width="7.7265625" style="38" customWidth="1"/>
    <col min="15632" max="15639" width="6.453125" style="38" customWidth="1"/>
    <col min="15640" max="15640" width="18.81640625" style="38" customWidth="1"/>
    <col min="15641" max="15880" width="9.1796875" style="38"/>
    <col min="15881" max="15882" width="9.1796875" style="38" hidden="1" customWidth="1"/>
    <col min="15883" max="15884" width="9.1796875" style="38"/>
    <col min="15885" max="15885" width="6.453125" style="38" customWidth="1"/>
    <col min="15886" max="15886" width="6.81640625" style="38" customWidth="1"/>
    <col min="15887" max="15887" width="7.7265625" style="38" customWidth="1"/>
    <col min="15888" max="15895" width="6.453125" style="38" customWidth="1"/>
    <col min="15896" max="15896" width="18.81640625" style="38" customWidth="1"/>
    <col min="15897" max="16136" width="9.1796875" style="38"/>
    <col min="16137" max="16138" width="9.1796875" style="38" hidden="1" customWidth="1"/>
    <col min="16139" max="16140" width="9.1796875" style="38"/>
    <col min="16141" max="16141" width="6.453125" style="38" customWidth="1"/>
    <col min="16142" max="16142" width="6.81640625" style="38" customWidth="1"/>
    <col min="16143" max="16143" width="7.7265625" style="38" customWidth="1"/>
    <col min="16144" max="16151" width="6.453125" style="38" customWidth="1"/>
    <col min="16152" max="16152" width="18.81640625" style="38" customWidth="1"/>
    <col min="16153" max="16384" width="9.1796875" style="38"/>
  </cols>
  <sheetData>
    <row r="1" spans="3:15" s="38" customFormat="1" ht="16.5" customHeight="1" x14ac:dyDescent="0.35">
      <c r="C1" s="2" t="s">
        <v>0</v>
      </c>
      <c r="D1" s="3"/>
      <c r="E1" s="3"/>
      <c r="F1" s="3"/>
      <c r="G1" s="3"/>
      <c r="H1" s="3"/>
      <c r="I1" s="3"/>
      <c r="J1" s="3"/>
      <c r="K1" s="3"/>
      <c r="L1" s="3"/>
      <c r="M1" s="3"/>
      <c r="N1" s="3"/>
      <c r="O1" s="3"/>
    </row>
    <row r="2" spans="3:15" s="38" customFormat="1" ht="15" customHeight="1" x14ac:dyDescent="0.35">
      <c r="C2" s="4" t="s">
        <v>1</v>
      </c>
      <c r="D2" s="3"/>
      <c r="E2" s="4" t="s">
        <v>101</v>
      </c>
      <c r="F2" s="4"/>
      <c r="G2" s="4"/>
      <c r="H2" s="4"/>
      <c r="I2" s="4"/>
      <c r="J2" s="3"/>
      <c r="K2" s="3"/>
      <c r="L2" s="5"/>
      <c r="M2" s="3"/>
      <c r="N2" s="3"/>
      <c r="O2" s="3"/>
    </row>
    <row r="3" spans="3:15" s="38" customFormat="1" ht="16.5" customHeight="1" x14ac:dyDescent="0.35">
      <c r="C3" s="4" t="s">
        <v>2</v>
      </c>
      <c r="D3" s="3"/>
      <c r="E3" s="4" t="s">
        <v>97</v>
      </c>
      <c r="F3" s="3"/>
      <c r="G3" s="3"/>
      <c r="H3" s="3"/>
      <c r="I3" s="3"/>
      <c r="J3" s="3"/>
      <c r="K3" s="3"/>
      <c r="L3" s="3"/>
      <c r="M3" s="6"/>
      <c r="N3" s="3"/>
      <c r="O3" s="3"/>
    </row>
    <row r="4" spans="3:15" s="38" customFormat="1" ht="15" customHeight="1" x14ac:dyDescent="0.35">
      <c r="C4" s="4" t="s">
        <v>3</v>
      </c>
      <c r="D4" s="3"/>
      <c r="E4" s="4" t="s">
        <v>101</v>
      </c>
      <c r="F4" s="3"/>
      <c r="G4" s="3"/>
      <c r="H4" s="3"/>
      <c r="I4" s="3"/>
      <c r="J4" s="3"/>
      <c r="K4" s="3"/>
      <c r="L4" s="3"/>
      <c r="M4" s="3"/>
      <c r="N4" s="3"/>
      <c r="O4" s="3"/>
    </row>
    <row r="5" spans="3:15" s="38" customFormat="1" ht="15" customHeight="1" x14ac:dyDescent="0.35">
      <c r="C5" s="4" t="s">
        <v>4</v>
      </c>
      <c r="D5" s="3"/>
      <c r="E5" s="4" t="s">
        <v>5</v>
      </c>
      <c r="F5" s="3"/>
      <c r="G5" s="3"/>
      <c r="H5" s="3"/>
      <c r="I5" s="3"/>
      <c r="J5" s="3"/>
      <c r="K5" s="3"/>
      <c r="L5" s="3"/>
      <c r="M5" s="3"/>
      <c r="N5" s="3"/>
      <c r="O5" s="3"/>
    </row>
    <row r="6" spans="3:15" s="38" customFormat="1" ht="15" customHeight="1" x14ac:dyDescent="0.35">
      <c r="C6" s="4"/>
      <c r="D6" s="3"/>
      <c r="E6" s="993">
        <v>41632</v>
      </c>
      <c r="F6" s="993"/>
      <c r="G6" s="7" t="s">
        <v>92</v>
      </c>
      <c r="H6" s="7"/>
      <c r="I6" s="7"/>
      <c r="J6" s="3"/>
      <c r="K6" s="3"/>
      <c r="L6" s="3"/>
      <c r="M6" s="3"/>
      <c r="N6" s="3"/>
      <c r="O6" s="3"/>
    </row>
    <row r="7" spans="3:15" s="38" customFormat="1" ht="15.75" hidden="1" customHeight="1" thickBot="1" x14ac:dyDescent="0.4">
      <c r="C7" s="1038" t="s">
        <v>6</v>
      </c>
      <c r="D7" s="1039"/>
      <c r="E7" s="1040"/>
      <c r="F7" s="1038"/>
      <c r="G7" s="1040"/>
      <c r="H7" s="1041"/>
      <c r="I7" s="1040"/>
      <c r="J7" s="1038"/>
      <c r="K7" s="1054"/>
      <c r="L7" s="1055"/>
      <c r="M7" s="1054"/>
      <c r="N7" s="1056"/>
      <c r="O7" s="8"/>
    </row>
    <row r="8" spans="3:15" s="38" customFormat="1" ht="15.75" hidden="1" customHeight="1" thickBot="1" x14ac:dyDescent="0.4">
      <c r="C8" s="1003" t="s">
        <v>7</v>
      </c>
      <c r="D8" s="1048"/>
      <c r="E8" s="1002"/>
      <c r="F8" s="1003"/>
      <c r="G8" s="1006"/>
      <c r="H8" s="1007"/>
      <c r="I8" s="1002"/>
      <c r="J8" s="1003"/>
      <c r="K8" s="1057"/>
      <c r="L8" s="1058"/>
      <c r="M8" s="1059"/>
      <c r="N8" s="1060"/>
      <c r="O8" s="9"/>
    </row>
    <row r="9" spans="3:15" s="38" customFormat="1" ht="15" customHeight="1" x14ac:dyDescent="0.35">
      <c r="C9" s="3"/>
      <c r="D9" s="3"/>
      <c r="E9" s="3"/>
      <c r="F9" s="3"/>
      <c r="G9" s="3"/>
      <c r="H9" s="3"/>
      <c r="I9" s="3"/>
      <c r="J9" s="3"/>
      <c r="K9" s="3"/>
      <c r="L9" s="3"/>
      <c r="M9" s="3"/>
      <c r="N9" s="3"/>
      <c r="O9" s="3"/>
    </row>
    <row r="10" spans="3:15" s="38" customFormat="1" ht="15" customHeight="1" x14ac:dyDescent="0.35">
      <c r="C10" s="10" t="s">
        <v>8</v>
      </c>
      <c r="D10" s="3"/>
      <c r="E10" s="3"/>
      <c r="F10" s="3"/>
      <c r="G10" s="3"/>
      <c r="H10" s="3"/>
      <c r="I10" s="11"/>
      <c r="J10" s="10" t="s">
        <v>9</v>
      </c>
      <c r="K10" s="3"/>
      <c r="L10" s="3"/>
      <c r="M10" s="3"/>
      <c r="N10" s="3"/>
      <c r="O10" s="3"/>
    </row>
    <row r="11" spans="3:15" s="38" customFormat="1" ht="15.75" customHeight="1" thickBot="1" x14ac:dyDescent="0.4">
      <c r="C11" s="1038" t="s">
        <v>10</v>
      </c>
      <c r="D11" s="1039"/>
      <c r="E11" s="1040" t="s">
        <v>11</v>
      </c>
      <c r="F11" s="1038"/>
      <c r="G11" s="1040" t="s">
        <v>12</v>
      </c>
      <c r="H11" s="1041"/>
      <c r="I11" s="12"/>
      <c r="J11" s="1041" t="s">
        <v>10</v>
      </c>
      <c r="K11" s="1038"/>
      <c r="L11" s="1040" t="s">
        <v>13</v>
      </c>
      <c r="M11" s="1038"/>
      <c r="N11" s="1040" t="s">
        <v>12</v>
      </c>
      <c r="O11" s="1041"/>
    </row>
    <row r="12" spans="3:15" s="38" customFormat="1" ht="15.75" customHeight="1" thickBot="1" x14ac:dyDescent="0.4">
      <c r="C12" s="1003" t="s">
        <v>14</v>
      </c>
      <c r="D12" s="1048"/>
      <c r="E12" s="1002">
        <v>2500000</v>
      </c>
      <c r="F12" s="1003"/>
      <c r="G12" s="1006" t="s">
        <v>15</v>
      </c>
      <c r="H12" s="1007"/>
      <c r="I12" s="12"/>
      <c r="J12" s="1008" t="s">
        <v>16</v>
      </c>
      <c r="K12" s="1003"/>
      <c r="L12" s="1002">
        <f>L13+L14</f>
        <v>198</v>
      </c>
      <c r="M12" s="1003"/>
      <c r="N12" s="1006" t="s">
        <v>17</v>
      </c>
      <c r="O12" s="1007"/>
    </row>
    <row r="13" spans="3:15" s="38" customFormat="1" ht="15.75" customHeight="1" thickBot="1" x14ac:dyDescent="0.4">
      <c r="C13" s="1003" t="s">
        <v>18</v>
      </c>
      <c r="D13" s="1048"/>
      <c r="E13" s="1052">
        <v>2.5000000000000001E-2</v>
      </c>
      <c r="F13" s="1053"/>
      <c r="G13" s="1006" t="s">
        <v>19</v>
      </c>
      <c r="H13" s="1007"/>
      <c r="I13" s="12"/>
      <c r="J13" s="1008" t="s">
        <v>20</v>
      </c>
      <c r="K13" s="1003"/>
      <c r="L13" s="1036">
        <v>0</v>
      </c>
      <c r="M13" s="1037"/>
      <c r="N13" s="1006" t="s">
        <v>17</v>
      </c>
      <c r="O13" s="1007"/>
    </row>
    <row r="14" spans="3:15" s="38" customFormat="1" ht="15.75" customHeight="1" thickBot="1" x14ac:dyDescent="0.4">
      <c r="C14" s="1003" t="s">
        <v>21</v>
      </c>
      <c r="D14" s="1048"/>
      <c r="E14" s="1049">
        <v>0.1</v>
      </c>
      <c r="F14" s="1050"/>
      <c r="G14" s="1006" t="s">
        <v>19</v>
      </c>
      <c r="H14" s="1007"/>
      <c r="I14" s="12"/>
      <c r="J14" s="1008" t="s">
        <v>22</v>
      </c>
      <c r="K14" s="1003"/>
      <c r="L14" s="111">
        <v>198</v>
      </c>
      <c r="M14" s="112"/>
      <c r="N14" s="1006" t="s">
        <v>17</v>
      </c>
      <c r="O14" s="1007"/>
    </row>
    <row r="15" spans="3:15" s="38" customFormat="1" ht="15.75" customHeight="1" thickBot="1" x14ac:dyDescent="0.4">
      <c r="C15" s="999" t="s">
        <v>23</v>
      </c>
      <c r="D15" s="1051"/>
      <c r="E15" s="1049">
        <v>0.12</v>
      </c>
      <c r="F15" s="1050"/>
      <c r="G15" s="1006" t="s">
        <v>19</v>
      </c>
      <c r="H15" s="1007"/>
      <c r="I15" s="12"/>
      <c r="J15" s="1028" t="s">
        <v>24</v>
      </c>
      <c r="K15" s="999"/>
      <c r="L15" s="113">
        <v>3</v>
      </c>
      <c r="M15" s="114"/>
      <c r="N15" s="1031" t="s">
        <v>25</v>
      </c>
      <c r="O15" s="1032"/>
    </row>
    <row r="16" spans="3:15" s="38" customFormat="1" ht="15" customHeight="1" x14ac:dyDescent="0.35">
      <c r="C16" s="3"/>
      <c r="D16" s="3"/>
      <c r="E16" s="3"/>
      <c r="F16" s="3"/>
      <c r="G16" s="3"/>
      <c r="H16" s="3"/>
      <c r="I16" s="3"/>
      <c r="J16" s="3"/>
      <c r="K16" s="3"/>
      <c r="L16" s="3"/>
      <c r="M16" s="3"/>
      <c r="N16" s="3"/>
      <c r="O16" s="3"/>
    </row>
    <row r="17" spans="1:33" ht="15" customHeight="1" x14ac:dyDescent="0.35">
      <c r="C17" s="10" t="s">
        <v>26</v>
      </c>
      <c r="D17" s="3"/>
      <c r="E17" s="3"/>
      <c r="F17" s="3"/>
      <c r="G17" s="3"/>
      <c r="H17" s="3"/>
      <c r="I17" s="3"/>
      <c r="J17" s="10" t="s">
        <v>27</v>
      </c>
      <c r="K17" s="3"/>
      <c r="L17" s="3"/>
      <c r="M17" s="3"/>
      <c r="N17" s="3"/>
      <c r="O17" s="3"/>
    </row>
    <row r="18" spans="1:33" ht="15.75" customHeight="1" thickBot="1" x14ac:dyDescent="0.4">
      <c r="C18" s="1038" t="s">
        <v>10</v>
      </c>
      <c r="D18" s="1039"/>
      <c r="E18" s="1040" t="s">
        <v>28</v>
      </c>
      <c r="F18" s="1041"/>
      <c r="G18" s="1041"/>
      <c r="H18" s="1041"/>
      <c r="I18" s="12"/>
      <c r="J18" s="1041" t="s">
        <v>10</v>
      </c>
      <c r="K18" s="1038"/>
      <c r="L18" s="1040" t="s">
        <v>28</v>
      </c>
      <c r="M18" s="1041"/>
      <c r="N18" s="1040" t="s">
        <v>28</v>
      </c>
      <c r="O18" s="1041"/>
    </row>
    <row r="19" spans="1:33" ht="15.75" customHeight="1" thickBot="1" x14ac:dyDescent="0.4">
      <c r="C19" s="1002" t="s">
        <v>29</v>
      </c>
      <c r="D19" s="1003"/>
      <c r="E19" s="1042">
        <v>1500000000</v>
      </c>
      <c r="F19" s="1043"/>
      <c r="G19" s="37" t="s">
        <v>30</v>
      </c>
      <c r="H19" s="36"/>
      <c r="I19" s="12"/>
      <c r="J19" s="1044" t="s">
        <v>31</v>
      </c>
      <c r="K19" s="1045"/>
      <c r="L19" s="1046">
        <v>8000000</v>
      </c>
      <c r="M19" s="1047"/>
      <c r="N19" s="1006" t="s">
        <v>32</v>
      </c>
      <c r="O19" s="1007"/>
      <c r="AB19" s="1061"/>
      <c r="AC19" s="1062"/>
      <c r="AD19" s="1063"/>
      <c r="AE19" s="1061"/>
      <c r="AF19" s="1063"/>
      <c r="AG19" s="1061"/>
    </row>
    <row r="20" spans="1:33" ht="15.75" customHeight="1" thickBot="1" x14ac:dyDescent="0.4">
      <c r="C20" s="1002" t="s">
        <v>84</v>
      </c>
      <c r="D20" s="1003"/>
      <c r="E20" s="1002"/>
      <c r="F20" s="1008"/>
      <c r="G20" s="64">
        <v>4</v>
      </c>
      <c r="H20" s="40" t="s">
        <v>81</v>
      </c>
      <c r="I20" s="12"/>
      <c r="J20" s="1036" t="s">
        <v>24</v>
      </c>
      <c r="K20" s="1037"/>
      <c r="L20" s="1000">
        <f>[75]SUM2!$C$54</f>
        <v>35000000</v>
      </c>
      <c r="M20" s="1001"/>
      <c r="N20" s="1006" t="s">
        <v>33</v>
      </c>
      <c r="O20" s="1007"/>
      <c r="AB20" s="1064"/>
      <c r="AC20" s="1065"/>
      <c r="AD20" s="1066"/>
      <c r="AE20" s="1067"/>
      <c r="AF20" s="1068"/>
      <c r="AG20" s="1069"/>
    </row>
    <row r="21" spans="1:33" ht="15.75" customHeight="1" thickBot="1" x14ac:dyDescent="0.4">
      <c r="C21" s="1004" t="s">
        <v>82</v>
      </c>
      <c r="D21" s="1005"/>
      <c r="E21" s="1002"/>
      <c r="F21" s="1003"/>
      <c r="G21" s="1006" t="s">
        <v>19</v>
      </c>
      <c r="H21" s="1007"/>
      <c r="I21" s="12"/>
      <c r="J21" s="1008" t="s">
        <v>75</v>
      </c>
      <c r="K21" s="1003"/>
      <c r="L21" s="1000">
        <v>170000000</v>
      </c>
      <c r="M21" s="1001"/>
      <c r="N21" s="1006" t="s">
        <v>34</v>
      </c>
      <c r="O21" s="1007"/>
      <c r="AB21" s="1070"/>
      <c r="AC21" s="1071"/>
      <c r="AD21" s="994"/>
      <c r="AE21" s="995"/>
      <c r="AF21" s="1068"/>
      <c r="AG21" s="1069"/>
    </row>
    <row r="22" spans="1:33" ht="15.75" customHeight="1" thickBot="1" x14ac:dyDescent="0.4">
      <c r="C22" s="1004" t="s">
        <v>83</v>
      </c>
      <c r="D22" s="1005"/>
      <c r="E22" s="1002">
        <f>E19</f>
        <v>1500000000</v>
      </c>
      <c r="F22" s="1003"/>
      <c r="G22" s="1006" t="s">
        <v>85</v>
      </c>
      <c r="H22" s="1007"/>
      <c r="I22" s="13"/>
      <c r="J22" s="1035" t="s">
        <v>76</v>
      </c>
      <c r="K22" s="1017"/>
      <c r="L22" s="1002">
        <v>50000000</v>
      </c>
      <c r="M22" s="1003"/>
      <c r="N22" s="1006" t="s">
        <v>33</v>
      </c>
      <c r="O22" s="1007"/>
      <c r="AB22" s="1072"/>
      <c r="AC22" s="1019"/>
      <c r="AD22" s="994"/>
      <c r="AE22" s="995"/>
      <c r="AF22" s="1068"/>
      <c r="AG22" s="1069"/>
    </row>
    <row r="23" spans="1:33" ht="15.75" customHeight="1" thickBot="1" x14ac:dyDescent="0.4">
      <c r="C23" s="85" t="s">
        <v>90</v>
      </c>
      <c r="D23" s="87">
        <v>0.15</v>
      </c>
      <c r="E23" s="1008">
        <f>E22*D23</f>
        <v>225000000</v>
      </c>
      <c r="F23" s="1008"/>
      <c r="G23" s="1006" t="s">
        <v>90</v>
      </c>
      <c r="H23" s="1007"/>
      <c r="I23" s="13"/>
      <c r="J23" s="1029" t="s">
        <v>96</v>
      </c>
      <c r="K23" s="1030"/>
      <c r="L23" s="998">
        <v>60000000</v>
      </c>
      <c r="M23" s="999"/>
      <c r="N23" s="1031" t="s">
        <v>33</v>
      </c>
      <c r="O23" s="1032"/>
      <c r="AB23" s="1073"/>
      <c r="AC23" s="1074"/>
      <c r="AD23" s="1018"/>
      <c r="AE23" s="1019"/>
      <c r="AF23" s="1068"/>
      <c r="AG23" s="1069"/>
    </row>
    <row r="24" spans="1:33" ht="15.75" customHeight="1" thickBot="1" x14ac:dyDescent="0.4">
      <c r="C24" s="86" t="s">
        <v>91</v>
      </c>
      <c r="D24" s="87">
        <v>0.85</v>
      </c>
      <c r="E24" s="1000">
        <f>D24*E22</f>
        <v>1275000000</v>
      </c>
      <c r="F24" s="1001"/>
      <c r="G24" s="1006" t="s">
        <v>91</v>
      </c>
      <c r="H24" s="1007"/>
      <c r="I24" s="12"/>
      <c r="J24" s="1029" t="s">
        <v>99</v>
      </c>
      <c r="K24" s="1030"/>
      <c r="L24" s="998">
        <v>60000000</v>
      </c>
      <c r="M24" s="999"/>
      <c r="N24" s="1031" t="s">
        <v>33</v>
      </c>
      <c r="O24" s="1032"/>
      <c r="AB24" s="1075"/>
      <c r="AC24" s="1076"/>
      <c r="AD24" s="1077"/>
      <c r="AE24" s="1078"/>
      <c r="AF24" s="1079"/>
      <c r="AG24" s="1080"/>
    </row>
    <row r="25" spans="1:33" ht="15" customHeight="1" thickBot="1" x14ac:dyDescent="0.4">
      <c r="C25" s="86"/>
      <c r="D25" s="68"/>
      <c r="E25" s="1000">
        <f>D25*E22</f>
        <v>0</v>
      </c>
      <c r="F25" s="1001"/>
      <c r="G25" s="66"/>
      <c r="H25" s="67"/>
      <c r="I25" s="12"/>
      <c r="J25" s="1029" t="s">
        <v>77</v>
      </c>
      <c r="K25" s="1030"/>
      <c r="L25" s="998">
        <v>67500000</v>
      </c>
      <c r="M25" s="999"/>
      <c r="N25" s="1031" t="s">
        <v>33</v>
      </c>
      <c r="O25" s="1032"/>
      <c r="AB25" s="1075"/>
      <c r="AC25" s="1076"/>
      <c r="AD25" s="1077"/>
      <c r="AE25" s="1078"/>
      <c r="AF25" s="1079"/>
      <c r="AG25" s="1080"/>
    </row>
    <row r="26" spans="1:33" ht="15" customHeight="1" thickBot="1" x14ac:dyDescent="0.4">
      <c r="C26" s="1002" t="s">
        <v>36</v>
      </c>
      <c r="D26" s="1003"/>
      <c r="E26" s="1002">
        <v>50000000</v>
      </c>
      <c r="F26" s="1003"/>
      <c r="G26" s="66" t="s">
        <v>37</v>
      </c>
      <c r="H26" s="67"/>
      <c r="J26" s="1029" t="s">
        <v>93</v>
      </c>
      <c r="K26" s="1030"/>
      <c r="L26" s="998">
        <f>L25</f>
        <v>67500000</v>
      </c>
      <c r="M26" s="999"/>
      <c r="N26" s="1031" t="s">
        <v>33</v>
      </c>
      <c r="O26" s="1032"/>
      <c r="AB26" s="1075"/>
      <c r="AC26" s="1076"/>
      <c r="AD26" s="1077"/>
      <c r="AE26" s="1078"/>
      <c r="AF26" s="1079"/>
      <c r="AG26" s="1080"/>
    </row>
    <row r="27" spans="1:33" ht="15" customHeight="1" thickBot="1" x14ac:dyDescent="0.4">
      <c r="C27" s="66" t="s">
        <v>39</v>
      </c>
      <c r="D27" s="63"/>
      <c r="E27" s="998"/>
      <c r="F27" s="999"/>
      <c r="G27" s="65"/>
      <c r="H27" s="62"/>
      <c r="J27" s="1029" t="s">
        <v>78</v>
      </c>
      <c r="K27" s="1030"/>
      <c r="L27" s="998">
        <v>135000000</v>
      </c>
      <c r="M27" s="999"/>
      <c r="N27" s="1031" t="s">
        <v>33</v>
      </c>
      <c r="O27" s="1032"/>
      <c r="AB27" s="1075"/>
      <c r="AC27" s="1076"/>
      <c r="AD27" s="1077"/>
      <c r="AE27" s="1078"/>
      <c r="AF27" s="1079"/>
      <c r="AG27" s="1080"/>
    </row>
    <row r="28" spans="1:33" ht="15.75" customHeight="1" x14ac:dyDescent="0.35">
      <c r="AB28" s="1075"/>
      <c r="AC28" s="1076"/>
      <c r="AD28" s="1077"/>
      <c r="AE28" s="1078"/>
      <c r="AF28" s="1079"/>
      <c r="AG28" s="1080"/>
    </row>
    <row r="29" spans="1:33" ht="15.75" customHeight="1" thickBot="1" x14ac:dyDescent="0.4">
      <c r="A29" s="1" t="b">
        <v>0</v>
      </c>
      <c r="B29" s="1" t="b">
        <v>0</v>
      </c>
      <c r="C29" s="10" t="s">
        <v>40</v>
      </c>
      <c r="D29" s="3"/>
      <c r="J29" s="72"/>
      <c r="K29" s="69"/>
      <c r="L29" s="69"/>
      <c r="M29" s="69"/>
    </row>
    <row r="30" spans="1:33" ht="15.75" customHeight="1" thickBot="1" x14ac:dyDescent="0.4">
      <c r="A30" s="1" t="b">
        <v>0</v>
      </c>
      <c r="B30" s="1" t="b">
        <v>0</v>
      </c>
      <c r="C30" s="1009" t="s">
        <v>41</v>
      </c>
      <c r="D30" s="1010"/>
      <c r="E30" s="1033">
        <v>2013</v>
      </c>
      <c r="F30" s="1033">
        <v>2014</v>
      </c>
      <c r="G30" s="69"/>
      <c r="H30" s="69"/>
      <c r="J30" s="1013"/>
      <c r="K30" s="1013"/>
      <c r="L30" s="1013"/>
      <c r="M30" s="1013"/>
    </row>
    <row r="31" spans="1:33" ht="15.75" customHeight="1" thickBot="1" x14ac:dyDescent="0.4">
      <c r="C31" s="1011"/>
      <c r="D31" s="1012"/>
      <c r="E31" s="1034"/>
      <c r="F31" s="1034"/>
      <c r="G31" s="69"/>
      <c r="H31" s="69"/>
      <c r="I31" s="77"/>
      <c r="J31" s="77"/>
      <c r="K31" s="77"/>
    </row>
    <row r="32" spans="1:33" ht="15.75" customHeight="1" thickBot="1" x14ac:dyDescent="0.4">
      <c r="A32" s="1" t="b">
        <v>0</v>
      </c>
      <c r="B32" s="1" t="b">
        <v>0</v>
      </c>
      <c r="C32" s="1008" t="s">
        <v>42</v>
      </c>
      <c r="D32" s="1003"/>
      <c r="E32" s="14">
        <v>0</v>
      </c>
      <c r="F32" s="14">
        <v>0</v>
      </c>
      <c r="H32" s="78"/>
      <c r="I32" s="78"/>
      <c r="J32" s="78"/>
      <c r="K32" s="78"/>
    </row>
    <row r="33" spans="1:32" ht="15.75" customHeight="1" thickBot="1" x14ac:dyDescent="0.4">
      <c r="A33" s="1" t="b">
        <v>0</v>
      </c>
      <c r="B33" s="1" t="b">
        <v>0</v>
      </c>
      <c r="C33" s="1008" t="s">
        <v>43</v>
      </c>
      <c r="D33" s="1003"/>
      <c r="E33" s="71">
        <v>0</v>
      </c>
      <c r="F33" s="71">
        <v>1</v>
      </c>
      <c r="H33" s="78"/>
      <c r="I33" s="78"/>
      <c r="J33" s="78"/>
      <c r="K33" s="78"/>
    </row>
    <row r="34" spans="1:32" ht="15.75" customHeight="1" thickBot="1" x14ac:dyDescent="0.4">
      <c r="C34" s="1008" t="s">
        <v>44</v>
      </c>
      <c r="D34" s="1003"/>
      <c r="E34" s="71">
        <v>0</v>
      </c>
      <c r="F34" s="71">
        <v>1</v>
      </c>
      <c r="H34" s="78"/>
      <c r="I34" s="78"/>
      <c r="J34" s="78"/>
      <c r="K34" s="78"/>
    </row>
    <row r="35" spans="1:32" ht="15" customHeight="1" thickBot="1" x14ac:dyDescent="0.4">
      <c r="C35" s="1008" t="s">
        <v>45</v>
      </c>
      <c r="D35" s="1003"/>
      <c r="E35" s="71">
        <v>0</v>
      </c>
      <c r="F35" s="71">
        <v>1</v>
      </c>
      <c r="H35" s="78"/>
      <c r="I35" s="78"/>
      <c r="J35" s="78"/>
      <c r="K35" s="78"/>
    </row>
    <row r="36" spans="1:32" ht="15.75" customHeight="1" thickBot="1" x14ac:dyDescent="0.4">
      <c r="C36" s="1008" t="s">
        <v>95</v>
      </c>
      <c r="D36" s="1003"/>
      <c r="E36" s="71">
        <v>0</v>
      </c>
      <c r="F36" s="71">
        <v>0</v>
      </c>
      <c r="H36" s="78"/>
      <c r="I36" s="78"/>
      <c r="J36" s="78"/>
      <c r="K36" s="78"/>
    </row>
    <row r="37" spans="1:32" ht="15.75" customHeight="1" thickBot="1" x14ac:dyDescent="0.4">
      <c r="C37" s="1008" t="s">
        <v>98</v>
      </c>
      <c r="D37" s="1003"/>
      <c r="E37" s="71">
        <v>0</v>
      </c>
      <c r="F37" s="71">
        <v>1</v>
      </c>
      <c r="G37" s="84">
        <f>IF(F37=1,0,1)</f>
        <v>0</v>
      </c>
      <c r="H37" s="78"/>
      <c r="I37" s="78"/>
      <c r="J37" s="78"/>
      <c r="K37" s="78"/>
    </row>
    <row r="38" spans="1:32" ht="15.75" hidden="1" customHeight="1" thickBot="1" x14ac:dyDescent="0.4">
      <c r="C38" s="1008" t="s">
        <v>46</v>
      </c>
      <c r="D38" s="1003"/>
      <c r="E38" s="71">
        <v>0</v>
      </c>
      <c r="F38" s="71">
        <v>0</v>
      </c>
      <c r="G38" s="84">
        <f t="shared" ref="G38:G39" si="0">IF(F38=1,0,1)</f>
        <v>1</v>
      </c>
      <c r="H38" s="78"/>
      <c r="I38" s="78"/>
      <c r="J38" s="78"/>
      <c r="K38" s="78"/>
    </row>
    <row r="39" spans="1:32" ht="15.75" hidden="1" customHeight="1" thickBot="1" x14ac:dyDescent="0.4">
      <c r="C39" s="1008" t="s">
        <v>47</v>
      </c>
      <c r="D39" s="1003"/>
      <c r="E39" s="71">
        <v>0</v>
      </c>
      <c r="F39" s="71">
        <v>0</v>
      </c>
      <c r="G39" s="84">
        <f t="shared" si="0"/>
        <v>1</v>
      </c>
      <c r="H39" s="78"/>
      <c r="I39" s="78"/>
      <c r="J39" s="78"/>
      <c r="K39" s="78"/>
      <c r="AD39" s="55"/>
    </row>
    <row r="40" spans="1:32" ht="15.75" customHeight="1" thickBot="1" x14ac:dyDescent="0.4">
      <c r="C40" s="1014" t="s">
        <v>79</v>
      </c>
      <c r="D40" s="1015"/>
      <c r="E40" s="74">
        <f>E32+E33+E34+E35+E36+E37+E38+E39</f>
        <v>0</v>
      </c>
      <c r="F40" s="75">
        <f>F32+F33+F34+F35+F36+F37+F38+F39</f>
        <v>4</v>
      </c>
      <c r="H40" s="79"/>
      <c r="I40" s="73"/>
      <c r="J40" s="79"/>
      <c r="K40" s="73"/>
      <c r="AD40" s="55"/>
    </row>
    <row r="41" spans="1:32" ht="15.75" customHeight="1" thickBot="1" x14ac:dyDescent="0.4">
      <c r="C41" s="1014" t="s">
        <v>38</v>
      </c>
      <c r="D41" s="1015"/>
      <c r="E41" s="76">
        <f>E33+E35+E36+E37+E39</f>
        <v>0</v>
      </c>
      <c r="F41" s="76">
        <f t="shared" ref="F41" si="1">F33+F35+F36+F37+F39</f>
        <v>3</v>
      </c>
      <c r="H41" s="69"/>
      <c r="I41" s="69"/>
      <c r="J41" s="69"/>
      <c r="K41" s="69"/>
      <c r="AD41" s="56"/>
    </row>
    <row r="42" spans="1:32" ht="15.75" customHeight="1" thickBot="1" x14ac:dyDescent="0.4">
      <c r="C42" s="1014" t="s">
        <v>35</v>
      </c>
      <c r="D42" s="1015"/>
      <c r="E42" s="76">
        <f>E32+E34+E38</f>
        <v>0</v>
      </c>
      <c r="F42" s="76">
        <f t="shared" ref="F42" si="2">F32+F34+F38</f>
        <v>1</v>
      </c>
      <c r="H42" s="69"/>
      <c r="I42" s="69"/>
      <c r="J42" s="69"/>
      <c r="K42" s="69"/>
      <c r="AD42" s="56"/>
    </row>
    <row r="43" spans="1:32" ht="15.75" hidden="1" customHeight="1" x14ac:dyDescent="0.35">
      <c r="E43" s="50"/>
      <c r="F43" s="50"/>
      <c r="AF43" s="56"/>
    </row>
    <row r="44" spans="1:32" ht="15.75" customHeight="1" thickBot="1" x14ac:dyDescent="0.4">
      <c r="C44" s="10" t="s">
        <v>49</v>
      </c>
      <c r="D44" s="3"/>
      <c r="E44" s="3"/>
      <c r="F44" s="3"/>
      <c r="G44" s="3"/>
      <c r="H44" s="3"/>
      <c r="AF44" s="57"/>
    </row>
    <row r="45" spans="1:32" ht="15.75" customHeight="1" thickBot="1" x14ac:dyDescent="0.4">
      <c r="C45" s="46" t="s">
        <v>41</v>
      </c>
      <c r="D45" s="47"/>
      <c r="E45" s="48" t="s">
        <v>50</v>
      </c>
      <c r="F45" s="47"/>
      <c r="G45" s="48" t="s">
        <v>51</v>
      </c>
      <c r="H45" s="47"/>
      <c r="J45" s="994"/>
      <c r="K45" s="995"/>
      <c r="L45" s="996" t="s">
        <v>94</v>
      </c>
      <c r="M45" s="997"/>
      <c r="N45" s="44" t="s">
        <v>52</v>
      </c>
      <c r="O45" s="45"/>
    </row>
    <row r="46" spans="1:32" ht="15.75" customHeight="1" thickBot="1" x14ac:dyDescent="0.4">
      <c r="C46" s="41" t="s">
        <v>42</v>
      </c>
      <c r="D46" s="39"/>
      <c r="E46" s="42">
        <f>G46/L14</f>
        <v>0</v>
      </c>
      <c r="F46" s="39"/>
      <c r="G46" s="58"/>
      <c r="H46" s="59"/>
      <c r="J46" s="88">
        <f>E101</f>
        <v>0.21274370080587102</v>
      </c>
      <c r="K46" s="83"/>
      <c r="L46" s="15">
        <f>H101</f>
        <v>0.21274370080587079</v>
      </c>
      <c r="M46" s="16"/>
      <c r="N46" s="17">
        <f>K98</f>
        <v>1988010216.1289747</v>
      </c>
      <c r="O46" s="18"/>
      <c r="P46" s="96"/>
      <c r="Q46" s="54"/>
      <c r="R46" s="54"/>
      <c r="S46" s="54"/>
      <c r="T46" s="54"/>
      <c r="U46" s="54"/>
      <c r="V46" s="54"/>
      <c r="W46" s="54"/>
      <c r="X46" s="54"/>
      <c r="Y46" s="54"/>
      <c r="Z46" s="54"/>
    </row>
    <row r="47" spans="1:32" ht="15.75" customHeight="1" thickBot="1" x14ac:dyDescent="0.4">
      <c r="C47" s="41" t="s">
        <v>43</v>
      </c>
      <c r="D47" s="39"/>
      <c r="E47" s="42">
        <v>151000</v>
      </c>
      <c r="F47" s="39"/>
      <c r="G47" s="1081">
        <f>G48</f>
        <v>31274100</v>
      </c>
      <c r="H47" s="1082"/>
    </row>
    <row r="48" spans="1:32" ht="15" customHeight="1" thickBot="1" x14ac:dyDescent="0.4">
      <c r="C48" s="41" t="s">
        <v>44</v>
      </c>
      <c r="D48" s="39"/>
      <c r="E48" s="42">
        <f t="shared" ref="E48:E53" si="3">G48/$L$12</f>
        <v>157950</v>
      </c>
      <c r="F48" s="39"/>
      <c r="G48" s="1081">
        <f>G49*0.9</f>
        <v>31274100</v>
      </c>
      <c r="H48" s="1082"/>
      <c r="I48" s="96" t="s">
        <v>100</v>
      </c>
      <c r="J48" s="97"/>
      <c r="K48" s="98"/>
      <c r="L48" s="107"/>
      <c r="M48" s="110"/>
      <c r="N48" s="99"/>
      <c r="O48" s="101"/>
      <c r="P48" s="69"/>
    </row>
    <row r="49" spans="1:16" ht="15" customHeight="1" thickBot="1" x14ac:dyDescent="0.4">
      <c r="C49" s="41" t="s">
        <v>45</v>
      </c>
      <c r="D49" s="39"/>
      <c r="E49" s="43">
        <v>175500</v>
      </c>
      <c r="F49" s="70"/>
      <c r="G49" s="1002">
        <f>E49*L12</f>
        <v>34749000</v>
      </c>
      <c r="H49" s="1003"/>
      <c r="J49" s="82"/>
      <c r="K49" s="83"/>
      <c r="L49" s="82"/>
      <c r="M49" s="83"/>
      <c r="N49" s="104"/>
      <c r="O49" s="105"/>
      <c r="P49" s="106"/>
    </row>
    <row r="50" spans="1:16" ht="15" customHeight="1" thickBot="1" x14ac:dyDescent="0.4">
      <c r="C50" s="41" t="s">
        <v>95</v>
      </c>
      <c r="D50" s="39"/>
      <c r="E50" s="43">
        <v>0</v>
      </c>
      <c r="F50" s="70"/>
      <c r="G50" s="1002">
        <f>E50*L12</f>
        <v>0</v>
      </c>
      <c r="H50" s="1003"/>
    </row>
    <row r="51" spans="1:16" ht="15" customHeight="1" thickBot="1" x14ac:dyDescent="0.4">
      <c r="C51" s="41" t="s">
        <v>98</v>
      </c>
      <c r="D51" s="39"/>
      <c r="E51" s="43">
        <v>169000</v>
      </c>
      <c r="F51" s="70"/>
      <c r="G51" s="1002">
        <f>E51*L12</f>
        <v>33462000</v>
      </c>
      <c r="H51" s="1003"/>
    </row>
    <row r="52" spans="1:16" ht="15" hidden="1" customHeight="1" thickBot="1" x14ac:dyDescent="0.4">
      <c r="C52" s="41" t="s">
        <v>46</v>
      </c>
      <c r="D52" s="39"/>
      <c r="E52" s="43">
        <v>0</v>
      </c>
      <c r="F52" s="70"/>
      <c r="G52" s="1002">
        <f>E52*L12</f>
        <v>0</v>
      </c>
      <c r="H52" s="1003"/>
    </row>
    <row r="53" spans="1:16" ht="15" hidden="1" customHeight="1" thickBot="1" x14ac:dyDescent="0.4">
      <c r="C53" s="42" t="s">
        <v>47</v>
      </c>
      <c r="D53" s="39"/>
      <c r="E53" s="42">
        <f t="shared" si="3"/>
        <v>0</v>
      </c>
      <c r="F53" s="39"/>
      <c r="G53" s="1081">
        <v>0</v>
      </c>
      <c r="H53" s="1082"/>
    </row>
    <row r="54" spans="1:16" ht="15" customHeight="1" x14ac:dyDescent="0.35"/>
    <row r="55" spans="1:16" ht="15" hidden="1" customHeight="1" x14ac:dyDescent="0.35">
      <c r="L55" s="55"/>
    </row>
    <row r="56" spans="1:16" ht="15" hidden="1" customHeight="1" x14ac:dyDescent="0.35"/>
    <row r="57" spans="1:16" ht="15" hidden="1" customHeight="1" x14ac:dyDescent="0.35"/>
    <row r="58" spans="1:16" ht="15" hidden="1" customHeight="1" x14ac:dyDescent="0.35"/>
    <row r="59" spans="1:16" ht="15" hidden="1" customHeight="1" x14ac:dyDescent="0.35"/>
    <row r="60" spans="1:16" ht="15" hidden="1" customHeight="1" x14ac:dyDescent="0.35"/>
    <row r="61" spans="1:16" ht="15" hidden="1" customHeight="1" x14ac:dyDescent="0.35"/>
    <row r="62" spans="1:16" ht="15" customHeight="1" thickBot="1" x14ac:dyDescent="0.4">
      <c r="C62" s="10" t="s">
        <v>53</v>
      </c>
      <c r="D62" s="3"/>
      <c r="E62" s="3"/>
      <c r="F62" s="3"/>
      <c r="G62" s="3"/>
      <c r="H62" s="3"/>
      <c r="I62" s="3"/>
      <c r="J62" s="3"/>
      <c r="K62" s="3"/>
      <c r="L62" s="3"/>
    </row>
    <row r="63" spans="1:16" ht="15.75" customHeight="1" thickBot="1" x14ac:dyDescent="0.4">
      <c r="C63" s="1083"/>
      <c r="D63" s="1084"/>
      <c r="E63" s="117">
        <v>2013</v>
      </c>
      <c r="F63" s="117">
        <f>E63+1</f>
        <v>2014</v>
      </c>
      <c r="G63" s="117">
        <f>F63+1</f>
        <v>2015</v>
      </c>
      <c r="H63" s="117">
        <f>G63+1</f>
        <v>2016</v>
      </c>
      <c r="I63" s="117">
        <f>H63+1</f>
        <v>2017</v>
      </c>
      <c r="J63" s="117">
        <f>I63+1</f>
        <v>2018</v>
      </c>
      <c r="K63" s="115" t="s">
        <v>48</v>
      </c>
    </row>
    <row r="64" spans="1:16" ht="15.75" customHeight="1" thickBot="1" x14ac:dyDescent="0.4">
      <c r="A64" s="38"/>
      <c r="B64" s="38"/>
      <c r="C64" s="1008" t="s">
        <v>42</v>
      </c>
      <c r="D64" s="1003"/>
      <c r="E64" s="80">
        <f>IF(E32="1",E46*L14*12*#REF!,0)</f>
        <v>0</v>
      </c>
      <c r="F64" s="80">
        <f>IF(F32="1",F46*M14*12*#REF!,0)</f>
        <v>0</v>
      </c>
      <c r="G64" s="80">
        <f>IF(G32="1",G46*N14*12*#REF!,0)</f>
        <v>0</v>
      </c>
      <c r="H64" s="80">
        <f>IF(H32="1",H46*O14*12*#REF!,0)</f>
        <v>0</v>
      </c>
      <c r="I64" s="80">
        <f>IF(I32="1",I46*P14*12*#REF!,0)</f>
        <v>0</v>
      </c>
      <c r="J64" s="80">
        <f>IF(J32="1",J46*Q14*12*#REF!,0)</f>
        <v>0</v>
      </c>
      <c r="K64" s="80">
        <f>IF(K32="1",K46*R14*12*#REF!,0)</f>
        <v>0</v>
      </c>
    </row>
    <row r="65" spans="1:11" ht="15.75" customHeight="1" thickBot="1" x14ac:dyDescent="0.4">
      <c r="A65" s="38"/>
      <c r="B65" s="38"/>
      <c r="C65" s="1008" t="s">
        <v>43</v>
      </c>
      <c r="D65" s="1003"/>
      <c r="E65" s="81">
        <f>IF(E33=0,0,$G$47*12)</f>
        <v>0</v>
      </c>
      <c r="F65" s="81">
        <f>IF(E65&gt;1,E65,G48*12)</f>
        <v>375289200</v>
      </c>
      <c r="G65" s="81">
        <f>IF(F65&gt;1,F65,G48*12)</f>
        <v>375289200</v>
      </c>
      <c r="H65" s="81">
        <f>IF(G65&gt;1,G65,0)</f>
        <v>375289200</v>
      </c>
      <c r="I65" s="81">
        <f>H65</f>
        <v>375289200</v>
      </c>
      <c r="J65" s="81">
        <f>IF(COUNT(E65:I65)=5,0,E65)</f>
        <v>0</v>
      </c>
      <c r="K65" s="81">
        <f t="shared" ref="K65:K71" si="4">SUM(E65:J65)</f>
        <v>1501156800</v>
      </c>
    </row>
    <row r="66" spans="1:11" ht="15.75" customHeight="1" thickBot="1" x14ac:dyDescent="0.4">
      <c r="A66" s="38"/>
      <c r="B66" s="38"/>
      <c r="C66" s="1008" t="s">
        <v>44</v>
      </c>
      <c r="D66" s="1003"/>
      <c r="E66" s="81">
        <f>IF(E34=0,0,$G$48*12)</f>
        <v>0</v>
      </c>
      <c r="F66" s="81">
        <f>IF(E66&gt;1,E66,G49*12)</f>
        <v>416988000</v>
      </c>
      <c r="G66" s="81">
        <f>F66</f>
        <v>416988000</v>
      </c>
      <c r="H66" s="81">
        <f>G66</f>
        <v>416988000</v>
      </c>
      <c r="I66" s="81">
        <f>H66</f>
        <v>416988000</v>
      </c>
      <c r="J66" s="81">
        <f>I66/2</f>
        <v>208494000</v>
      </c>
      <c r="K66" s="80">
        <f t="shared" si="4"/>
        <v>1876446000</v>
      </c>
    </row>
    <row r="67" spans="1:11" ht="15.75" customHeight="1" thickBot="1" x14ac:dyDescent="0.4">
      <c r="A67" s="38"/>
      <c r="B67" s="38"/>
      <c r="C67" s="1008" t="s">
        <v>45</v>
      </c>
      <c r="D67" s="1003"/>
      <c r="E67" s="81">
        <v>0</v>
      </c>
      <c r="F67" s="81">
        <f>G49*12</f>
        <v>416988000</v>
      </c>
      <c r="G67" s="81">
        <f>F67</f>
        <v>416988000</v>
      </c>
      <c r="H67" s="81">
        <f>G67</f>
        <v>416988000</v>
      </c>
      <c r="I67" s="81">
        <f>H67</f>
        <v>416988000</v>
      </c>
      <c r="J67" s="81">
        <f>I67/2</f>
        <v>208494000</v>
      </c>
      <c r="K67" s="80">
        <f t="shared" si="4"/>
        <v>1876446000</v>
      </c>
    </row>
    <row r="68" spans="1:11" ht="15.75" customHeight="1" thickBot="1" x14ac:dyDescent="0.4">
      <c r="A68" s="38"/>
      <c r="B68" s="38"/>
      <c r="C68" s="1008" t="s">
        <v>95</v>
      </c>
      <c r="D68" s="1003"/>
      <c r="E68" s="81"/>
      <c r="F68" s="81"/>
      <c r="G68" s="81"/>
      <c r="H68" s="81"/>
      <c r="I68" s="81"/>
      <c r="J68" s="81"/>
      <c r="K68" s="80">
        <f t="shared" si="4"/>
        <v>0</v>
      </c>
    </row>
    <row r="69" spans="1:11" ht="15.75" customHeight="1" thickBot="1" x14ac:dyDescent="0.4">
      <c r="A69" s="38"/>
      <c r="B69" s="38"/>
      <c r="C69" s="1008" t="s">
        <v>98</v>
      </c>
      <c r="D69" s="1003"/>
      <c r="E69" s="81"/>
      <c r="F69" s="81">
        <f>G51*12</f>
        <v>401544000</v>
      </c>
      <c r="G69" s="81">
        <f t="shared" ref="G69:I71" si="5">F69</f>
        <v>401544000</v>
      </c>
      <c r="H69" s="81">
        <f t="shared" si="5"/>
        <v>401544000</v>
      </c>
      <c r="I69" s="81">
        <f t="shared" si="5"/>
        <v>401544000</v>
      </c>
      <c r="J69" s="81">
        <f>I69/2</f>
        <v>200772000</v>
      </c>
      <c r="K69" s="80">
        <f t="shared" si="4"/>
        <v>1806948000</v>
      </c>
    </row>
    <row r="70" spans="1:11" ht="15.75" hidden="1" customHeight="1" thickBot="1" x14ac:dyDescent="0.4">
      <c r="A70" s="38"/>
      <c r="B70" s="38"/>
      <c r="C70" s="1008" t="s">
        <v>46</v>
      </c>
      <c r="D70" s="1003"/>
      <c r="E70" s="81" t="e">
        <f>IF(#REF!=0,0,G52*12)</f>
        <v>#REF!</v>
      </c>
      <c r="F70" s="81" t="e">
        <f>(IF(#REF!&gt;0,#REF!,IF(#REF!=0,0,G52*12)))</f>
        <v>#REF!</v>
      </c>
      <c r="G70" s="81" t="e">
        <f t="shared" si="5"/>
        <v>#REF!</v>
      </c>
      <c r="H70" s="81" t="e">
        <f t="shared" si="5"/>
        <v>#REF!</v>
      </c>
      <c r="I70" s="81" t="e">
        <f t="shared" si="5"/>
        <v>#REF!</v>
      </c>
      <c r="J70" s="81" t="e">
        <f>IF(#REF!&gt;0,0,IF(#REF!=0,0,G52*12))</f>
        <v>#REF!</v>
      </c>
      <c r="K70" s="80" t="e">
        <f t="shared" si="4"/>
        <v>#REF!</v>
      </c>
    </row>
    <row r="71" spans="1:11" ht="15.75" hidden="1" customHeight="1" thickBot="1" x14ac:dyDescent="0.4">
      <c r="A71" s="38"/>
      <c r="B71" s="38"/>
      <c r="C71" s="1028" t="s">
        <v>47</v>
      </c>
      <c r="D71" s="999"/>
      <c r="E71" s="81" t="e">
        <f>IF(#REF!=0,0,G53*12)</f>
        <v>#REF!</v>
      </c>
      <c r="F71" s="81" t="e">
        <f>(IF(#REF!&gt;0,#REF!,IF(#REF!=0,0,G53*12)))</f>
        <v>#REF!</v>
      </c>
      <c r="G71" s="81" t="e">
        <f t="shared" si="5"/>
        <v>#REF!</v>
      </c>
      <c r="H71" s="81" t="e">
        <f t="shared" si="5"/>
        <v>#REF!</v>
      </c>
      <c r="I71" s="81" t="e">
        <f t="shared" si="5"/>
        <v>#REF!</v>
      </c>
      <c r="J71" s="81" t="e">
        <f>IF(#REF!&gt;0,0,IF(#REF!=0,0,G53*12))</f>
        <v>#REF!</v>
      </c>
      <c r="K71" s="80" t="e">
        <f t="shared" si="4"/>
        <v>#REF!</v>
      </c>
    </row>
    <row r="72" spans="1:11" ht="15.75" customHeight="1" thickBot="1" x14ac:dyDescent="0.4">
      <c r="A72" s="38"/>
      <c r="B72" s="38"/>
      <c r="C72" s="1011" t="s">
        <v>48</v>
      </c>
      <c r="D72" s="1012"/>
      <c r="E72" s="20">
        <f>SUM(E64:E69)</f>
        <v>0</v>
      </c>
      <c r="F72" s="20">
        <f t="shared" ref="F72:J72" si="6">SUM(F64:F69)</f>
        <v>1610809200</v>
      </c>
      <c r="G72" s="20">
        <f t="shared" si="6"/>
        <v>1610809200</v>
      </c>
      <c r="H72" s="20">
        <f t="shared" si="6"/>
        <v>1610809200</v>
      </c>
      <c r="I72" s="20">
        <f t="shared" si="6"/>
        <v>1610809200</v>
      </c>
      <c r="J72" s="20">
        <f t="shared" si="6"/>
        <v>617760000</v>
      </c>
      <c r="K72" s="20">
        <f>SUM(K64:K69)</f>
        <v>7060996800</v>
      </c>
    </row>
    <row r="73" spans="1:11" ht="15" customHeight="1" x14ac:dyDescent="0.35">
      <c r="A73" s="38"/>
      <c r="B73" s="38"/>
      <c r="C73" s="3"/>
      <c r="D73" s="3"/>
      <c r="E73" s="103"/>
      <c r="F73" s="21"/>
      <c r="G73" s="21"/>
      <c r="H73" s="21"/>
      <c r="I73" s="21"/>
      <c r="J73" s="21"/>
    </row>
    <row r="74" spans="1:11" ht="15" customHeight="1" x14ac:dyDescent="0.35">
      <c r="A74" s="38"/>
      <c r="B74" s="38"/>
      <c r="C74" s="3"/>
      <c r="D74" s="3"/>
      <c r="E74" s="103"/>
      <c r="F74" s="21"/>
      <c r="G74" s="21"/>
      <c r="H74" s="21"/>
      <c r="I74" s="21"/>
      <c r="J74" s="21"/>
    </row>
    <row r="75" spans="1:11" ht="15" customHeight="1" x14ac:dyDescent="0.35">
      <c r="A75" s="38"/>
      <c r="B75" s="38"/>
      <c r="C75" s="3"/>
      <c r="D75" s="3"/>
      <c r="E75" s="103"/>
      <c r="F75" s="21"/>
      <c r="G75" s="21"/>
      <c r="H75" s="21"/>
      <c r="I75" s="21"/>
      <c r="J75" s="21"/>
    </row>
    <row r="76" spans="1:11" ht="15" customHeight="1" x14ac:dyDescent="0.35">
      <c r="A76" s="38"/>
      <c r="B76" s="38"/>
      <c r="C76" s="3"/>
      <c r="D76" s="3"/>
      <c r="E76" s="103"/>
      <c r="F76" s="21"/>
      <c r="G76" s="21"/>
      <c r="H76" s="21"/>
      <c r="I76" s="21"/>
      <c r="J76" s="21"/>
    </row>
    <row r="77" spans="1:11" ht="15.75" customHeight="1" thickBot="1" x14ac:dyDescent="0.4">
      <c r="A77" s="38"/>
      <c r="B77" s="38"/>
      <c r="C77" s="10" t="s">
        <v>54</v>
      </c>
      <c r="D77" s="3"/>
      <c r="E77" s="21"/>
      <c r="F77" s="21"/>
      <c r="G77" s="21"/>
      <c r="H77" s="21"/>
      <c r="I77" s="21"/>
      <c r="J77" s="21"/>
    </row>
    <row r="78" spans="1:11" ht="15.75" customHeight="1" thickBot="1" x14ac:dyDescent="0.4">
      <c r="A78" s="38"/>
      <c r="B78" s="38"/>
      <c r="C78" s="1008" t="s">
        <v>106</v>
      </c>
      <c r="D78" s="1003"/>
      <c r="E78" s="22">
        <f>F78</f>
        <v>1143316610</v>
      </c>
      <c r="F78" s="22">
        <f>2286633220/2</f>
        <v>1143316610</v>
      </c>
      <c r="G78" s="22"/>
      <c r="H78" s="22"/>
      <c r="I78" s="22"/>
      <c r="J78" s="22"/>
      <c r="K78" s="23">
        <f>SUM(E78:J78)</f>
        <v>2286633220</v>
      </c>
    </row>
    <row r="79" spans="1:11" ht="15.75" customHeight="1" thickBot="1" x14ac:dyDescent="0.4">
      <c r="A79" s="38"/>
      <c r="B79" s="38"/>
      <c r="C79" s="1008" t="s">
        <v>105</v>
      </c>
      <c r="D79" s="1003"/>
      <c r="E79" s="22"/>
      <c r="F79" s="22">
        <v>110000000</v>
      </c>
      <c r="G79" s="22"/>
      <c r="H79" s="22"/>
      <c r="I79" s="22"/>
      <c r="J79" s="22"/>
      <c r="K79" s="23">
        <f>SUM(F79:J79)</f>
        <v>110000000</v>
      </c>
    </row>
    <row r="80" spans="1:11" ht="15.75" customHeight="1" thickBot="1" x14ac:dyDescent="0.4">
      <c r="A80" s="38"/>
      <c r="B80" s="38"/>
      <c r="C80" s="1014" t="s">
        <v>48</v>
      </c>
      <c r="D80" s="1015"/>
      <c r="E80" s="24">
        <f>SUM(E78:E79)</f>
        <v>1143316610</v>
      </c>
      <c r="F80" s="24">
        <f>SUM(F78:F79)</f>
        <v>1253316610</v>
      </c>
      <c r="G80" s="24">
        <f t="shared" ref="G80" si="7">SUM(G78:G79)</f>
        <v>0</v>
      </c>
      <c r="H80" s="24">
        <f t="shared" ref="H80:K80" si="8">SUM(H78:H79)</f>
        <v>0</v>
      </c>
      <c r="I80" s="24">
        <f t="shared" si="8"/>
        <v>0</v>
      </c>
      <c r="J80" s="24">
        <f t="shared" si="8"/>
        <v>0</v>
      </c>
      <c r="K80" s="24">
        <f t="shared" si="8"/>
        <v>2396633220</v>
      </c>
    </row>
    <row r="81" spans="1:11" ht="7.9" customHeight="1" x14ac:dyDescent="0.35">
      <c r="A81" s="38"/>
      <c r="B81" s="38"/>
      <c r="C81" s="3"/>
      <c r="D81" s="3"/>
      <c r="E81" s="21"/>
      <c r="F81" s="21"/>
      <c r="G81" s="21"/>
      <c r="H81" s="21"/>
      <c r="I81" s="21"/>
      <c r="J81" s="21"/>
      <c r="K81" s="21"/>
    </row>
    <row r="82" spans="1:11" ht="15.75" customHeight="1" thickBot="1" x14ac:dyDescent="0.4">
      <c r="A82" s="38"/>
      <c r="B82" s="38"/>
      <c r="C82" s="10" t="s">
        <v>55</v>
      </c>
      <c r="D82" s="3"/>
      <c r="E82" s="21">
        <v>2500000</v>
      </c>
      <c r="F82" s="21">
        <f>E82*1.1</f>
        <v>2750000</v>
      </c>
      <c r="G82" s="21">
        <f t="shared" ref="G82:J82" si="9">F82*1.1</f>
        <v>3025000.0000000005</v>
      </c>
      <c r="H82" s="21">
        <f t="shared" si="9"/>
        <v>3327500.0000000009</v>
      </c>
      <c r="I82" s="21">
        <f t="shared" si="9"/>
        <v>3660250.0000000014</v>
      </c>
      <c r="J82" s="21">
        <f t="shared" si="9"/>
        <v>4026275.0000000019</v>
      </c>
      <c r="K82" s="21"/>
    </row>
    <row r="83" spans="1:11" ht="15.75" customHeight="1" thickBot="1" x14ac:dyDescent="0.4">
      <c r="A83" s="38"/>
      <c r="B83" s="38"/>
      <c r="C83" s="1008" t="s">
        <v>14</v>
      </c>
      <c r="D83" s="1003"/>
      <c r="E83" s="22">
        <f>E82*12</f>
        <v>30000000</v>
      </c>
      <c r="F83" s="22">
        <f t="shared" ref="F83:J83" si="10">F82*12</f>
        <v>33000000</v>
      </c>
      <c r="G83" s="22">
        <f t="shared" si="10"/>
        <v>36300000.000000007</v>
      </c>
      <c r="H83" s="22">
        <f t="shared" si="10"/>
        <v>39930000.000000015</v>
      </c>
      <c r="I83" s="22">
        <f t="shared" si="10"/>
        <v>43923000.000000015</v>
      </c>
      <c r="J83" s="22">
        <f t="shared" si="10"/>
        <v>48315300.000000022</v>
      </c>
      <c r="K83" s="23">
        <f>SUM(E83:J83)</f>
        <v>231468300.00000003</v>
      </c>
    </row>
    <row r="84" spans="1:11" ht="15.75" customHeight="1" thickBot="1" x14ac:dyDescent="0.4">
      <c r="A84" s="38"/>
      <c r="B84" s="38"/>
      <c r="C84" s="1008" t="s">
        <v>18</v>
      </c>
      <c r="D84" s="1003"/>
      <c r="E84" s="22">
        <v>0</v>
      </c>
      <c r="F84" s="22">
        <f>E80*2.5%</f>
        <v>28582915.25</v>
      </c>
      <c r="G84" s="22">
        <f>(F84*1.1)+(F80*2.5%)</f>
        <v>62774122.025000006</v>
      </c>
      <c r="H84" s="22">
        <f t="shared" ref="H84:J84" si="11">(G84*1.1)+(G80*2.5%)</f>
        <v>69051534.227500007</v>
      </c>
      <c r="I84" s="22">
        <f t="shared" si="11"/>
        <v>75956687.650250018</v>
      </c>
      <c r="J84" s="22">
        <f t="shared" si="11"/>
        <v>83552356.415275022</v>
      </c>
      <c r="K84" s="23">
        <f>SUM(E84:J84)</f>
        <v>319917615.56802505</v>
      </c>
    </row>
    <row r="85" spans="1:11" ht="15.75" customHeight="1" thickBot="1" x14ac:dyDescent="0.4">
      <c r="A85" s="38"/>
      <c r="B85" s="38"/>
      <c r="C85" s="1014" t="s">
        <v>48</v>
      </c>
      <c r="D85" s="1015"/>
      <c r="E85" s="24">
        <f>SUM(E83:E84)</f>
        <v>30000000</v>
      </c>
      <c r="F85" s="24">
        <f>SUM(F83:F84)</f>
        <v>61582915.25</v>
      </c>
      <c r="G85" s="24">
        <f t="shared" ref="G85" si="12">SUM(G83:G84)</f>
        <v>99074122.025000006</v>
      </c>
      <c r="H85" s="24">
        <f t="shared" ref="H85:J85" si="13">SUM(H83:H84)</f>
        <v>108981534.22750002</v>
      </c>
      <c r="I85" s="24">
        <f t="shared" si="13"/>
        <v>119879687.65025003</v>
      </c>
      <c r="J85" s="24">
        <f t="shared" si="13"/>
        <v>131867656.41527504</v>
      </c>
      <c r="K85" s="25">
        <f>SUM(K83:K84)</f>
        <v>551385915.56802511</v>
      </c>
    </row>
    <row r="86" spans="1:11" ht="7.9" customHeight="1" x14ac:dyDescent="0.35">
      <c r="A86" s="38"/>
      <c r="B86" s="38"/>
      <c r="C86" s="3"/>
      <c r="D86" s="3"/>
      <c r="E86" s="21"/>
      <c r="F86" s="21"/>
      <c r="G86" s="21"/>
      <c r="H86" s="21"/>
      <c r="I86" s="21"/>
      <c r="J86" s="21"/>
      <c r="K86" s="21"/>
    </row>
    <row r="87" spans="1:11" ht="15.75" customHeight="1" thickBot="1" x14ac:dyDescent="0.4">
      <c r="A87" s="38"/>
      <c r="B87" s="38"/>
      <c r="C87" s="10" t="s">
        <v>56</v>
      </c>
      <c r="D87" s="3"/>
      <c r="E87" s="21"/>
      <c r="F87" s="21"/>
      <c r="G87" s="21"/>
      <c r="H87" s="21"/>
      <c r="I87" s="21"/>
      <c r="J87" s="21"/>
      <c r="K87" s="21"/>
    </row>
    <row r="88" spans="1:11" ht="15.75" customHeight="1" thickBot="1" x14ac:dyDescent="0.4">
      <c r="A88" s="38"/>
      <c r="B88" s="38"/>
      <c r="C88" s="1008" t="s">
        <v>57</v>
      </c>
      <c r="D88" s="1003"/>
      <c r="E88" s="22">
        <f>E23</f>
        <v>225000000</v>
      </c>
      <c r="F88" s="22">
        <f>E24</f>
        <v>1275000000</v>
      </c>
      <c r="G88" s="22"/>
      <c r="H88" s="22"/>
      <c r="I88" s="22"/>
      <c r="J88" s="22"/>
      <c r="K88" s="23">
        <f>SUM(E88:G88)</f>
        <v>1500000000</v>
      </c>
    </row>
    <row r="89" spans="1:11" ht="15.75" customHeight="1" thickBot="1" x14ac:dyDescent="0.4">
      <c r="A89" s="38"/>
      <c r="B89" s="38"/>
      <c r="C89" s="1008" t="s">
        <v>80</v>
      </c>
      <c r="D89" s="1003"/>
      <c r="E89" s="22"/>
      <c r="F89" s="22"/>
      <c r="G89" s="22"/>
      <c r="H89" s="22"/>
      <c r="I89" s="22"/>
      <c r="J89" s="22"/>
      <c r="K89" s="23">
        <f>SUM(E89:G89)</f>
        <v>0</v>
      </c>
    </row>
    <row r="90" spans="1:11" ht="15.75" customHeight="1" thickBot="1" x14ac:dyDescent="0.4">
      <c r="A90" s="38"/>
      <c r="B90" s="38"/>
      <c r="C90" s="1008" t="s">
        <v>58</v>
      </c>
      <c r="D90" s="1003"/>
      <c r="E90" s="22">
        <f>E26</f>
        <v>50000000</v>
      </c>
      <c r="F90" s="22"/>
      <c r="G90" s="22"/>
      <c r="H90" s="22"/>
      <c r="I90" s="22"/>
      <c r="J90" s="22"/>
      <c r="K90" s="23">
        <f>SUM(E90:G90)</f>
        <v>50000000</v>
      </c>
    </row>
    <row r="91" spans="1:11" ht="15.75" customHeight="1" thickBot="1" x14ac:dyDescent="0.4">
      <c r="A91" s="38"/>
      <c r="B91" s="38"/>
      <c r="C91" s="1008" t="s">
        <v>39</v>
      </c>
      <c r="D91" s="1003"/>
      <c r="E91" s="26"/>
      <c r="F91" s="26"/>
      <c r="G91" s="26"/>
      <c r="H91" s="26"/>
      <c r="I91" s="26"/>
      <c r="J91" s="26"/>
      <c r="K91" s="23">
        <f>SUM(E91:G91)</f>
        <v>0</v>
      </c>
    </row>
    <row r="92" spans="1:11" ht="15.75" customHeight="1" thickBot="1" x14ac:dyDescent="0.4">
      <c r="A92" s="38"/>
      <c r="B92" s="38"/>
      <c r="C92" s="1014" t="s">
        <v>48</v>
      </c>
      <c r="D92" s="1015"/>
      <c r="E92" s="24">
        <f t="shared" ref="E92:G92" si="14">SUM(E88:E91)</f>
        <v>275000000</v>
      </c>
      <c r="F92" s="24">
        <f t="shared" si="14"/>
        <v>1275000000</v>
      </c>
      <c r="G92" s="24">
        <f t="shared" si="14"/>
        <v>0</v>
      </c>
      <c r="H92" s="24">
        <f t="shared" ref="H92:J92" si="15">SUM(H88:H91)</f>
        <v>0</v>
      </c>
      <c r="I92" s="24">
        <f t="shared" si="15"/>
        <v>0</v>
      </c>
      <c r="J92" s="24">
        <f t="shared" si="15"/>
        <v>0</v>
      </c>
      <c r="K92" s="25">
        <f>SUM(K88:K91)</f>
        <v>1550000000</v>
      </c>
    </row>
    <row r="93" spans="1:11" ht="15" customHeight="1" x14ac:dyDescent="0.35">
      <c r="A93" s="38"/>
      <c r="B93" s="38"/>
    </row>
    <row r="94" spans="1:11" ht="15.75" customHeight="1" thickBot="1" x14ac:dyDescent="0.4">
      <c r="A94" s="38"/>
      <c r="B94" s="38"/>
      <c r="C94" s="10" t="s">
        <v>59</v>
      </c>
      <c r="D94" s="3"/>
      <c r="E94" s="21"/>
      <c r="F94" s="21"/>
      <c r="G94" s="21"/>
      <c r="H94" s="21"/>
      <c r="I94" s="21"/>
      <c r="J94" s="21"/>
      <c r="K94" s="21"/>
    </row>
    <row r="95" spans="1:11" ht="15.75" customHeight="1" thickBot="1" x14ac:dyDescent="0.4">
      <c r="A95" s="38"/>
      <c r="B95" s="38"/>
      <c r="C95" s="1008" t="s">
        <v>60</v>
      </c>
      <c r="D95" s="1003"/>
      <c r="E95" s="19">
        <f t="shared" ref="E95:J95" si="16">E72-E80-E85-E92</f>
        <v>-1448316610</v>
      </c>
      <c r="F95" s="19">
        <f t="shared" si="16"/>
        <v>-979090325.25</v>
      </c>
      <c r="G95" s="19">
        <f t="shared" si="16"/>
        <v>1511735077.9749999</v>
      </c>
      <c r="H95" s="19">
        <f t="shared" si="16"/>
        <v>1501827665.7725</v>
      </c>
      <c r="I95" s="19">
        <f t="shared" si="16"/>
        <v>1490929512.34975</v>
      </c>
      <c r="J95" s="19">
        <f t="shared" si="16"/>
        <v>485892343.58472496</v>
      </c>
      <c r="K95" s="35">
        <f>SUM(E95:J95)</f>
        <v>2562977664.4319749</v>
      </c>
    </row>
    <row r="96" spans="1:11" ht="15.75" customHeight="1" thickBot="1" x14ac:dyDescent="0.4">
      <c r="A96" s="38"/>
      <c r="B96" s="38"/>
      <c r="C96" s="1008" t="s">
        <v>61</v>
      </c>
      <c r="D96" s="1003"/>
      <c r="E96" s="19">
        <f>E95</f>
        <v>-1448316610</v>
      </c>
      <c r="F96" s="19">
        <f>E96+F95</f>
        <v>-2427406935.25</v>
      </c>
      <c r="G96" s="19">
        <f t="shared" ref="G96:J96" si="17">F96+G95</f>
        <v>-915671857.2750001</v>
      </c>
      <c r="H96" s="19">
        <f t="shared" si="17"/>
        <v>586155808.49749994</v>
      </c>
      <c r="I96" s="19">
        <f t="shared" si="17"/>
        <v>2077085320.84725</v>
      </c>
      <c r="J96" s="19">
        <f t="shared" si="17"/>
        <v>2562977664.4319749</v>
      </c>
      <c r="K96" s="49"/>
    </row>
    <row r="97" spans="1:16" ht="15.75" customHeight="1" thickBot="1" x14ac:dyDescent="0.4">
      <c r="A97" s="38"/>
      <c r="B97" s="38"/>
      <c r="C97" s="1008" t="s">
        <v>107</v>
      </c>
      <c r="D97" s="1003"/>
      <c r="E97" s="19">
        <f>E96*12%</f>
        <v>-173797993.19999999</v>
      </c>
      <c r="F97" s="19">
        <f>F96*12%</f>
        <v>-291288832.22999996</v>
      </c>
      <c r="G97" s="19">
        <f>G96*12%</f>
        <v>-109880622.87300001</v>
      </c>
      <c r="H97" s="51"/>
      <c r="I97" s="51"/>
      <c r="J97" s="51"/>
      <c r="K97" s="35">
        <f>SUM(E97:J97)</f>
        <v>-574967448.30299997</v>
      </c>
      <c r="N97" s="181"/>
    </row>
    <row r="98" spans="1:16" ht="15.75" customHeight="1" thickBot="1" x14ac:dyDescent="0.4">
      <c r="A98" s="38"/>
      <c r="B98" s="38"/>
      <c r="C98" s="1014" t="s">
        <v>62</v>
      </c>
      <c r="D98" s="1015"/>
      <c r="E98" s="20">
        <f>E95+E97</f>
        <v>-1622114603.2</v>
      </c>
      <c r="F98" s="20">
        <f>F95+F97</f>
        <v>-1270379157.48</v>
      </c>
      <c r="G98" s="20">
        <f>G95+G97</f>
        <v>1401854455.102</v>
      </c>
      <c r="H98" s="20">
        <f t="shared" ref="H98" si="18">H95+H97</f>
        <v>1501827665.7725</v>
      </c>
      <c r="I98" s="20">
        <f t="shared" ref="I98" si="19">I95+I97</f>
        <v>1490929512.34975</v>
      </c>
      <c r="J98" s="20">
        <f t="shared" ref="J98" si="20">J95+J97</f>
        <v>485892343.58472496</v>
      </c>
      <c r="K98" s="27">
        <f>SUM(E98:J98)</f>
        <v>1988010216.1289747</v>
      </c>
      <c r="N98" s="182"/>
    </row>
    <row r="99" spans="1:16" ht="15.75" customHeight="1" thickBot="1" x14ac:dyDescent="0.4">
      <c r="A99" s="38"/>
      <c r="B99" s="38"/>
      <c r="N99" s="57"/>
    </row>
    <row r="100" spans="1:16" ht="15.75" customHeight="1" thickBot="1" x14ac:dyDescent="0.4">
      <c r="A100" s="38"/>
      <c r="B100" s="38"/>
      <c r="C100" s="1022" t="s">
        <v>74</v>
      </c>
      <c r="D100" s="1023"/>
      <c r="E100" s="94" t="s">
        <v>89</v>
      </c>
      <c r="F100" s="95"/>
      <c r="H100" s="93" t="s">
        <v>94</v>
      </c>
      <c r="I100" s="89" t="s">
        <v>52</v>
      </c>
      <c r="K100" s="107"/>
      <c r="L100" s="108"/>
      <c r="M100" s="1018"/>
      <c r="N100" s="1019"/>
      <c r="O100" s="91"/>
      <c r="P100" s="91"/>
    </row>
    <row r="101" spans="1:16" ht="15.75" customHeight="1" thickBot="1" x14ac:dyDescent="0.4">
      <c r="A101" s="38"/>
      <c r="B101" s="38"/>
      <c r="C101" s="1016">
        <v>0.15</v>
      </c>
      <c r="D101" s="1017"/>
      <c r="E101" s="88">
        <f>IRR(E98:J98,C101)</f>
        <v>0.21274370080587102</v>
      </c>
      <c r="H101" s="118">
        <f>IRR(E98:J98,D101)</f>
        <v>0.21274370080587079</v>
      </c>
      <c r="I101" s="90">
        <f>SUM(E98:J98)</f>
        <v>1988010216.1289747</v>
      </c>
      <c r="K101" s="109"/>
      <c r="L101" s="100"/>
      <c r="M101" s="1020"/>
      <c r="N101" s="1021"/>
      <c r="O101" s="92"/>
      <c r="P101" s="92"/>
    </row>
    <row r="102" spans="1:16" ht="15" customHeight="1" x14ac:dyDescent="0.35">
      <c r="A102" s="38"/>
      <c r="B102" s="38"/>
    </row>
    <row r="103" spans="1:16" ht="15.75" customHeight="1" thickBot="1" x14ac:dyDescent="0.4">
      <c r="A103" s="38"/>
      <c r="B103" s="38"/>
      <c r="C103" s="1027" t="s">
        <v>63</v>
      </c>
      <c r="D103" s="1027"/>
      <c r="E103" s="28" t="s">
        <v>64</v>
      </c>
      <c r="F103" s="28"/>
      <c r="G103" s="28"/>
      <c r="H103" s="28"/>
      <c r="I103" s="28"/>
      <c r="J103" s="28"/>
      <c r="K103" s="28"/>
      <c r="L103" s="28"/>
    </row>
    <row r="104" spans="1:16" ht="15.75" customHeight="1" thickTop="1" x14ac:dyDescent="0.35">
      <c r="A104" s="38"/>
      <c r="B104" s="38"/>
      <c r="C104" s="29"/>
      <c r="D104" s="30"/>
      <c r="E104" s="29"/>
      <c r="F104" s="30"/>
      <c r="G104" s="29"/>
      <c r="H104" s="30"/>
      <c r="I104" s="29"/>
      <c r="J104" s="30"/>
      <c r="K104" s="29"/>
      <c r="L104" s="30"/>
    </row>
    <row r="105" spans="1:16" ht="15" customHeight="1" x14ac:dyDescent="0.35">
      <c r="A105" s="38"/>
      <c r="B105" s="38"/>
      <c r="C105" s="33"/>
      <c r="D105" s="31"/>
      <c r="E105" s="33"/>
      <c r="F105" s="31"/>
      <c r="G105" s="33"/>
      <c r="H105" s="31"/>
      <c r="I105" s="33"/>
      <c r="J105" s="31"/>
      <c r="K105" s="33"/>
      <c r="L105" s="31"/>
    </row>
    <row r="106" spans="1:16" ht="15.75" customHeight="1" thickBot="1" x14ac:dyDescent="0.4">
      <c r="A106" s="38"/>
      <c r="B106" s="38"/>
      <c r="C106" s="33"/>
      <c r="D106" s="31"/>
      <c r="E106" s="33"/>
      <c r="F106" s="31"/>
      <c r="G106" s="33"/>
      <c r="H106" s="31"/>
      <c r="I106" s="33"/>
      <c r="J106" s="31"/>
      <c r="K106" s="33"/>
      <c r="L106" s="31"/>
    </row>
    <row r="107" spans="1:16" ht="16.5" customHeight="1" thickTop="1" thickBot="1" x14ac:dyDescent="0.4">
      <c r="A107" s="38"/>
      <c r="B107" s="38"/>
      <c r="C107" s="1024" t="s">
        <v>65</v>
      </c>
      <c r="D107" s="1025"/>
      <c r="E107" s="1024" t="s">
        <v>67</v>
      </c>
      <c r="F107" s="1025"/>
      <c r="G107" s="1024" t="s">
        <v>86</v>
      </c>
      <c r="H107" s="1025"/>
      <c r="I107" s="1024" t="s">
        <v>87</v>
      </c>
      <c r="J107" s="1025"/>
      <c r="K107" s="1024" t="s">
        <v>66</v>
      </c>
      <c r="L107" s="1025"/>
    </row>
    <row r="108" spans="1:16" ht="16.5" customHeight="1" thickTop="1" thickBot="1" x14ac:dyDescent="0.4">
      <c r="A108" s="38"/>
      <c r="B108" s="38"/>
      <c r="C108" s="1024" t="s">
        <v>68</v>
      </c>
      <c r="D108" s="1025"/>
      <c r="E108" s="1024" t="s">
        <v>69</v>
      </c>
      <c r="F108" s="1026"/>
      <c r="G108" s="1026"/>
      <c r="H108" s="1026"/>
      <c r="I108" s="1026"/>
      <c r="J108" s="1026"/>
      <c r="K108" s="1026"/>
      <c r="L108" s="1025"/>
    </row>
    <row r="109" spans="1:16" ht="15.75" customHeight="1" thickTop="1" x14ac:dyDescent="0.35">
      <c r="A109" s="38"/>
      <c r="B109" s="38"/>
      <c r="C109" s="32"/>
      <c r="D109" s="32"/>
      <c r="E109" s="32"/>
      <c r="F109" s="32"/>
      <c r="G109" s="34"/>
      <c r="H109" s="34"/>
      <c r="I109" s="34"/>
      <c r="J109" s="34"/>
      <c r="K109" s="34"/>
      <c r="L109" s="32"/>
    </row>
    <row r="110" spans="1:16" ht="15.75" customHeight="1" thickBot="1" x14ac:dyDescent="0.4">
      <c r="A110" s="38"/>
      <c r="B110" s="38"/>
      <c r="E110" s="28" t="s">
        <v>70</v>
      </c>
      <c r="F110" s="28"/>
      <c r="G110" s="60" t="s">
        <v>71</v>
      </c>
      <c r="H110" s="60"/>
      <c r="I110" s="60"/>
      <c r="J110" s="60"/>
      <c r="K110" s="102"/>
      <c r="L110" s="102"/>
    </row>
    <row r="111" spans="1:16" ht="15.75" customHeight="1" thickTop="1" x14ac:dyDescent="0.35">
      <c r="A111" s="38"/>
      <c r="B111" s="38"/>
      <c r="E111" s="29"/>
      <c r="F111" s="30"/>
      <c r="G111" s="29"/>
      <c r="H111" s="30"/>
      <c r="I111" s="29"/>
      <c r="J111" s="30"/>
      <c r="K111" s="29"/>
      <c r="L111" s="30"/>
    </row>
    <row r="112" spans="1:16" ht="15" customHeight="1" x14ac:dyDescent="0.35">
      <c r="A112" s="38"/>
      <c r="B112" s="38"/>
      <c r="E112" s="33"/>
      <c r="F112" s="31"/>
      <c r="G112" s="61"/>
      <c r="H112" s="31"/>
      <c r="I112" s="61"/>
      <c r="J112" s="31"/>
      <c r="K112" s="116"/>
      <c r="L112" s="31"/>
    </row>
    <row r="113" spans="1:12" ht="15.75" customHeight="1" thickBot="1" x14ac:dyDescent="0.4">
      <c r="A113" s="38"/>
      <c r="B113" s="38"/>
      <c r="E113" s="33"/>
      <c r="F113" s="31"/>
      <c r="G113" s="61"/>
      <c r="H113" s="31"/>
      <c r="I113" s="61"/>
      <c r="J113" s="31"/>
      <c r="K113" s="116"/>
      <c r="L113" s="31"/>
    </row>
    <row r="114" spans="1:12" ht="15.5" thickTop="1" thickBot="1" x14ac:dyDescent="0.4">
      <c r="A114" s="38"/>
      <c r="B114" s="38"/>
      <c r="E114" s="1024" t="s">
        <v>88</v>
      </c>
      <c r="F114" s="1025"/>
      <c r="G114" s="1024" t="s">
        <v>102</v>
      </c>
      <c r="H114" s="1025"/>
      <c r="I114" s="1024" t="s">
        <v>103</v>
      </c>
      <c r="J114" s="1025"/>
      <c r="K114" s="1024"/>
      <c r="L114" s="1025"/>
    </row>
    <row r="115" spans="1:12" ht="15.5" thickTop="1" thickBot="1" x14ac:dyDescent="0.4">
      <c r="A115" s="38"/>
      <c r="B115" s="38"/>
      <c r="E115" s="1024" t="s">
        <v>72</v>
      </c>
      <c r="F115" s="1025"/>
      <c r="G115" s="1024" t="s">
        <v>73</v>
      </c>
      <c r="H115" s="1025"/>
      <c r="I115" s="1024" t="s">
        <v>104</v>
      </c>
      <c r="J115" s="1025"/>
      <c r="K115" s="1024"/>
      <c r="L115" s="1025"/>
    </row>
    <row r="116" spans="1:12" ht="15" thickTop="1" x14ac:dyDescent="0.35">
      <c r="A116" s="38"/>
      <c r="B116" s="38"/>
    </row>
  </sheetData>
  <sheetProtection selectLockedCells="1"/>
  <customSheetViews>
    <customSheetView guid="{1CE473C3-FE78-4F6D-A93A-3BB1023F86A7}" scale="115" showPageBreaks="1" printArea="1" hiddenColumns="1" topLeftCell="C18">
      <selection activeCell="I18" sqref="I18"/>
      <pageMargins left="0.7" right="0.7" top="0.75" bottom="0.75" header="0.3" footer="0.3"/>
      <pageSetup scale="80" orientation="portrait" r:id="rId1"/>
    </customSheetView>
  </customSheetViews>
  <mergeCells count="191">
    <mergeCell ref="C42:D42"/>
    <mergeCell ref="G47:H47"/>
    <mergeCell ref="G48:H48"/>
    <mergeCell ref="G49:H49"/>
    <mergeCell ref="G50:H50"/>
    <mergeCell ref="G51:H51"/>
    <mergeCell ref="G52:H52"/>
    <mergeCell ref="G53:H53"/>
    <mergeCell ref="C63:D63"/>
    <mergeCell ref="AB28:AC28"/>
    <mergeCell ref="AD28:AE28"/>
    <mergeCell ref="AF28:AG28"/>
    <mergeCell ref="J25:K25"/>
    <mergeCell ref="J26:K26"/>
    <mergeCell ref="J27:K27"/>
    <mergeCell ref="L25:M25"/>
    <mergeCell ref="L26:M26"/>
    <mergeCell ref="L27:M27"/>
    <mergeCell ref="N25:O25"/>
    <mergeCell ref="N26:O26"/>
    <mergeCell ref="N27:O27"/>
    <mergeCell ref="AB25:AC25"/>
    <mergeCell ref="AD25:AE25"/>
    <mergeCell ref="AF25:AG25"/>
    <mergeCell ref="AB26:AC26"/>
    <mergeCell ref="AD26:AE26"/>
    <mergeCell ref="AF26:AG26"/>
    <mergeCell ref="AB27:AC27"/>
    <mergeCell ref="AD27:AE27"/>
    <mergeCell ref="AF27:AG27"/>
    <mergeCell ref="AB22:AC22"/>
    <mergeCell ref="AD22:AE22"/>
    <mergeCell ref="AF22:AG22"/>
    <mergeCell ref="AB23:AC23"/>
    <mergeCell ref="AD23:AE23"/>
    <mergeCell ref="AF23:AG23"/>
    <mergeCell ref="AB24:AC24"/>
    <mergeCell ref="AD24:AE24"/>
    <mergeCell ref="AF24:AG24"/>
    <mergeCell ref="AB19:AC19"/>
    <mergeCell ref="AD19:AE19"/>
    <mergeCell ref="AF19:AG19"/>
    <mergeCell ref="AB20:AC20"/>
    <mergeCell ref="AD20:AE20"/>
    <mergeCell ref="AF20:AG20"/>
    <mergeCell ref="AB21:AC21"/>
    <mergeCell ref="AD21:AE21"/>
    <mergeCell ref="AF21:AG21"/>
    <mergeCell ref="C7:D7"/>
    <mergeCell ref="E7:F7"/>
    <mergeCell ref="G7:H7"/>
    <mergeCell ref="I7:J7"/>
    <mergeCell ref="K7:L7"/>
    <mergeCell ref="M7:N7"/>
    <mergeCell ref="C8:D8"/>
    <mergeCell ref="E8:F8"/>
    <mergeCell ref="G8:H8"/>
    <mergeCell ref="I8:J8"/>
    <mergeCell ref="K8:L8"/>
    <mergeCell ref="M8:N8"/>
    <mergeCell ref="C11:D11"/>
    <mergeCell ref="E11:F11"/>
    <mergeCell ref="G11:H11"/>
    <mergeCell ref="J11:K11"/>
    <mergeCell ref="L11:M11"/>
    <mergeCell ref="N11:O11"/>
    <mergeCell ref="C13:D13"/>
    <mergeCell ref="E13:F13"/>
    <mergeCell ref="G13:H13"/>
    <mergeCell ref="J13:K13"/>
    <mergeCell ref="L13:M13"/>
    <mergeCell ref="N13:O13"/>
    <mergeCell ref="C12:D12"/>
    <mergeCell ref="E12:F12"/>
    <mergeCell ref="G12:H12"/>
    <mergeCell ref="J12:K12"/>
    <mergeCell ref="L12:M12"/>
    <mergeCell ref="N12:O12"/>
    <mergeCell ref="C14:D14"/>
    <mergeCell ref="E14:F14"/>
    <mergeCell ref="G14:H14"/>
    <mergeCell ref="J14:K14"/>
    <mergeCell ref="N14:O14"/>
    <mergeCell ref="C15:D15"/>
    <mergeCell ref="E15:F15"/>
    <mergeCell ref="G15:H15"/>
    <mergeCell ref="J15:K15"/>
    <mergeCell ref="N15:O15"/>
    <mergeCell ref="C18:D18"/>
    <mergeCell ref="E18:H18"/>
    <mergeCell ref="J18:K18"/>
    <mergeCell ref="L18:M18"/>
    <mergeCell ref="N18:O18"/>
    <mergeCell ref="E19:F19"/>
    <mergeCell ref="J19:K19"/>
    <mergeCell ref="L19:M19"/>
    <mergeCell ref="N19:O19"/>
    <mergeCell ref="J22:K22"/>
    <mergeCell ref="L22:M22"/>
    <mergeCell ref="N22:O22"/>
    <mergeCell ref="E20:F20"/>
    <mergeCell ref="J20:K20"/>
    <mergeCell ref="L20:M20"/>
    <mergeCell ref="N20:O20"/>
    <mergeCell ref="C21:D21"/>
    <mergeCell ref="E21:F21"/>
    <mergeCell ref="G21:H21"/>
    <mergeCell ref="J21:K21"/>
    <mergeCell ref="L21:M21"/>
    <mergeCell ref="N21:O21"/>
    <mergeCell ref="C38:D38"/>
    <mergeCell ref="J24:K24"/>
    <mergeCell ref="L24:M24"/>
    <mergeCell ref="N24:O24"/>
    <mergeCell ref="E23:F23"/>
    <mergeCell ref="G23:H23"/>
    <mergeCell ref="J23:K23"/>
    <mergeCell ref="L23:M23"/>
    <mergeCell ref="N23:O23"/>
    <mergeCell ref="E24:F24"/>
    <mergeCell ref="G24:H24"/>
    <mergeCell ref="E30:E31"/>
    <mergeCell ref="F30:F31"/>
    <mergeCell ref="C64:D64"/>
    <mergeCell ref="C65:D65"/>
    <mergeCell ref="C66:D66"/>
    <mergeCell ref="C67:D67"/>
    <mergeCell ref="C68:D68"/>
    <mergeCell ref="C69:D69"/>
    <mergeCell ref="C70:D70"/>
    <mergeCell ref="C71:D71"/>
    <mergeCell ref="C97:D97"/>
    <mergeCell ref="C80:D80"/>
    <mergeCell ref="C83:D83"/>
    <mergeCell ref="C84:D84"/>
    <mergeCell ref="C85:D85"/>
    <mergeCell ref="C88:D88"/>
    <mergeCell ref="C89:D89"/>
    <mergeCell ref="C72:D72"/>
    <mergeCell ref="C78:D78"/>
    <mergeCell ref="C79:D79"/>
    <mergeCell ref="E115:F115"/>
    <mergeCell ref="C108:D108"/>
    <mergeCell ref="E108:L108"/>
    <mergeCell ref="E114:F114"/>
    <mergeCell ref="C103:D103"/>
    <mergeCell ref="C107:D107"/>
    <mergeCell ref="E107:F107"/>
    <mergeCell ref="G107:H107"/>
    <mergeCell ref="I107:J107"/>
    <mergeCell ref="K107:L107"/>
    <mergeCell ref="G114:H114"/>
    <mergeCell ref="I114:J114"/>
    <mergeCell ref="K114:L114"/>
    <mergeCell ref="G115:H115"/>
    <mergeCell ref="I115:J115"/>
    <mergeCell ref="K115:L115"/>
    <mergeCell ref="C98:D98"/>
    <mergeCell ref="C101:D101"/>
    <mergeCell ref="C90:D90"/>
    <mergeCell ref="C91:D91"/>
    <mergeCell ref="C92:D92"/>
    <mergeCell ref="C95:D95"/>
    <mergeCell ref="C96:D96"/>
    <mergeCell ref="M100:N100"/>
    <mergeCell ref="M101:N101"/>
    <mergeCell ref="C100:D100"/>
    <mergeCell ref="E6:F6"/>
    <mergeCell ref="J45:K45"/>
    <mergeCell ref="L45:M45"/>
    <mergeCell ref="E27:F27"/>
    <mergeCell ref="E25:F25"/>
    <mergeCell ref="C26:D26"/>
    <mergeCell ref="C19:D19"/>
    <mergeCell ref="C20:D20"/>
    <mergeCell ref="C22:D22"/>
    <mergeCell ref="E22:F22"/>
    <mergeCell ref="G22:H22"/>
    <mergeCell ref="E26:F26"/>
    <mergeCell ref="C39:D39"/>
    <mergeCell ref="C30:D31"/>
    <mergeCell ref="J30:K30"/>
    <mergeCell ref="L30:M30"/>
    <mergeCell ref="C40:D40"/>
    <mergeCell ref="C41:D41"/>
    <mergeCell ref="C37:D37"/>
    <mergeCell ref="C34:D34"/>
    <mergeCell ref="C35:D35"/>
    <mergeCell ref="C36:D36"/>
    <mergeCell ref="C32:D32"/>
    <mergeCell ref="C33:D33"/>
  </mergeCells>
  <pageMargins left="0.45" right="0.45" top="0.75" bottom="0.75" header="0.3" footer="0.3"/>
  <pageSetup paperSize="9" scale="80" orientation="portrait"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200-000000000000}">
          <x14:formula1>
            <xm:f>"NEW BUILDING, EXISTING BUILDING"</xm:f>
          </x14:formula1>
          <xm:sqref>E63377:F63377 JI63377:JJ63377 TE63377:TF63377 ADA63377:ADB63377 AMW63377:AMX63377 AWS63377:AWT63377 BGO63377:BGP63377 BQK63377:BQL63377 CAG63377:CAH63377 CKC63377:CKD63377 CTY63377:CTZ63377 DDU63377:DDV63377 DNQ63377:DNR63377 DXM63377:DXN63377 EHI63377:EHJ63377 ERE63377:ERF63377 FBA63377:FBB63377 FKW63377:FKX63377 FUS63377:FUT63377 GEO63377:GEP63377 GOK63377:GOL63377 GYG63377:GYH63377 HIC63377:HID63377 HRY63377:HRZ63377 IBU63377:IBV63377 ILQ63377:ILR63377 IVM63377:IVN63377 JFI63377:JFJ63377 JPE63377:JPF63377 JZA63377:JZB63377 KIW63377:KIX63377 KSS63377:KST63377 LCO63377:LCP63377 LMK63377:LML63377 LWG63377:LWH63377 MGC63377:MGD63377 MPY63377:MPZ63377 MZU63377:MZV63377 NJQ63377:NJR63377 NTM63377:NTN63377 ODI63377:ODJ63377 ONE63377:ONF63377 OXA63377:OXB63377 PGW63377:PGX63377 PQS63377:PQT63377 QAO63377:QAP63377 QKK63377:QKL63377 QUG63377:QUH63377 REC63377:RED63377 RNY63377:RNZ63377 RXU63377:RXV63377 SHQ63377:SHR63377 SRM63377:SRN63377 TBI63377:TBJ63377 TLE63377:TLF63377 TVA63377:TVB63377 UEW63377:UEX63377 UOS63377:UOT63377 UYO63377:UYP63377 VIK63377:VIL63377 VSG63377:VSH63377 WCC63377:WCD63377 WLY63377:WLZ63377 WVU63377:WVV63377 E128913:F128913 JI128913:JJ128913 TE128913:TF128913 ADA128913:ADB128913 AMW128913:AMX128913 AWS128913:AWT128913 BGO128913:BGP128913 BQK128913:BQL128913 CAG128913:CAH128913 CKC128913:CKD128913 CTY128913:CTZ128913 DDU128913:DDV128913 DNQ128913:DNR128913 DXM128913:DXN128913 EHI128913:EHJ128913 ERE128913:ERF128913 FBA128913:FBB128913 FKW128913:FKX128913 FUS128913:FUT128913 GEO128913:GEP128913 GOK128913:GOL128913 GYG128913:GYH128913 HIC128913:HID128913 HRY128913:HRZ128913 IBU128913:IBV128913 ILQ128913:ILR128913 IVM128913:IVN128913 JFI128913:JFJ128913 JPE128913:JPF128913 JZA128913:JZB128913 KIW128913:KIX128913 KSS128913:KST128913 LCO128913:LCP128913 LMK128913:LML128913 LWG128913:LWH128913 MGC128913:MGD128913 MPY128913:MPZ128913 MZU128913:MZV128913 NJQ128913:NJR128913 NTM128913:NTN128913 ODI128913:ODJ128913 ONE128913:ONF128913 OXA128913:OXB128913 PGW128913:PGX128913 PQS128913:PQT128913 QAO128913:QAP128913 QKK128913:QKL128913 QUG128913:QUH128913 REC128913:RED128913 RNY128913:RNZ128913 RXU128913:RXV128913 SHQ128913:SHR128913 SRM128913:SRN128913 TBI128913:TBJ128913 TLE128913:TLF128913 TVA128913:TVB128913 UEW128913:UEX128913 UOS128913:UOT128913 UYO128913:UYP128913 VIK128913:VIL128913 VSG128913:VSH128913 WCC128913:WCD128913 WLY128913:WLZ128913 WVU128913:WVV128913 E194449:F194449 JI194449:JJ194449 TE194449:TF194449 ADA194449:ADB194449 AMW194449:AMX194449 AWS194449:AWT194449 BGO194449:BGP194449 BQK194449:BQL194449 CAG194449:CAH194449 CKC194449:CKD194449 CTY194449:CTZ194449 DDU194449:DDV194449 DNQ194449:DNR194449 DXM194449:DXN194449 EHI194449:EHJ194449 ERE194449:ERF194449 FBA194449:FBB194449 FKW194449:FKX194449 FUS194449:FUT194449 GEO194449:GEP194449 GOK194449:GOL194449 GYG194449:GYH194449 HIC194449:HID194449 HRY194449:HRZ194449 IBU194449:IBV194449 ILQ194449:ILR194449 IVM194449:IVN194449 JFI194449:JFJ194449 JPE194449:JPF194449 JZA194449:JZB194449 KIW194449:KIX194449 KSS194449:KST194449 LCO194449:LCP194449 LMK194449:LML194449 LWG194449:LWH194449 MGC194449:MGD194449 MPY194449:MPZ194449 MZU194449:MZV194449 NJQ194449:NJR194449 NTM194449:NTN194449 ODI194449:ODJ194449 ONE194449:ONF194449 OXA194449:OXB194449 PGW194449:PGX194449 PQS194449:PQT194449 QAO194449:QAP194449 QKK194449:QKL194449 QUG194449:QUH194449 REC194449:RED194449 RNY194449:RNZ194449 RXU194449:RXV194449 SHQ194449:SHR194449 SRM194449:SRN194449 TBI194449:TBJ194449 TLE194449:TLF194449 TVA194449:TVB194449 UEW194449:UEX194449 UOS194449:UOT194449 UYO194449:UYP194449 VIK194449:VIL194449 VSG194449:VSH194449 WCC194449:WCD194449 WLY194449:WLZ194449 WVU194449:WVV194449 E259985:F259985 JI259985:JJ259985 TE259985:TF259985 ADA259985:ADB259985 AMW259985:AMX259985 AWS259985:AWT259985 BGO259985:BGP259985 BQK259985:BQL259985 CAG259985:CAH259985 CKC259985:CKD259985 CTY259985:CTZ259985 DDU259985:DDV259985 DNQ259985:DNR259985 DXM259985:DXN259985 EHI259985:EHJ259985 ERE259985:ERF259985 FBA259985:FBB259985 FKW259985:FKX259985 FUS259985:FUT259985 GEO259985:GEP259985 GOK259985:GOL259985 GYG259985:GYH259985 HIC259985:HID259985 HRY259985:HRZ259985 IBU259985:IBV259985 ILQ259985:ILR259985 IVM259985:IVN259985 JFI259985:JFJ259985 JPE259985:JPF259985 JZA259985:JZB259985 KIW259985:KIX259985 KSS259985:KST259985 LCO259985:LCP259985 LMK259985:LML259985 LWG259985:LWH259985 MGC259985:MGD259985 MPY259985:MPZ259985 MZU259985:MZV259985 NJQ259985:NJR259985 NTM259985:NTN259985 ODI259985:ODJ259985 ONE259985:ONF259985 OXA259985:OXB259985 PGW259985:PGX259985 PQS259985:PQT259985 QAO259985:QAP259985 QKK259985:QKL259985 QUG259985:QUH259985 REC259985:RED259985 RNY259985:RNZ259985 RXU259985:RXV259985 SHQ259985:SHR259985 SRM259985:SRN259985 TBI259985:TBJ259985 TLE259985:TLF259985 TVA259985:TVB259985 UEW259985:UEX259985 UOS259985:UOT259985 UYO259985:UYP259985 VIK259985:VIL259985 VSG259985:VSH259985 WCC259985:WCD259985 WLY259985:WLZ259985 WVU259985:WVV259985 E325521:F325521 JI325521:JJ325521 TE325521:TF325521 ADA325521:ADB325521 AMW325521:AMX325521 AWS325521:AWT325521 BGO325521:BGP325521 BQK325521:BQL325521 CAG325521:CAH325521 CKC325521:CKD325521 CTY325521:CTZ325521 DDU325521:DDV325521 DNQ325521:DNR325521 DXM325521:DXN325521 EHI325521:EHJ325521 ERE325521:ERF325521 FBA325521:FBB325521 FKW325521:FKX325521 FUS325521:FUT325521 GEO325521:GEP325521 GOK325521:GOL325521 GYG325521:GYH325521 HIC325521:HID325521 HRY325521:HRZ325521 IBU325521:IBV325521 ILQ325521:ILR325521 IVM325521:IVN325521 JFI325521:JFJ325521 JPE325521:JPF325521 JZA325521:JZB325521 KIW325521:KIX325521 KSS325521:KST325521 LCO325521:LCP325521 LMK325521:LML325521 LWG325521:LWH325521 MGC325521:MGD325521 MPY325521:MPZ325521 MZU325521:MZV325521 NJQ325521:NJR325521 NTM325521:NTN325521 ODI325521:ODJ325521 ONE325521:ONF325521 OXA325521:OXB325521 PGW325521:PGX325521 PQS325521:PQT325521 QAO325521:QAP325521 QKK325521:QKL325521 QUG325521:QUH325521 REC325521:RED325521 RNY325521:RNZ325521 RXU325521:RXV325521 SHQ325521:SHR325521 SRM325521:SRN325521 TBI325521:TBJ325521 TLE325521:TLF325521 TVA325521:TVB325521 UEW325521:UEX325521 UOS325521:UOT325521 UYO325521:UYP325521 VIK325521:VIL325521 VSG325521:VSH325521 WCC325521:WCD325521 WLY325521:WLZ325521 WVU325521:WVV325521 E391057:F391057 JI391057:JJ391057 TE391057:TF391057 ADA391057:ADB391057 AMW391057:AMX391057 AWS391057:AWT391057 BGO391057:BGP391057 BQK391057:BQL391057 CAG391057:CAH391057 CKC391057:CKD391057 CTY391057:CTZ391057 DDU391057:DDV391057 DNQ391057:DNR391057 DXM391057:DXN391057 EHI391057:EHJ391057 ERE391057:ERF391057 FBA391057:FBB391057 FKW391057:FKX391057 FUS391057:FUT391057 GEO391057:GEP391057 GOK391057:GOL391057 GYG391057:GYH391057 HIC391057:HID391057 HRY391057:HRZ391057 IBU391057:IBV391057 ILQ391057:ILR391057 IVM391057:IVN391057 JFI391057:JFJ391057 JPE391057:JPF391057 JZA391057:JZB391057 KIW391057:KIX391057 KSS391057:KST391057 LCO391057:LCP391057 LMK391057:LML391057 LWG391057:LWH391057 MGC391057:MGD391057 MPY391057:MPZ391057 MZU391057:MZV391057 NJQ391057:NJR391057 NTM391057:NTN391057 ODI391057:ODJ391057 ONE391057:ONF391057 OXA391057:OXB391057 PGW391057:PGX391057 PQS391057:PQT391057 QAO391057:QAP391057 QKK391057:QKL391057 QUG391057:QUH391057 REC391057:RED391057 RNY391057:RNZ391057 RXU391057:RXV391057 SHQ391057:SHR391057 SRM391057:SRN391057 TBI391057:TBJ391057 TLE391057:TLF391057 TVA391057:TVB391057 UEW391057:UEX391057 UOS391057:UOT391057 UYO391057:UYP391057 VIK391057:VIL391057 VSG391057:VSH391057 WCC391057:WCD391057 WLY391057:WLZ391057 WVU391057:WVV391057 E456593:F456593 JI456593:JJ456593 TE456593:TF456593 ADA456593:ADB456593 AMW456593:AMX456593 AWS456593:AWT456593 BGO456593:BGP456593 BQK456593:BQL456593 CAG456593:CAH456593 CKC456593:CKD456593 CTY456593:CTZ456593 DDU456593:DDV456593 DNQ456593:DNR456593 DXM456593:DXN456593 EHI456593:EHJ456593 ERE456593:ERF456593 FBA456593:FBB456593 FKW456593:FKX456593 FUS456593:FUT456593 GEO456593:GEP456593 GOK456593:GOL456593 GYG456593:GYH456593 HIC456593:HID456593 HRY456593:HRZ456593 IBU456593:IBV456593 ILQ456593:ILR456593 IVM456593:IVN456593 JFI456593:JFJ456593 JPE456593:JPF456593 JZA456593:JZB456593 KIW456593:KIX456593 KSS456593:KST456593 LCO456593:LCP456593 LMK456593:LML456593 LWG456593:LWH456593 MGC456593:MGD456593 MPY456593:MPZ456593 MZU456593:MZV456593 NJQ456593:NJR456593 NTM456593:NTN456593 ODI456593:ODJ456593 ONE456593:ONF456593 OXA456593:OXB456593 PGW456593:PGX456593 PQS456593:PQT456593 QAO456593:QAP456593 QKK456593:QKL456593 QUG456593:QUH456593 REC456593:RED456593 RNY456593:RNZ456593 RXU456593:RXV456593 SHQ456593:SHR456593 SRM456593:SRN456593 TBI456593:TBJ456593 TLE456593:TLF456593 TVA456593:TVB456593 UEW456593:UEX456593 UOS456593:UOT456593 UYO456593:UYP456593 VIK456593:VIL456593 VSG456593:VSH456593 WCC456593:WCD456593 WLY456593:WLZ456593 WVU456593:WVV456593 E522129:F522129 JI522129:JJ522129 TE522129:TF522129 ADA522129:ADB522129 AMW522129:AMX522129 AWS522129:AWT522129 BGO522129:BGP522129 BQK522129:BQL522129 CAG522129:CAH522129 CKC522129:CKD522129 CTY522129:CTZ522129 DDU522129:DDV522129 DNQ522129:DNR522129 DXM522129:DXN522129 EHI522129:EHJ522129 ERE522129:ERF522129 FBA522129:FBB522129 FKW522129:FKX522129 FUS522129:FUT522129 GEO522129:GEP522129 GOK522129:GOL522129 GYG522129:GYH522129 HIC522129:HID522129 HRY522129:HRZ522129 IBU522129:IBV522129 ILQ522129:ILR522129 IVM522129:IVN522129 JFI522129:JFJ522129 JPE522129:JPF522129 JZA522129:JZB522129 KIW522129:KIX522129 KSS522129:KST522129 LCO522129:LCP522129 LMK522129:LML522129 LWG522129:LWH522129 MGC522129:MGD522129 MPY522129:MPZ522129 MZU522129:MZV522129 NJQ522129:NJR522129 NTM522129:NTN522129 ODI522129:ODJ522129 ONE522129:ONF522129 OXA522129:OXB522129 PGW522129:PGX522129 PQS522129:PQT522129 QAO522129:QAP522129 QKK522129:QKL522129 QUG522129:QUH522129 REC522129:RED522129 RNY522129:RNZ522129 RXU522129:RXV522129 SHQ522129:SHR522129 SRM522129:SRN522129 TBI522129:TBJ522129 TLE522129:TLF522129 TVA522129:TVB522129 UEW522129:UEX522129 UOS522129:UOT522129 UYO522129:UYP522129 VIK522129:VIL522129 VSG522129:VSH522129 WCC522129:WCD522129 WLY522129:WLZ522129 WVU522129:WVV522129 E587665:F587665 JI587665:JJ587665 TE587665:TF587665 ADA587665:ADB587665 AMW587665:AMX587665 AWS587665:AWT587665 BGO587665:BGP587665 BQK587665:BQL587665 CAG587665:CAH587665 CKC587665:CKD587665 CTY587665:CTZ587665 DDU587665:DDV587665 DNQ587665:DNR587665 DXM587665:DXN587665 EHI587665:EHJ587665 ERE587665:ERF587665 FBA587665:FBB587665 FKW587665:FKX587665 FUS587665:FUT587665 GEO587665:GEP587665 GOK587665:GOL587665 GYG587665:GYH587665 HIC587665:HID587665 HRY587665:HRZ587665 IBU587665:IBV587665 ILQ587665:ILR587665 IVM587665:IVN587665 JFI587665:JFJ587665 JPE587665:JPF587665 JZA587665:JZB587665 KIW587665:KIX587665 KSS587665:KST587665 LCO587665:LCP587665 LMK587665:LML587665 LWG587665:LWH587665 MGC587665:MGD587665 MPY587665:MPZ587665 MZU587665:MZV587665 NJQ587665:NJR587665 NTM587665:NTN587665 ODI587665:ODJ587665 ONE587665:ONF587665 OXA587665:OXB587665 PGW587665:PGX587665 PQS587665:PQT587665 QAO587665:QAP587665 QKK587665:QKL587665 QUG587665:QUH587665 REC587665:RED587665 RNY587665:RNZ587665 RXU587665:RXV587665 SHQ587665:SHR587665 SRM587665:SRN587665 TBI587665:TBJ587665 TLE587665:TLF587665 TVA587665:TVB587665 UEW587665:UEX587665 UOS587665:UOT587665 UYO587665:UYP587665 VIK587665:VIL587665 VSG587665:VSH587665 WCC587665:WCD587665 WLY587665:WLZ587665 WVU587665:WVV587665 E653201:F653201 JI653201:JJ653201 TE653201:TF653201 ADA653201:ADB653201 AMW653201:AMX653201 AWS653201:AWT653201 BGO653201:BGP653201 BQK653201:BQL653201 CAG653201:CAH653201 CKC653201:CKD653201 CTY653201:CTZ653201 DDU653201:DDV653201 DNQ653201:DNR653201 DXM653201:DXN653201 EHI653201:EHJ653201 ERE653201:ERF653201 FBA653201:FBB653201 FKW653201:FKX653201 FUS653201:FUT653201 GEO653201:GEP653201 GOK653201:GOL653201 GYG653201:GYH653201 HIC653201:HID653201 HRY653201:HRZ653201 IBU653201:IBV653201 ILQ653201:ILR653201 IVM653201:IVN653201 JFI653201:JFJ653201 JPE653201:JPF653201 JZA653201:JZB653201 KIW653201:KIX653201 KSS653201:KST653201 LCO653201:LCP653201 LMK653201:LML653201 LWG653201:LWH653201 MGC653201:MGD653201 MPY653201:MPZ653201 MZU653201:MZV653201 NJQ653201:NJR653201 NTM653201:NTN653201 ODI653201:ODJ653201 ONE653201:ONF653201 OXA653201:OXB653201 PGW653201:PGX653201 PQS653201:PQT653201 QAO653201:QAP653201 QKK653201:QKL653201 QUG653201:QUH653201 REC653201:RED653201 RNY653201:RNZ653201 RXU653201:RXV653201 SHQ653201:SHR653201 SRM653201:SRN653201 TBI653201:TBJ653201 TLE653201:TLF653201 TVA653201:TVB653201 UEW653201:UEX653201 UOS653201:UOT653201 UYO653201:UYP653201 VIK653201:VIL653201 VSG653201:VSH653201 WCC653201:WCD653201 WLY653201:WLZ653201 WVU653201:WVV653201 E718737:F718737 JI718737:JJ718737 TE718737:TF718737 ADA718737:ADB718737 AMW718737:AMX718737 AWS718737:AWT718737 BGO718737:BGP718737 BQK718737:BQL718737 CAG718737:CAH718737 CKC718737:CKD718737 CTY718737:CTZ718737 DDU718737:DDV718737 DNQ718737:DNR718737 DXM718737:DXN718737 EHI718737:EHJ718737 ERE718737:ERF718737 FBA718737:FBB718737 FKW718737:FKX718737 FUS718737:FUT718737 GEO718737:GEP718737 GOK718737:GOL718737 GYG718737:GYH718737 HIC718737:HID718737 HRY718737:HRZ718737 IBU718737:IBV718737 ILQ718737:ILR718737 IVM718737:IVN718737 JFI718737:JFJ718737 JPE718737:JPF718737 JZA718737:JZB718737 KIW718737:KIX718737 KSS718737:KST718737 LCO718737:LCP718737 LMK718737:LML718737 LWG718737:LWH718737 MGC718737:MGD718737 MPY718737:MPZ718737 MZU718737:MZV718737 NJQ718737:NJR718737 NTM718737:NTN718737 ODI718737:ODJ718737 ONE718737:ONF718737 OXA718737:OXB718737 PGW718737:PGX718737 PQS718737:PQT718737 QAO718737:QAP718737 QKK718737:QKL718737 QUG718737:QUH718737 REC718737:RED718737 RNY718737:RNZ718737 RXU718737:RXV718737 SHQ718737:SHR718737 SRM718737:SRN718737 TBI718737:TBJ718737 TLE718737:TLF718737 TVA718737:TVB718737 UEW718737:UEX718737 UOS718737:UOT718737 UYO718737:UYP718737 VIK718737:VIL718737 VSG718737:VSH718737 WCC718737:WCD718737 WLY718737:WLZ718737 WVU718737:WVV718737 E784273:F784273 JI784273:JJ784273 TE784273:TF784273 ADA784273:ADB784273 AMW784273:AMX784273 AWS784273:AWT784273 BGO784273:BGP784273 BQK784273:BQL784273 CAG784273:CAH784273 CKC784273:CKD784273 CTY784273:CTZ784273 DDU784273:DDV784273 DNQ784273:DNR784273 DXM784273:DXN784273 EHI784273:EHJ784273 ERE784273:ERF784273 FBA784273:FBB784273 FKW784273:FKX784273 FUS784273:FUT784273 GEO784273:GEP784273 GOK784273:GOL784273 GYG784273:GYH784273 HIC784273:HID784273 HRY784273:HRZ784273 IBU784273:IBV784273 ILQ784273:ILR784273 IVM784273:IVN784273 JFI784273:JFJ784273 JPE784273:JPF784273 JZA784273:JZB784273 KIW784273:KIX784273 KSS784273:KST784273 LCO784273:LCP784273 LMK784273:LML784273 LWG784273:LWH784273 MGC784273:MGD784273 MPY784273:MPZ784273 MZU784273:MZV784273 NJQ784273:NJR784273 NTM784273:NTN784273 ODI784273:ODJ784273 ONE784273:ONF784273 OXA784273:OXB784273 PGW784273:PGX784273 PQS784273:PQT784273 QAO784273:QAP784273 QKK784273:QKL784273 QUG784273:QUH784273 REC784273:RED784273 RNY784273:RNZ784273 RXU784273:RXV784273 SHQ784273:SHR784273 SRM784273:SRN784273 TBI784273:TBJ784273 TLE784273:TLF784273 TVA784273:TVB784273 UEW784273:UEX784273 UOS784273:UOT784273 UYO784273:UYP784273 VIK784273:VIL784273 VSG784273:VSH784273 WCC784273:WCD784273 WLY784273:WLZ784273 WVU784273:WVV784273 E849809:F849809 JI849809:JJ849809 TE849809:TF849809 ADA849809:ADB849809 AMW849809:AMX849809 AWS849809:AWT849809 BGO849809:BGP849809 BQK849809:BQL849809 CAG849809:CAH849809 CKC849809:CKD849809 CTY849809:CTZ849809 DDU849809:DDV849809 DNQ849809:DNR849809 DXM849809:DXN849809 EHI849809:EHJ849809 ERE849809:ERF849809 FBA849809:FBB849809 FKW849809:FKX849809 FUS849809:FUT849809 GEO849809:GEP849809 GOK849809:GOL849809 GYG849809:GYH849809 HIC849809:HID849809 HRY849809:HRZ849809 IBU849809:IBV849809 ILQ849809:ILR849809 IVM849809:IVN849809 JFI849809:JFJ849809 JPE849809:JPF849809 JZA849809:JZB849809 KIW849809:KIX849809 KSS849809:KST849809 LCO849809:LCP849809 LMK849809:LML849809 LWG849809:LWH849809 MGC849809:MGD849809 MPY849809:MPZ849809 MZU849809:MZV849809 NJQ849809:NJR849809 NTM849809:NTN849809 ODI849809:ODJ849809 ONE849809:ONF849809 OXA849809:OXB849809 PGW849809:PGX849809 PQS849809:PQT849809 QAO849809:QAP849809 QKK849809:QKL849809 QUG849809:QUH849809 REC849809:RED849809 RNY849809:RNZ849809 RXU849809:RXV849809 SHQ849809:SHR849809 SRM849809:SRN849809 TBI849809:TBJ849809 TLE849809:TLF849809 TVA849809:TVB849809 UEW849809:UEX849809 UOS849809:UOT849809 UYO849809:UYP849809 VIK849809:VIL849809 VSG849809:VSH849809 WCC849809:WCD849809 WLY849809:WLZ849809 WVU849809:WVV849809 E915345:F915345 JI915345:JJ915345 TE915345:TF915345 ADA915345:ADB915345 AMW915345:AMX915345 AWS915345:AWT915345 BGO915345:BGP915345 BQK915345:BQL915345 CAG915345:CAH915345 CKC915345:CKD915345 CTY915345:CTZ915345 DDU915345:DDV915345 DNQ915345:DNR915345 DXM915345:DXN915345 EHI915345:EHJ915345 ERE915345:ERF915345 FBA915345:FBB915345 FKW915345:FKX915345 FUS915345:FUT915345 GEO915345:GEP915345 GOK915345:GOL915345 GYG915345:GYH915345 HIC915345:HID915345 HRY915345:HRZ915345 IBU915345:IBV915345 ILQ915345:ILR915345 IVM915345:IVN915345 JFI915345:JFJ915345 JPE915345:JPF915345 JZA915345:JZB915345 KIW915345:KIX915345 KSS915345:KST915345 LCO915345:LCP915345 LMK915345:LML915345 LWG915345:LWH915345 MGC915345:MGD915345 MPY915345:MPZ915345 MZU915345:MZV915345 NJQ915345:NJR915345 NTM915345:NTN915345 ODI915345:ODJ915345 ONE915345:ONF915345 OXA915345:OXB915345 PGW915345:PGX915345 PQS915345:PQT915345 QAO915345:QAP915345 QKK915345:QKL915345 QUG915345:QUH915345 REC915345:RED915345 RNY915345:RNZ915345 RXU915345:RXV915345 SHQ915345:SHR915345 SRM915345:SRN915345 TBI915345:TBJ915345 TLE915345:TLF915345 TVA915345:TVB915345 UEW915345:UEX915345 UOS915345:UOT915345 UYO915345:UYP915345 VIK915345:VIL915345 VSG915345:VSH915345 WCC915345:WCD915345 WLY915345:WLZ915345 WVU915345:WVV915345 E980881:F980881 JI980881:JJ980881 TE980881:TF980881 ADA980881:ADB980881 AMW980881:AMX980881 AWS980881:AWT980881 BGO980881:BGP980881 BQK980881:BQL980881 CAG980881:CAH980881 CKC980881:CKD980881 CTY980881:CTZ980881 DDU980881:DDV980881 DNQ980881:DNR980881 DXM980881:DXN980881 EHI980881:EHJ980881 ERE980881:ERF980881 FBA980881:FBB980881 FKW980881:FKX980881 FUS980881:FUT980881 GEO980881:GEP980881 GOK980881:GOL980881 GYG980881:GYH980881 HIC980881:HID980881 HRY980881:HRZ980881 IBU980881:IBV980881 ILQ980881:ILR980881 IVM980881:IVN980881 JFI980881:JFJ980881 JPE980881:JPF980881 JZA980881:JZB980881 KIW980881:KIX980881 KSS980881:KST980881 LCO980881:LCP980881 LMK980881:LML980881 LWG980881:LWH980881 MGC980881:MGD980881 MPY980881:MPZ980881 MZU980881:MZV980881 NJQ980881:NJR980881 NTM980881:NTN980881 ODI980881:ODJ980881 ONE980881:ONF980881 OXA980881:OXB980881 PGW980881:PGX980881 PQS980881:PQT980881 QAO980881:QAP980881 QKK980881:QKL980881 QUG980881:QUH980881 REC980881:RED980881 RNY980881:RNZ980881 RXU980881:RXV980881 SHQ980881:SHR980881 SRM980881:SRN980881 TBI980881:TBJ980881 TLE980881:TLF980881 TVA980881:TVB980881 UEW980881:UEX980881 UOS980881:UOT980881 UYO980881:UYP980881 VIK980881:VIL980881 VSG980881:VSH980881 WCC980881:WCD980881 WLY980881:WLZ980881 WVU980881:WVV980881 E5 JI5 TE5 ADA5 AMW5 AWS5 BGO5 BQK5 CAG5 CKC5 CTY5 DDU5 DNQ5 DXM5 EHI5 ERE5 FBA5 FKW5 FUS5 GEO5 GOK5 GYG5 HIC5 HRY5 IBU5 ILQ5 IVM5 JFI5 JPE5 JZA5 KIW5 KSS5 LCO5 LMK5 LWG5 MGC5 MPY5 MZU5 NJQ5 NTM5 ODI5 ONE5 OXA5 PGW5 PQS5 QAO5 QKK5 QUG5 REC5 RNY5 RXU5 SHQ5 SRM5 TBI5 TLE5 TVA5 UEW5 UOS5 UYO5 VIK5 VSG5 WCC5 WLY5 WVU5 E63265 JI63265 TE63265 ADA63265 AMW63265 AWS63265 BGO63265 BQK63265 CAG63265 CKC63265 CTY63265 DDU63265 DNQ63265 DXM63265 EHI63265 ERE63265 FBA63265 FKW63265 FUS63265 GEO63265 GOK63265 GYG63265 HIC63265 HRY63265 IBU63265 ILQ63265 IVM63265 JFI63265 JPE63265 JZA63265 KIW63265 KSS63265 LCO63265 LMK63265 LWG63265 MGC63265 MPY63265 MZU63265 NJQ63265 NTM63265 ODI63265 ONE63265 OXA63265 PGW63265 PQS63265 QAO63265 QKK63265 QUG63265 REC63265 RNY63265 RXU63265 SHQ63265 SRM63265 TBI63265 TLE63265 TVA63265 UEW63265 UOS63265 UYO63265 VIK63265 VSG63265 WCC63265 WLY63265 WVU63265 E128801 JI128801 TE128801 ADA128801 AMW128801 AWS128801 BGO128801 BQK128801 CAG128801 CKC128801 CTY128801 DDU128801 DNQ128801 DXM128801 EHI128801 ERE128801 FBA128801 FKW128801 FUS128801 GEO128801 GOK128801 GYG128801 HIC128801 HRY128801 IBU128801 ILQ128801 IVM128801 JFI128801 JPE128801 JZA128801 KIW128801 KSS128801 LCO128801 LMK128801 LWG128801 MGC128801 MPY128801 MZU128801 NJQ128801 NTM128801 ODI128801 ONE128801 OXA128801 PGW128801 PQS128801 QAO128801 QKK128801 QUG128801 REC128801 RNY128801 RXU128801 SHQ128801 SRM128801 TBI128801 TLE128801 TVA128801 UEW128801 UOS128801 UYO128801 VIK128801 VSG128801 WCC128801 WLY128801 WVU128801 E194337 JI194337 TE194337 ADA194337 AMW194337 AWS194337 BGO194337 BQK194337 CAG194337 CKC194337 CTY194337 DDU194337 DNQ194337 DXM194337 EHI194337 ERE194337 FBA194337 FKW194337 FUS194337 GEO194337 GOK194337 GYG194337 HIC194337 HRY194337 IBU194337 ILQ194337 IVM194337 JFI194337 JPE194337 JZA194337 KIW194337 KSS194337 LCO194337 LMK194337 LWG194337 MGC194337 MPY194337 MZU194337 NJQ194337 NTM194337 ODI194337 ONE194337 OXA194337 PGW194337 PQS194337 QAO194337 QKK194337 QUG194337 REC194337 RNY194337 RXU194337 SHQ194337 SRM194337 TBI194337 TLE194337 TVA194337 UEW194337 UOS194337 UYO194337 VIK194337 VSG194337 WCC194337 WLY194337 WVU194337 E259873 JI259873 TE259873 ADA259873 AMW259873 AWS259873 BGO259873 BQK259873 CAG259873 CKC259873 CTY259873 DDU259873 DNQ259873 DXM259873 EHI259873 ERE259873 FBA259873 FKW259873 FUS259873 GEO259873 GOK259873 GYG259873 HIC259873 HRY259873 IBU259873 ILQ259873 IVM259873 JFI259873 JPE259873 JZA259873 KIW259873 KSS259873 LCO259873 LMK259873 LWG259873 MGC259873 MPY259873 MZU259873 NJQ259873 NTM259873 ODI259873 ONE259873 OXA259873 PGW259873 PQS259873 QAO259873 QKK259873 QUG259873 REC259873 RNY259873 RXU259873 SHQ259873 SRM259873 TBI259873 TLE259873 TVA259873 UEW259873 UOS259873 UYO259873 VIK259873 VSG259873 WCC259873 WLY259873 WVU259873 E325409 JI325409 TE325409 ADA325409 AMW325409 AWS325409 BGO325409 BQK325409 CAG325409 CKC325409 CTY325409 DDU325409 DNQ325409 DXM325409 EHI325409 ERE325409 FBA325409 FKW325409 FUS325409 GEO325409 GOK325409 GYG325409 HIC325409 HRY325409 IBU325409 ILQ325409 IVM325409 JFI325409 JPE325409 JZA325409 KIW325409 KSS325409 LCO325409 LMK325409 LWG325409 MGC325409 MPY325409 MZU325409 NJQ325409 NTM325409 ODI325409 ONE325409 OXA325409 PGW325409 PQS325409 QAO325409 QKK325409 QUG325409 REC325409 RNY325409 RXU325409 SHQ325409 SRM325409 TBI325409 TLE325409 TVA325409 UEW325409 UOS325409 UYO325409 VIK325409 VSG325409 WCC325409 WLY325409 WVU325409 E390945 JI390945 TE390945 ADA390945 AMW390945 AWS390945 BGO390945 BQK390945 CAG390945 CKC390945 CTY390945 DDU390945 DNQ390945 DXM390945 EHI390945 ERE390945 FBA390945 FKW390945 FUS390945 GEO390945 GOK390945 GYG390945 HIC390945 HRY390945 IBU390945 ILQ390945 IVM390945 JFI390945 JPE390945 JZA390945 KIW390945 KSS390945 LCO390945 LMK390945 LWG390945 MGC390945 MPY390945 MZU390945 NJQ390945 NTM390945 ODI390945 ONE390945 OXA390945 PGW390945 PQS390945 QAO390945 QKK390945 QUG390945 REC390945 RNY390945 RXU390945 SHQ390945 SRM390945 TBI390945 TLE390945 TVA390945 UEW390945 UOS390945 UYO390945 VIK390945 VSG390945 WCC390945 WLY390945 WVU390945 E456481 JI456481 TE456481 ADA456481 AMW456481 AWS456481 BGO456481 BQK456481 CAG456481 CKC456481 CTY456481 DDU456481 DNQ456481 DXM456481 EHI456481 ERE456481 FBA456481 FKW456481 FUS456481 GEO456481 GOK456481 GYG456481 HIC456481 HRY456481 IBU456481 ILQ456481 IVM456481 JFI456481 JPE456481 JZA456481 KIW456481 KSS456481 LCO456481 LMK456481 LWG456481 MGC456481 MPY456481 MZU456481 NJQ456481 NTM456481 ODI456481 ONE456481 OXA456481 PGW456481 PQS456481 QAO456481 QKK456481 QUG456481 REC456481 RNY456481 RXU456481 SHQ456481 SRM456481 TBI456481 TLE456481 TVA456481 UEW456481 UOS456481 UYO456481 VIK456481 VSG456481 WCC456481 WLY456481 WVU456481 E522017 JI522017 TE522017 ADA522017 AMW522017 AWS522017 BGO522017 BQK522017 CAG522017 CKC522017 CTY522017 DDU522017 DNQ522017 DXM522017 EHI522017 ERE522017 FBA522017 FKW522017 FUS522017 GEO522017 GOK522017 GYG522017 HIC522017 HRY522017 IBU522017 ILQ522017 IVM522017 JFI522017 JPE522017 JZA522017 KIW522017 KSS522017 LCO522017 LMK522017 LWG522017 MGC522017 MPY522017 MZU522017 NJQ522017 NTM522017 ODI522017 ONE522017 OXA522017 PGW522017 PQS522017 QAO522017 QKK522017 QUG522017 REC522017 RNY522017 RXU522017 SHQ522017 SRM522017 TBI522017 TLE522017 TVA522017 UEW522017 UOS522017 UYO522017 VIK522017 VSG522017 WCC522017 WLY522017 WVU522017 E587553 JI587553 TE587553 ADA587553 AMW587553 AWS587553 BGO587553 BQK587553 CAG587553 CKC587553 CTY587553 DDU587553 DNQ587553 DXM587553 EHI587553 ERE587553 FBA587553 FKW587553 FUS587553 GEO587553 GOK587553 GYG587553 HIC587553 HRY587553 IBU587553 ILQ587553 IVM587553 JFI587553 JPE587553 JZA587553 KIW587553 KSS587553 LCO587553 LMK587553 LWG587553 MGC587553 MPY587553 MZU587553 NJQ587553 NTM587553 ODI587553 ONE587553 OXA587553 PGW587553 PQS587553 QAO587553 QKK587553 QUG587553 REC587553 RNY587553 RXU587553 SHQ587553 SRM587553 TBI587553 TLE587553 TVA587553 UEW587553 UOS587553 UYO587553 VIK587553 VSG587553 WCC587553 WLY587553 WVU587553 E653089 JI653089 TE653089 ADA653089 AMW653089 AWS653089 BGO653089 BQK653089 CAG653089 CKC653089 CTY653089 DDU653089 DNQ653089 DXM653089 EHI653089 ERE653089 FBA653089 FKW653089 FUS653089 GEO653089 GOK653089 GYG653089 HIC653089 HRY653089 IBU653089 ILQ653089 IVM653089 JFI653089 JPE653089 JZA653089 KIW653089 KSS653089 LCO653089 LMK653089 LWG653089 MGC653089 MPY653089 MZU653089 NJQ653089 NTM653089 ODI653089 ONE653089 OXA653089 PGW653089 PQS653089 QAO653089 QKK653089 QUG653089 REC653089 RNY653089 RXU653089 SHQ653089 SRM653089 TBI653089 TLE653089 TVA653089 UEW653089 UOS653089 UYO653089 VIK653089 VSG653089 WCC653089 WLY653089 WVU653089 E718625 JI718625 TE718625 ADA718625 AMW718625 AWS718625 BGO718625 BQK718625 CAG718625 CKC718625 CTY718625 DDU718625 DNQ718625 DXM718625 EHI718625 ERE718625 FBA718625 FKW718625 FUS718625 GEO718625 GOK718625 GYG718625 HIC718625 HRY718625 IBU718625 ILQ718625 IVM718625 JFI718625 JPE718625 JZA718625 KIW718625 KSS718625 LCO718625 LMK718625 LWG718625 MGC718625 MPY718625 MZU718625 NJQ718625 NTM718625 ODI718625 ONE718625 OXA718625 PGW718625 PQS718625 QAO718625 QKK718625 QUG718625 REC718625 RNY718625 RXU718625 SHQ718625 SRM718625 TBI718625 TLE718625 TVA718625 UEW718625 UOS718625 UYO718625 VIK718625 VSG718625 WCC718625 WLY718625 WVU718625 E784161 JI784161 TE784161 ADA784161 AMW784161 AWS784161 BGO784161 BQK784161 CAG784161 CKC784161 CTY784161 DDU784161 DNQ784161 DXM784161 EHI784161 ERE784161 FBA784161 FKW784161 FUS784161 GEO784161 GOK784161 GYG784161 HIC784161 HRY784161 IBU784161 ILQ784161 IVM784161 JFI784161 JPE784161 JZA784161 KIW784161 KSS784161 LCO784161 LMK784161 LWG784161 MGC784161 MPY784161 MZU784161 NJQ784161 NTM784161 ODI784161 ONE784161 OXA784161 PGW784161 PQS784161 QAO784161 QKK784161 QUG784161 REC784161 RNY784161 RXU784161 SHQ784161 SRM784161 TBI784161 TLE784161 TVA784161 UEW784161 UOS784161 UYO784161 VIK784161 VSG784161 WCC784161 WLY784161 WVU784161 E849697 JI849697 TE849697 ADA849697 AMW849697 AWS849697 BGO849697 BQK849697 CAG849697 CKC849697 CTY849697 DDU849697 DNQ849697 DXM849697 EHI849697 ERE849697 FBA849697 FKW849697 FUS849697 GEO849697 GOK849697 GYG849697 HIC849697 HRY849697 IBU849697 ILQ849697 IVM849697 JFI849697 JPE849697 JZA849697 KIW849697 KSS849697 LCO849697 LMK849697 LWG849697 MGC849697 MPY849697 MZU849697 NJQ849697 NTM849697 ODI849697 ONE849697 OXA849697 PGW849697 PQS849697 QAO849697 QKK849697 QUG849697 REC849697 RNY849697 RXU849697 SHQ849697 SRM849697 TBI849697 TLE849697 TVA849697 UEW849697 UOS849697 UYO849697 VIK849697 VSG849697 WCC849697 WLY849697 WVU849697 E915233 JI915233 TE915233 ADA915233 AMW915233 AWS915233 BGO915233 BQK915233 CAG915233 CKC915233 CTY915233 DDU915233 DNQ915233 DXM915233 EHI915233 ERE915233 FBA915233 FKW915233 FUS915233 GEO915233 GOK915233 GYG915233 HIC915233 HRY915233 IBU915233 ILQ915233 IVM915233 JFI915233 JPE915233 JZA915233 KIW915233 KSS915233 LCO915233 LMK915233 LWG915233 MGC915233 MPY915233 MZU915233 NJQ915233 NTM915233 ODI915233 ONE915233 OXA915233 PGW915233 PQS915233 QAO915233 QKK915233 QUG915233 REC915233 RNY915233 RXU915233 SHQ915233 SRM915233 TBI915233 TLE915233 TVA915233 UEW915233 UOS915233 UYO915233 VIK915233 VSG915233 WCC915233 WLY915233 WVU915233 E980769 JI980769 TE980769 ADA980769 AMW980769 AWS980769 BGO980769 BQK980769 CAG980769 CKC980769 CTY980769 DDU980769 DNQ980769 DXM980769 EHI980769 ERE980769 FBA980769 FKW980769 FUS980769 GEO980769 GOK980769 GYG980769 HIC980769 HRY980769 IBU980769 ILQ980769 IVM980769 JFI980769 JPE980769 JZA980769 KIW980769 KSS980769 LCO980769 LMK980769 LWG980769 MGC980769 MPY980769 MZU980769 NJQ980769 NTM980769 ODI980769 ONE980769 OXA980769 PGW980769 PQS980769 QAO980769 QKK980769 QUG980769 REC980769 RNY980769 RXU980769 SHQ980769 SRM980769 TBI980769 TLE980769 TVA980769 UEW980769 UOS980769 UYO980769 VIK980769 VSG980769 WCC980769 WLY980769 WVU980769 E63489:I63489 JI63489:JM63489 TE63489:TI63489 ADA63489:ADE63489 AMW63489:ANA63489 AWS63489:AWW63489 BGO63489:BGS63489 BQK63489:BQO63489 CAG63489:CAK63489 CKC63489:CKG63489 CTY63489:CUC63489 DDU63489:DDY63489 DNQ63489:DNU63489 DXM63489:DXQ63489 EHI63489:EHM63489 ERE63489:ERI63489 FBA63489:FBE63489 FKW63489:FLA63489 FUS63489:FUW63489 GEO63489:GES63489 GOK63489:GOO63489 GYG63489:GYK63489 HIC63489:HIG63489 HRY63489:HSC63489 IBU63489:IBY63489 ILQ63489:ILU63489 IVM63489:IVQ63489 JFI63489:JFM63489 JPE63489:JPI63489 JZA63489:JZE63489 KIW63489:KJA63489 KSS63489:KSW63489 LCO63489:LCS63489 LMK63489:LMO63489 LWG63489:LWK63489 MGC63489:MGG63489 MPY63489:MQC63489 MZU63489:MZY63489 NJQ63489:NJU63489 NTM63489:NTQ63489 ODI63489:ODM63489 ONE63489:ONI63489 OXA63489:OXE63489 PGW63489:PHA63489 PQS63489:PQW63489 QAO63489:QAS63489 QKK63489:QKO63489 QUG63489:QUK63489 REC63489:REG63489 RNY63489:ROC63489 RXU63489:RXY63489 SHQ63489:SHU63489 SRM63489:SRQ63489 TBI63489:TBM63489 TLE63489:TLI63489 TVA63489:TVE63489 UEW63489:UFA63489 UOS63489:UOW63489 UYO63489:UYS63489 VIK63489:VIO63489 VSG63489:VSK63489 WCC63489:WCG63489 WLY63489:WMC63489 WVU63489:WVY63489 E129025:I129025 JI129025:JM129025 TE129025:TI129025 ADA129025:ADE129025 AMW129025:ANA129025 AWS129025:AWW129025 BGO129025:BGS129025 BQK129025:BQO129025 CAG129025:CAK129025 CKC129025:CKG129025 CTY129025:CUC129025 DDU129025:DDY129025 DNQ129025:DNU129025 DXM129025:DXQ129025 EHI129025:EHM129025 ERE129025:ERI129025 FBA129025:FBE129025 FKW129025:FLA129025 FUS129025:FUW129025 GEO129025:GES129025 GOK129025:GOO129025 GYG129025:GYK129025 HIC129025:HIG129025 HRY129025:HSC129025 IBU129025:IBY129025 ILQ129025:ILU129025 IVM129025:IVQ129025 JFI129025:JFM129025 JPE129025:JPI129025 JZA129025:JZE129025 KIW129025:KJA129025 KSS129025:KSW129025 LCO129025:LCS129025 LMK129025:LMO129025 LWG129025:LWK129025 MGC129025:MGG129025 MPY129025:MQC129025 MZU129025:MZY129025 NJQ129025:NJU129025 NTM129025:NTQ129025 ODI129025:ODM129025 ONE129025:ONI129025 OXA129025:OXE129025 PGW129025:PHA129025 PQS129025:PQW129025 QAO129025:QAS129025 QKK129025:QKO129025 QUG129025:QUK129025 REC129025:REG129025 RNY129025:ROC129025 RXU129025:RXY129025 SHQ129025:SHU129025 SRM129025:SRQ129025 TBI129025:TBM129025 TLE129025:TLI129025 TVA129025:TVE129025 UEW129025:UFA129025 UOS129025:UOW129025 UYO129025:UYS129025 VIK129025:VIO129025 VSG129025:VSK129025 WCC129025:WCG129025 WLY129025:WMC129025 WVU129025:WVY129025 E194561:I194561 JI194561:JM194561 TE194561:TI194561 ADA194561:ADE194561 AMW194561:ANA194561 AWS194561:AWW194561 BGO194561:BGS194561 BQK194561:BQO194561 CAG194561:CAK194561 CKC194561:CKG194561 CTY194561:CUC194561 DDU194561:DDY194561 DNQ194561:DNU194561 DXM194561:DXQ194561 EHI194561:EHM194561 ERE194561:ERI194561 FBA194561:FBE194561 FKW194561:FLA194561 FUS194561:FUW194561 GEO194561:GES194561 GOK194561:GOO194561 GYG194561:GYK194561 HIC194561:HIG194561 HRY194561:HSC194561 IBU194561:IBY194561 ILQ194561:ILU194561 IVM194561:IVQ194561 JFI194561:JFM194561 JPE194561:JPI194561 JZA194561:JZE194561 KIW194561:KJA194561 KSS194561:KSW194561 LCO194561:LCS194561 LMK194561:LMO194561 LWG194561:LWK194561 MGC194561:MGG194561 MPY194561:MQC194561 MZU194561:MZY194561 NJQ194561:NJU194561 NTM194561:NTQ194561 ODI194561:ODM194561 ONE194561:ONI194561 OXA194561:OXE194561 PGW194561:PHA194561 PQS194561:PQW194561 QAO194561:QAS194561 QKK194561:QKO194561 QUG194561:QUK194561 REC194561:REG194561 RNY194561:ROC194561 RXU194561:RXY194561 SHQ194561:SHU194561 SRM194561:SRQ194561 TBI194561:TBM194561 TLE194561:TLI194561 TVA194561:TVE194561 UEW194561:UFA194561 UOS194561:UOW194561 UYO194561:UYS194561 VIK194561:VIO194561 VSG194561:VSK194561 WCC194561:WCG194561 WLY194561:WMC194561 WVU194561:WVY194561 E260097:I260097 JI260097:JM260097 TE260097:TI260097 ADA260097:ADE260097 AMW260097:ANA260097 AWS260097:AWW260097 BGO260097:BGS260097 BQK260097:BQO260097 CAG260097:CAK260097 CKC260097:CKG260097 CTY260097:CUC260097 DDU260097:DDY260097 DNQ260097:DNU260097 DXM260097:DXQ260097 EHI260097:EHM260097 ERE260097:ERI260097 FBA260097:FBE260097 FKW260097:FLA260097 FUS260097:FUW260097 GEO260097:GES260097 GOK260097:GOO260097 GYG260097:GYK260097 HIC260097:HIG260097 HRY260097:HSC260097 IBU260097:IBY260097 ILQ260097:ILU260097 IVM260097:IVQ260097 JFI260097:JFM260097 JPE260097:JPI260097 JZA260097:JZE260097 KIW260097:KJA260097 KSS260097:KSW260097 LCO260097:LCS260097 LMK260097:LMO260097 LWG260097:LWK260097 MGC260097:MGG260097 MPY260097:MQC260097 MZU260097:MZY260097 NJQ260097:NJU260097 NTM260097:NTQ260097 ODI260097:ODM260097 ONE260097:ONI260097 OXA260097:OXE260097 PGW260097:PHA260097 PQS260097:PQW260097 QAO260097:QAS260097 QKK260097:QKO260097 QUG260097:QUK260097 REC260097:REG260097 RNY260097:ROC260097 RXU260097:RXY260097 SHQ260097:SHU260097 SRM260097:SRQ260097 TBI260097:TBM260097 TLE260097:TLI260097 TVA260097:TVE260097 UEW260097:UFA260097 UOS260097:UOW260097 UYO260097:UYS260097 VIK260097:VIO260097 VSG260097:VSK260097 WCC260097:WCG260097 WLY260097:WMC260097 WVU260097:WVY260097 E325633:I325633 JI325633:JM325633 TE325633:TI325633 ADA325633:ADE325633 AMW325633:ANA325633 AWS325633:AWW325633 BGO325633:BGS325633 BQK325633:BQO325633 CAG325633:CAK325633 CKC325633:CKG325633 CTY325633:CUC325633 DDU325633:DDY325633 DNQ325633:DNU325633 DXM325633:DXQ325633 EHI325633:EHM325633 ERE325633:ERI325633 FBA325633:FBE325633 FKW325633:FLA325633 FUS325633:FUW325633 GEO325633:GES325633 GOK325633:GOO325633 GYG325633:GYK325633 HIC325633:HIG325633 HRY325633:HSC325633 IBU325633:IBY325633 ILQ325633:ILU325633 IVM325633:IVQ325633 JFI325633:JFM325633 JPE325633:JPI325633 JZA325633:JZE325633 KIW325633:KJA325633 KSS325633:KSW325633 LCO325633:LCS325633 LMK325633:LMO325633 LWG325633:LWK325633 MGC325633:MGG325633 MPY325633:MQC325633 MZU325633:MZY325633 NJQ325633:NJU325633 NTM325633:NTQ325633 ODI325633:ODM325633 ONE325633:ONI325633 OXA325633:OXE325633 PGW325633:PHA325633 PQS325633:PQW325633 QAO325633:QAS325633 QKK325633:QKO325633 QUG325633:QUK325633 REC325633:REG325633 RNY325633:ROC325633 RXU325633:RXY325633 SHQ325633:SHU325633 SRM325633:SRQ325633 TBI325633:TBM325633 TLE325633:TLI325633 TVA325633:TVE325633 UEW325633:UFA325633 UOS325633:UOW325633 UYO325633:UYS325633 VIK325633:VIO325633 VSG325633:VSK325633 WCC325633:WCG325633 WLY325633:WMC325633 WVU325633:WVY325633 E391169:I391169 JI391169:JM391169 TE391169:TI391169 ADA391169:ADE391169 AMW391169:ANA391169 AWS391169:AWW391169 BGO391169:BGS391169 BQK391169:BQO391169 CAG391169:CAK391169 CKC391169:CKG391169 CTY391169:CUC391169 DDU391169:DDY391169 DNQ391169:DNU391169 DXM391169:DXQ391169 EHI391169:EHM391169 ERE391169:ERI391169 FBA391169:FBE391169 FKW391169:FLA391169 FUS391169:FUW391169 GEO391169:GES391169 GOK391169:GOO391169 GYG391169:GYK391169 HIC391169:HIG391169 HRY391169:HSC391169 IBU391169:IBY391169 ILQ391169:ILU391169 IVM391169:IVQ391169 JFI391169:JFM391169 JPE391169:JPI391169 JZA391169:JZE391169 KIW391169:KJA391169 KSS391169:KSW391169 LCO391169:LCS391169 LMK391169:LMO391169 LWG391169:LWK391169 MGC391169:MGG391169 MPY391169:MQC391169 MZU391169:MZY391169 NJQ391169:NJU391169 NTM391169:NTQ391169 ODI391169:ODM391169 ONE391169:ONI391169 OXA391169:OXE391169 PGW391169:PHA391169 PQS391169:PQW391169 QAO391169:QAS391169 QKK391169:QKO391169 QUG391169:QUK391169 REC391169:REG391169 RNY391169:ROC391169 RXU391169:RXY391169 SHQ391169:SHU391169 SRM391169:SRQ391169 TBI391169:TBM391169 TLE391169:TLI391169 TVA391169:TVE391169 UEW391169:UFA391169 UOS391169:UOW391169 UYO391169:UYS391169 VIK391169:VIO391169 VSG391169:VSK391169 WCC391169:WCG391169 WLY391169:WMC391169 WVU391169:WVY391169 E456705:I456705 JI456705:JM456705 TE456705:TI456705 ADA456705:ADE456705 AMW456705:ANA456705 AWS456705:AWW456705 BGO456705:BGS456705 BQK456705:BQO456705 CAG456705:CAK456705 CKC456705:CKG456705 CTY456705:CUC456705 DDU456705:DDY456705 DNQ456705:DNU456705 DXM456705:DXQ456705 EHI456705:EHM456705 ERE456705:ERI456705 FBA456705:FBE456705 FKW456705:FLA456705 FUS456705:FUW456705 GEO456705:GES456705 GOK456705:GOO456705 GYG456705:GYK456705 HIC456705:HIG456705 HRY456705:HSC456705 IBU456705:IBY456705 ILQ456705:ILU456705 IVM456705:IVQ456705 JFI456705:JFM456705 JPE456705:JPI456705 JZA456705:JZE456705 KIW456705:KJA456705 KSS456705:KSW456705 LCO456705:LCS456705 LMK456705:LMO456705 LWG456705:LWK456705 MGC456705:MGG456705 MPY456705:MQC456705 MZU456705:MZY456705 NJQ456705:NJU456705 NTM456705:NTQ456705 ODI456705:ODM456705 ONE456705:ONI456705 OXA456705:OXE456705 PGW456705:PHA456705 PQS456705:PQW456705 QAO456705:QAS456705 QKK456705:QKO456705 QUG456705:QUK456705 REC456705:REG456705 RNY456705:ROC456705 RXU456705:RXY456705 SHQ456705:SHU456705 SRM456705:SRQ456705 TBI456705:TBM456705 TLE456705:TLI456705 TVA456705:TVE456705 UEW456705:UFA456705 UOS456705:UOW456705 UYO456705:UYS456705 VIK456705:VIO456705 VSG456705:VSK456705 WCC456705:WCG456705 WLY456705:WMC456705 WVU456705:WVY456705 E522241:I522241 JI522241:JM522241 TE522241:TI522241 ADA522241:ADE522241 AMW522241:ANA522241 AWS522241:AWW522241 BGO522241:BGS522241 BQK522241:BQO522241 CAG522241:CAK522241 CKC522241:CKG522241 CTY522241:CUC522241 DDU522241:DDY522241 DNQ522241:DNU522241 DXM522241:DXQ522241 EHI522241:EHM522241 ERE522241:ERI522241 FBA522241:FBE522241 FKW522241:FLA522241 FUS522241:FUW522241 GEO522241:GES522241 GOK522241:GOO522241 GYG522241:GYK522241 HIC522241:HIG522241 HRY522241:HSC522241 IBU522241:IBY522241 ILQ522241:ILU522241 IVM522241:IVQ522241 JFI522241:JFM522241 JPE522241:JPI522241 JZA522241:JZE522241 KIW522241:KJA522241 KSS522241:KSW522241 LCO522241:LCS522241 LMK522241:LMO522241 LWG522241:LWK522241 MGC522241:MGG522241 MPY522241:MQC522241 MZU522241:MZY522241 NJQ522241:NJU522241 NTM522241:NTQ522241 ODI522241:ODM522241 ONE522241:ONI522241 OXA522241:OXE522241 PGW522241:PHA522241 PQS522241:PQW522241 QAO522241:QAS522241 QKK522241:QKO522241 QUG522241:QUK522241 REC522241:REG522241 RNY522241:ROC522241 RXU522241:RXY522241 SHQ522241:SHU522241 SRM522241:SRQ522241 TBI522241:TBM522241 TLE522241:TLI522241 TVA522241:TVE522241 UEW522241:UFA522241 UOS522241:UOW522241 UYO522241:UYS522241 VIK522241:VIO522241 VSG522241:VSK522241 WCC522241:WCG522241 WLY522241:WMC522241 WVU522241:WVY522241 E587777:I587777 JI587777:JM587777 TE587777:TI587777 ADA587777:ADE587777 AMW587777:ANA587777 AWS587777:AWW587777 BGO587777:BGS587777 BQK587777:BQO587777 CAG587777:CAK587777 CKC587777:CKG587777 CTY587777:CUC587777 DDU587777:DDY587777 DNQ587777:DNU587777 DXM587777:DXQ587777 EHI587777:EHM587777 ERE587777:ERI587777 FBA587777:FBE587777 FKW587777:FLA587777 FUS587777:FUW587777 GEO587777:GES587777 GOK587777:GOO587777 GYG587777:GYK587777 HIC587777:HIG587777 HRY587777:HSC587777 IBU587777:IBY587777 ILQ587777:ILU587777 IVM587777:IVQ587777 JFI587777:JFM587777 JPE587777:JPI587777 JZA587777:JZE587777 KIW587777:KJA587777 KSS587777:KSW587777 LCO587777:LCS587777 LMK587777:LMO587777 LWG587777:LWK587777 MGC587777:MGG587777 MPY587777:MQC587777 MZU587777:MZY587777 NJQ587777:NJU587777 NTM587777:NTQ587777 ODI587777:ODM587777 ONE587777:ONI587777 OXA587777:OXE587777 PGW587777:PHA587777 PQS587777:PQW587777 QAO587777:QAS587777 QKK587777:QKO587777 QUG587777:QUK587777 REC587777:REG587777 RNY587777:ROC587777 RXU587777:RXY587777 SHQ587777:SHU587777 SRM587777:SRQ587777 TBI587777:TBM587777 TLE587777:TLI587777 TVA587777:TVE587777 UEW587777:UFA587777 UOS587777:UOW587777 UYO587777:UYS587777 VIK587777:VIO587777 VSG587777:VSK587777 WCC587777:WCG587777 WLY587777:WMC587777 WVU587777:WVY587777 E653313:I653313 JI653313:JM653313 TE653313:TI653313 ADA653313:ADE653313 AMW653313:ANA653313 AWS653313:AWW653313 BGO653313:BGS653313 BQK653313:BQO653313 CAG653313:CAK653313 CKC653313:CKG653313 CTY653313:CUC653313 DDU653313:DDY653313 DNQ653313:DNU653313 DXM653313:DXQ653313 EHI653313:EHM653313 ERE653313:ERI653313 FBA653313:FBE653313 FKW653313:FLA653313 FUS653313:FUW653313 GEO653313:GES653313 GOK653313:GOO653313 GYG653313:GYK653313 HIC653313:HIG653313 HRY653313:HSC653313 IBU653313:IBY653313 ILQ653313:ILU653313 IVM653313:IVQ653313 JFI653313:JFM653313 JPE653313:JPI653313 JZA653313:JZE653313 KIW653313:KJA653313 KSS653313:KSW653313 LCO653313:LCS653313 LMK653313:LMO653313 LWG653313:LWK653313 MGC653313:MGG653313 MPY653313:MQC653313 MZU653313:MZY653313 NJQ653313:NJU653313 NTM653313:NTQ653313 ODI653313:ODM653313 ONE653313:ONI653313 OXA653313:OXE653313 PGW653313:PHA653313 PQS653313:PQW653313 QAO653313:QAS653313 QKK653313:QKO653313 QUG653313:QUK653313 REC653313:REG653313 RNY653313:ROC653313 RXU653313:RXY653313 SHQ653313:SHU653313 SRM653313:SRQ653313 TBI653313:TBM653313 TLE653313:TLI653313 TVA653313:TVE653313 UEW653313:UFA653313 UOS653313:UOW653313 UYO653313:UYS653313 VIK653313:VIO653313 VSG653313:VSK653313 WCC653313:WCG653313 WLY653313:WMC653313 WVU653313:WVY653313 E718849:I718849 JI718849:JM718849 TE718849:TI718849 ADA718849:ADE718849 AMW718849:ANA718849 AWS718849:AWW718849 BGO718849:BGS718849 BQK718849:BQO718849 CAG718849:CAK718849 CKC718849:CKG718849 CTY718849:CUC718849 DDU718849:DDY718849 DNQ718849:DNU718849 DXM718849:DXQ718849 EHI718849:EHM718849 ERE718849:ERI718849 FBA718849:FBE718849 FKW718849:FLA718849 FUS718849:FUW718849 GEO718849:GES718849 GOK718849:GOO718849 GYG718849:GYK718849 HIC718849:HIG718849 HRY718849:HSC718849 IBU718849:IBY718849 ILQ718849:ILU718849 IVM718849:IVQ718849 JFI718849:JFM718849 JPE718849:JPI718849 JZA718849:JZE718849 KIW718849:KJA718849 KSS718849:KSW718849 LCO718849:LCS718849 LMK718849:LMO718849 LWG718849:LWK718849 MGC718849:MGG718849 MPY718849:MQC718849 MZU718849:MZY718849 NJQ718849:NJU718849 NTM718849:NTQ718849 ODI718849:ODM718849 ONE718849:ONI718849 OXA718849:OXE718849 PGW718849:PHA718849 PQS718849:PQW718849 QAO718849:QAS718849 QKK718849:QKO718849 QUG718849:QUK718849 REC718849:REG718849 RNY718849:ROC718849 RXU718849:RXY718849 SHQ718849:SHU718849 SRM718849:SRQ718849 TBI718849:TBM718849 TLE718849:TLI718849 TVA718849:TVE718849 UEW718849:UFA718849 UOS718849:UOW718849 UYO718849:UYS718849 VIK718849:VIO718849 VSG718849:VSK718849 WCC718849:WCG718849 WLY718849:WMC718849 WVU718849:WVY718849 E784385:I784385 JI784385:JM784385 TE784385:TI784385 ADA784385:ADE784385 AMW784385:ANA784385 AWS784385:AWW784385 BGO784385:BGS784385 BQK784385:BQO784385 CAG784385:CAK784385 CKC784385:CKG784385 CTY784385:CUC784385 DDU784385:DDY784385 DNQ784385:DNU784385 DXM784385:DXQ784385 EHI784385:EHM784385 ERE784385:ERI784385 FBA784385:FBE784385 FKW784385:FLA784385 FUS784385:FUW784385 GEO784385:GES784385 GOK784385:GOO784385 GYG784385:GYK784385 HIC784385:HIG784385 HRY784385:HSC784385 IBU784385:IBY784385 ILQ784385:ILU784385 IVM784385:IVQ784385 JFI784385:JFM784385 JPE784385:JPI784385 JZA784385:JZE784385 KIW784385:KJA784385 KSS784385:KSW784385 LCO784385:LCS784385 LMK784385:LMO784385 LWG784385:LWK784385 MGC784385:MGG784385 MPY784385:MQC784385 MZU784385:MZY784385 NJQ784385:NJU784385 NTM784385:NTQ784385 ODI784385:ODM784385 ONE784385:ONI784385 OXA784385:OXE784385 PGW784385:PHA784385 PQS784385:PQW784385 QAO784385:QAS784385 QKK784385:QKO784385 QUG784385:QUK784385 REC784385:REG784385 RNY784385:ROC784385 RXU784385:RXY784385 SHQ784385:SHU784385 SRM784385:SRQ784385 TBI784385:TBM784385 TLE784385:TLI784385 TVA784385:TVE784385 UEW784385:UFA784385 UOS784385:UOW784385 UYO784385:UYS784385 VIK784385:VIO784385 VSG784385:VSK784385 WCC784385:WCG784385 WLY784385:WMC784385 WVU784385:WVY784385 E849921:I849921 JI849921:JM849921 TE849921:TI849921 ADA849921:ADE849921 AMW849921:ANA849921 AWS849921:AWW849921 BGO849921:BGS849921 BQK849921:BQO849921 CAG849921:CAK849921 CKC849921:CKG849921 CTY849921:CUC849921 DDU849921:DDY849921 DNQ849921:DNU849921 DXM849921:DXQ849921 EHI849921:EHM849921 ERE849921:ERI849921 FBA849921:FBE849921 FKW849921:FLA849921 FUS849921:FUW849921 GEO849921:GES849921 GOK849921:GOO849921 GYG849921:GYK849921 HIC849921:HIG849921 HRY849921:HSC849921 IBU849921:IBY849921 ILQ849921:ILU849921 IVM849921:IVQ849921 JFI849921:JFM849921 JPE849921:JPI849921 JZA849921:JZE849921 KIW849921:KJA849921 KSS849921:KSW849921 LCO849921:LCS849921 LMK849921:LMO849921 LWG849921:LWK849921 MGC849921:MGG849921 MPY849921:MQC849921 MZU849921:MZY849921 NJQ849921:NJU849921 NTM849921:NTQ849921 ODI849921:ODM849921 ONE849921:ONI849921 OXA849921:OXE849921 PGW849921:PHA849921 PQS849921:PQW849921 QAO849921:QAS849921 QKK849921:QKO849921 QUG849921:QUK849921 REC849921:REG849921 RNY849921:ROC849921 RXU849921:RXY849921 SHQ849921:SHU849921 SRM849921:SRQ849921 TBI849921:TBM849921 TLE849921:TLI849921 TVA849921:TVE849921 UEW849921:UFA849921 UOS849921:UOW849921 UYO849921:UYS849921 VIK849921:VIO849921 VSG849921:VSK849921 WCC849921:WCG849921 WLY849921:WMC849921 WVU849921:WVY849921 E915457:I915457 JI915457:JM915457 TE915457:TI915457 ADA915457:ADE915457 AMW915457:ANA915457 AWS915457:AWW915457 BGO915457:BGS915457 BQK915457:BQO915457 CAG915457:CAK915457 CKC915457:CKG915457 CTY915457:CUC915457 DDU915457:DDY915457 DNQ915457:DNU915457 DXM915457:DXQ915457 EHI915457:EHM915457 ERE915457:ERI915457 FBA915457:FBE915457 FKW915457:FLA915457 FUS915457:FUW915457 GEO915457:GES915457 GOK915457:GOO915457 GYG915457:GYK915457 HIC915457:HIG915457 HRY915457:HSC915457 IBU915457:IBY915457 ILQ915457:ILU915457 IVM915457:IVQ915457 JFI915457:JFM915457 JPE915457:JPI915457 JZA915457:JZE915457 KIW915457:KJA915457 KSS915457:KSW915457 LCO915457:LCS915457 LMK915457:LMO915457 LWG915457:LWK915457 MGC915457:MGG915457 MPY915457:MQC915457 MZU915457:MZY915457 NJQ915457:NJU915457 NTM915457:NTQ915457 ODI915457:ODM915457 ONE915457:ONI915457 OXA915457:OXE915457 PGW915457:PHA915457 PQS915457:PQW915457 QAO915457:QAS915457 QKK915457:QKO915457 QUG915457:QUK915457 REC915457:REG915457 RNY915457:ROC915457 RXU915457:RXY915457 SHQ915457:SHU915457 SRM915457:SRQ915457 TBI915457:TBM915457 TLE915457:TLI915457 TVA915457:TVE915457 UEW915457:UFA915457 UOS915457:UOW915457 UYO915457:UYS915457 VIK915457:VIO915457 VSG915457:VSK915457 WCC915457:WCG915457 WLY915457:WMC915457 WVU915457:WVY915457 E980993:I980993 JI980993:JM980993 TE980993:TI980993 ADA980993:ADE980993 AMW980993:ANA980993 AWS980993:AWW980993 BGO980993:BGS980993 BQK980993:BQO980993 CAG980993:CAK980993 CKC980993:CKG980993 CTY980993:CUC980993 DDU980993:DDY980993 DNQ980993:DNU980993 DXM980993:DXQ980993 EHI980993:EHM980993 ERE980993:ERI980993 FBA980993:FBE980993 FKW980993:FLA980993 FUS980993:FUW980993 GEO980993:GES980993 GOK980993:GOO980993 GYG980993:GYK980993 HIC980993:HIG980993 HRY980993:HSC980993 IBU980993:IBY980993 ILQ980993:ILU980993 IVM980993:IVQ980993 JFI980993:JFM980993 JPE980993:JPI980993 JZA980993:JZE980993 KIW980993:KJA980993 KSS980993:KSW980993 LCO980993:LCS980993 LMK980993:LMO980993 LWG980993:LWK980993 MGC980993:MGG980993 MPY980993:MQC980993 MZU980993:MZY980993 NJQ980993:NJU980993 NTM980993:NTQ980993 ODI980993:ODM980993 ONE980993:ONI980993 OXA980993:OXE980993 PGW980993:PHA980993 PQS980993:PQW980993 QAO980993:QAS980993 QKK980993:QKO980993 QUG980993:QUK980993 REC980993:REG980993 RNY980993:ROC980993 RXU980993:RXY980993 SHQ980993:SHU980993 SRM980993:SRQ980993 TBI980993:TBM980993 TLE980993:TLI980993 TVA980993:TVE980993 UEW980993:UFA980993 UOS980993:UOW980993 UYO980993:UYS980993 VIK980993:VIO980993 VSG980993:VSK980993 WCC980993:WCG980993 WLY980993:WMC980993 WVU980993:WVY980993 E63601:I63601 JI63601:JM63601 TE63601:TI63601 ADA63601:ADE63601 AMW63601:ANA63601 AWS63601:AWW63601 BGO63601:BGS63601 BQK63601:BQO63601 CAG63601:CAK63601 CKC63601:CKG63601 CTY63601:CUC63601 DDU63601:DDY63601 DNQ63601:DNU63601 DXM63601:DXQ63601 EHI63601:EHM63601 ERE63601:ERI63601 FBA63601:FBE63601 FKW63601:FLA63601 FUS63601:FUW63601 GEO63601:GES63601 GOK63601:GOO63601 GYG63601:GYK63601 HIC63601:HIG63601 HRY63601:HSC63601 IBU63601:IBY63601 ILQ63601:ILU63601 IVM63601:IVQ63601 JFI63601:JFM63601 JPE63601:JPI63601 JZA63601:JZE63601 KIW63601:KJA63601 KSS63601:KSW63601 LCO63601:LCS63601 LMK63601:LMO63601 LWG63601:LWK63601 MGC63601:MGG63601 MPY63601:MQC63601 MZU63601:MZY63601 NJQ63601:NJU63601 NTM63601:NTQ63601 ODI63601:ODM63601 ONE63601:ONI63601 OXA63601:OXE63601 PGW63601:PHA63601 PQS63601:PQW63601 QAO63601:QAS63601 QKK63601:QKO63601 QUG63601:QUK63601 REC63601:REG63601 RNY63601:ROC63601 RXU63601:RXY63601 SHQ63601:SHU63601 SRM63601:SRQ63601 TBI63601:TBM63601 TLE63601:TLI63601 TVA63601:TVE63601 UEW63601:UFA63601 UOS63601:UOW63601 UYO63601:UYS63601 VIK63601:VIO63601 VSG63601:VSK63601 WCC63601:WCG63601 WLY63601:WMC63601 WVU63601:WVY63601 E129137:I129137 JI129137:JM129137 TE129137:TI129137 ADA129137:ADE129137 AMW129137:ANA129137 AWS129137:AWW129137 BGO129137:BGS129137 BQK129137:BQO129137 CAG129137:CAK129137 CKC129137:CKG129137 CTY129137:CUC129137 DDU129137:DDY129137 DNQ129137:DNU129137 DXM129137:DXQ129137 EHI129137:EHM129137 ERE129137:ERI129137 FBA129137:FBE129137 FKW129137:FLA129137 FUS129137:FUW129137 GEO129137:GES129137 GOK129137:GOO129137 GYG129137:GYK129137 HIC129137:HIG129137 HRY129137:HSC129137 IBU129137:IBY129137 ILQ129137:ILU129137 IVM129137:IVQ129137 JFI129137:JFM129137 JPE129137:JPI129137 JZA129137:JZE129137 KIW129137:KJA129137 KSS129137:KSW129137 LCO129137:LCS129137 LMK129137:LMO129137 LWG129137:LWK129137 MGC129137:MGG129137 MPY129137:MQC129137 MZU129137:MZY129137 NJQ129137:NJU129137 NTM129137:NTQ129137 ODI129137:ODM129137 ONE129137:ONI129137 OXA129137:OXE129137 PGW129137:PHA129137 PQS129137:PQW129137 QAO129137:QAS129137 QKK129137:QKO129137 QUG129137:QUK129137 REC129137:REG129137 RNY129137:ROC129137 RXU129137:RXY129137 SHQ129137:SHU129137 SRM129137:SRQ129137 TBI129137:TBM129137 TLE129137:TLI129137 TVA129137:TVE129137 UEW129137:UFA129137 UOS129137:UOW129137 UYO129137:UYS129137 VIK129137:VIO129137 VSG129137:VSK129137 WCC129137:WCG129137 WLY129137:WMC129137 WVU129137:WVY129137 E194673:I194673 JI194673:JM194673 TE194673:TI194673 ADA194673:ADE194673 AMW194673:ANA194673 AWS194673:AWW194673 BGO194673:BGS194673 BQK194673:BQO194673 CAG194673:CAK194673 CKC194673:CKG194673 CTY194673:CUC194673 DDU194673:DDY194673 DNQ194673:DNU194673 DXM194673:DXQ194673 EHI194673:EHM194673 ERE194673:ERI194673 FBA194673:FBE194673 FKW194673:FLA194673 FUS194673:FUW194673 GEO194673:GES194673 GOK194673:GOO194673 GYG194673:GYK194673 HIC194673:HIG194673 HRY194673:HSC194673 IBU194673:IBY194673 ILQ194673:ILU194673 IVM194673:IVQ194673 JFI194673:JFM194673 JPE194673:JPI194673 JZA194673:JZE194673 KIW194673:KJA194673 KSS194673:KSW194673 LCO194673:LCS194673 LMK194673:LMO194673 LWG194673:LWK194673 MGC194673:MGG194673 MPY194673:MQC194673 MZU194673:MZY194673 NJQ194673:NJU194673 NTM194673:NTQ194673 ODI194673:ODM194673 ONE194673:ONI194673 OXA194673:OXE194673 PGW194673:PHA194673 PQS194673:PQW194673 QAO194673:QAS194673 QKK194673:QKO194673 QUG194673:QUK194673 REC194673:REG194673 RNY194673:ROC194673 RXU194673:RXY194673 SHQ194673:SHU194673 SRM194673:SRQ194673 TBI194673:TBM194673 TLE194673:TLI194673 TVA194673:TVE194673 UEW194673:UFA194673 UOS194673:UOW194673 UYO194673:UYS194673 VIK194673:VIO194673 VSG194673:VSK194673 WCC194673:WCG194673 WLY194673:WMC194673 WVU194673:WVY194673 E260209:I260209 JI260209:JM260209 TE260209:TI260209 ADA260209:ADE260209 AMW260209:ANA260209 AWS260209:AWW260209 BGO260209:BGS260209 BQK260209:BQO260209 CAG260209:CAK260209 CKC260209:CKG260209 CTY260209:CUC260209 DDU260209:DDY260209 DNQ260209:DNU260209 DXM260209:DXQ260209 EHI260209:EHM260209 ERE260209:ERI260209 FBA260209:FBE260209 FKW260209:FLA260209 FUS260209:FUW260209 GEO260209:GES260209 GOK260209:GOO260209 GYG260209:GYK260209 HIC260209:HIG260209 HRY260209:HSC260209 IBU260209:IBY260209 ILQ260209:ILU260209 IVM260209:IVQ260209 JFI260209:JFM260209 JPE260209:JPI260209 JZA260209:JZE260209 KIW260209:KJA260209 KSS260209:KSW260209 LCO260209:LCS260209 LMK260209:LMO260209 LWG260209:LWK260209 MGC260209:MGG260209 MPY260209:MQC260209 MZU260209:MZY260209 NJQ260209:NJU260209 NTM260209:NTQ260209 ODI260209:ODM260209 ONE260209:ONI260209 OXA260209:OXE260209 PGW260209:PHA260209 PQS260209:PQW260209 QAO260209:QAS260209 QKK260209:QKO260209 QUG260209:QUK260209 REC260209:REG260209 RNY260209:ROC260209 RXU260209:RXY260209 SHQ260209:SHU260209 SRM260209:SRQ260209 TBI260209:TBM260209 TLE260209:TLI260209 TVA260209:TVE260209 UEW260209:UFA260209 UOS260209:UOW260209 UYO260209:UYS260209 VIK260209:VIO260209 VSG260209:VSK260209 WCC260209:WCG260209 WLY260209:WMC260209 WVU260209:WVY260209 E325745:I325745 JI325745:JM325745 TE325745:TI325745 ADA325745:ADE325745 AMW325745:ANA325745 AWS325745:AWW325745 BGO325745:BGS325745 BQK325745:BQO325745 CAG325745:CAK325745 CKC325745:CKG325745 CTY325745:CUC325745 DDU325745:DDY325745 DNQ325745:DNU325745 DXM325745:DXQ325745 EHI325745:EHM325745 ERE325745:ERI325745 FBA325745:FBE325745 FKW325745:FLA325745 FUS325745:FUW325745 GEO325745:GES325745 GOK325745:GOO325745 GYG325745:GYK325745 HIC325745:HIG325745 HRY325745:HSC325745 IBU325745:IBY325745 ILQ325745:ILU325745 IVM325745:IVQ325745 JFI325745:JFM325745 JPE325745:JPI325745 JZA325745:JZE325745 KIW325745:KJA325745 KSS325745:KSW325745 LCO325745:LCS325745 LMK325745:LMO325745 LWG325745:LWK325745 MGC325745:MGG325745 MPY325745:MQC325745 MZU325745:MZY325745 NJQ325745:NJU325745 NTM325745:NTQ325745 ODI325745:ODM325745 ONE325745:ONI325745 OXA325745:OXE325745 PGW325745:PHA325745 PQS325745:PQW325745 QAO325745:QAS325745 QKK325745:QKO325745 QUG325745:QUK325745 REC325745:REG325745 RNY325745:ROC325745 RXU325745:RXY325745 SHQ325745:SHU325745 SRM325745:SRQ325745 TBI325745:TBM325745 TLE325745:TLI325745 TVA325745:TVE325745 UEW325745:UFA325745 UOS325745:UOW325745 UYO325745:UYS325745 VIK325745:VIO325745 VSG325745:VSK325745 WCC325745:WCG325745 WLY325745:WMC325745 WVU325745:WVY325745 E391281:I391281 JI391281:JM391281 TE391281:TI391281 ADA391281:ADE391281 AMW391281:ANA391281 AWS391281:AWW391281 BGO391281:BGS391281 BQK391281:BQO391281 CAG391281:CAK391281 CKC391281:CKG391281 CTY391281:CUC391281 DDU391281:DDY391281 DNQ391281:DNU391281 DXM391281:DXQ391281 EHI391281:EHM391281 ERE391281:ERI391281 FBA391281:FBE391281 FKW391281:FLA391281 FUS391281:FUW391281 GEO391281:GES391281 GOK391281:GOO391281 GYG391281:GYK391281 HIC391281:HIG391281 HRY391281:HSC391281 IBU391281:IBY391281 ILQ391281:ILU391281 IVM391281:IVQ391281 JFI391281:JFM391281 JPE391281:JPI391281 JZA391281:JZE391281 KIW391281:KJA391281 KSS391281:KSW391281 LCO391281:LCS391281 LMK391281:LMO391281 LWG391281:LWK391281 MGC391281:MGG391281 MPY391281:MQC391281 MZU391281:MZY391281 NJQ391281:NJU391281 NTM391281:NTQ391281 ODI391281:ODM391281 ONE391281:ONI391281 OXA391281:OXE391281 PGW391281:PHA391281 PQS391281:PQW391281 QAO391281:QAS391281 QKK391281:QKO391281 QUG391281:QUK391281 REC391281:REG391281 RNY391281:ROC391281 RXU391281:RXY391281 SHQ391281:SHU391281 SRM391281:SRQ391281 TBI391281:TBM391281 TLE391281:TLI391281 TVA391281:TVE391281 UEW391281:UFA391281 UOS391281:UOW391281 UYO391281:UYS391281 VIK391281:VIO391281 VSG391281:VSK391281 WCC391281:WCG391281 WLY391281:WMC391281 WVU391281:WVY391281 E456817:I456817 JI456817:JM456817 TE456817:TI456817 ADA456817:ADE456817 AMW456817:ANA456817 AWS456817:AWW456817 BGO456817:BGS456817 BQK456817:BQO456817 CAG456817:CAK456817 CKC456817:CKG456817 CTY456817:CUC456817 DDU456817:DDY456817 DNQ456817:DNU456817 DXM456817:DXQ456817 EHI456817:EHM456817 ERE456817:ERI456817 FBA456817:FBE456817 FKW456817:FLA456817 FUS456817:FUW456817 GEO456817:GES456817 GOK456817:GOO456817 GYG456817:GYK456817 HIC456817:HIG456817 HRY456817:HSC456817 IBU456817:IBY456817 ILQ456817:ILU456817 IVM456817:IVQ456817 JFI456817:JFM456817 JPE456817:JPI456817 JZA456817:JZE456817 KIW456817:KJA456817 KSS456817:KSW456817 LCO456817:LCS456817 LMK456817:LMO456817 LWG456817:LWK456817 MGC456817:MGG456817 MPY456817:MQC456817 MZU456817:MZY456817 NJQ456817:NJU456817 NTM456817:NTQ456817 ODI456817:ODM456817 ONE456817:ONI456817 OXA456817:OXE456817 PGW456817:PHA456817 PQS456817:PQW456817 QAO456817:QAS456817 QKK456817:QKO456817 QUG456817:QUK456817 REC456817:REG456817 RNY456817:ROC456817 RXU456817:RXY456817 SHQ456817:SHU456817 SRM456817:SRQ456817 TBI456817:TBM456817 TLE456817:TLI456817 TVA456817:TVE456817 UEW456817:UFA456817 UOS456817:UOW456817 UYO456817:UYS456817 VIK456817:VIO456817 VSG456817:VSK456817 WCC456817:WCG456817 WLY456817:WMC456817 WVU456817:WVY456817 E522353:I522353 JI522353:JM522353 TE522353:TI522353 ADA522353:ADE522353 AMW522353:ANA522353 AWS522353:AWW522353 BGO522353:BGS522353 BQK522353:BQO522353 CAG522353:CAK522353 CKC522353:CKG522353 CTY522353:CUC522353 DDU522353:DDY522353 DNQ522353:DNU522353 DXM522353:DXQ522353 EHI522353:EHM522353 ERE522353:ERI522353 FBA522353:FBE522353 FKW522353:FLA522353 FUS522353:FUW522353 GEO522353:GES522353 GOK522353:GOO522353 GYG522353:GYK522353 HIC522353:HIG522353 HRY522353:HSC522353 IBU522353:IBY522353 ILQ522353:ILU522353 IVM522353:IVQ522353 JFI522353:JFM522353 JPE522353:JPI522353 JZA522353:JZE522353 KIW522353:KJA522353 KSS522353:KSW522353 LCO522353:LCS522353 LMK522353:LMO522353 LWG522353:LWK522353 MGC522353:MGG522353 MPY522353:MQC522353 MZU522353:MZY522353 NJQ522353:NJU522353 NTM522353:NTQ522353 ODI522353:ODM522353 ONE522353:ONI522353 OXA522353:OXE522353 PGW522353:PHA522353 PQS522353:PQW522353 QAO522353:QAS522353 QKK522353:QKO522353 QUG522353:QUK522353 REC522353:REG522353 RNY522353:ROC522353 RXU522353:RXY522353 SHQ522353:SHU522353 SRM522353:SRQ522353 TBI522353:TBM522353 TLE522353:TLI522353 TVA522353:TVE522353 UEW522353:UFA522353 UOS522353:UOW522353 UYO522353:UYS522353 VIK522353:VIO522353 VSG522353:VSK522353 WCC522353:WCG522353 WLY522353:WMC522353 WVU522353:WVY522353 E587889:I587889 JI587889:JM587889 TE587889:TI587889 ADA587889:ADE587889 AMW587889:ANA587889 AWS587889:AWW587889 BGO587889:BGS587889 BQK587889:BQO587889 CAG587889:CAK587889 CKC587889:CKG587889 CTY587889:CUC587889 DDU587889:DDY587889 DNQ587889:DNU587889 DXM587889:DXQ587889 EHI587889:EHM587889 ERE587889:ERI587889 FBA587889:FBE587889 FKW587889:FLA587889 FUS587889:FUW587889 GEO587889:GES587889 GOK587889:GOO587889 GYG587889:GYK587889 HIC587889:HIG587889 HRY587889:HSC587889 IBU587889:IBY587889 ILQ587889:ILU587889 IVM587889:IVQ587889 JFI587889:JFM587889 JPE587889:JPI587889 JZA587889:JZE587889 KIW587889:KJA587889 KSS587889:KSW587889 LCO587889:LCS587889 LMK587889:LMO587889 LWG587889:LWK587889 MGC587889:MGG587889 MPY587889:MQC587889 MZU587889:MZY587889 NJQ587889:NJU587889 NTM587889:NTQ587889 ODI587889:ODM587889 ONE587889:ONI587889 OXA587889:OXE587889 PGW587889:PHA587889 PQS587889:PQW587889 QAO587889:QAS587889 QKK587889:QKO587889 QUG587889:QUK587889 REC587889:REG587889 RNY587889:ROC587889 RXU587889:RXY587889 SHQ587889:SHU587889 SRM587889:SRQ587889 TBI587889:TBM587889 TLE587889:TLI587889 TVA587889:TVE587889 UEW587889:UFA587889 UOS587889:UOW587889 UYO587889:UYS587889 VIK587889:VIO587889 VSG587889:VSK587889 WCC587889:WCG587889 WLY587889:WMC587889 WVU587889:WVY587889 E653425:I653425 JI653425:JM653425 TE653425:TI653425 ADA653425:ADE653425 AMW653425:ANA653425 AWS653425:AWW653425 BGO653425:BGS653425 BQK653425:BQO653425 CAG653425:CAK653425 CKC653425:CKG653425 CTY653425:CUC653425 DDU653425:DDY653425 DNQ653425:DNU653425 DXM653425:DXQ653425 EHI653425:EHM653425 ERE653425:ERI653425 FBA653425:FBE653425 FKW653425:FLA653425 FUS653425:FUW653425 GEO653425:GES653425 GOK653425:GOO653425 GYG653425:GYK653425 HIC653425:HIG653425 HRY653425:HSC653425 IBU653425:IBY653425 ILQ653425:ILU653425 IVM653425:IVQ653425 JFI653425:JFM653425 JPE653425:JPI653425 JZA653425:JZE653425 KIW653425:KJA653425 KSS653425:KSW653425 LCO653425:LCS653425 LMK653425:LMO653425 LWG653425:LWK653425 MGC653425:MGG653425 MPY653425:MQC653425 MZU653425:MZY653425 NJQ653425:NJU653425 NTM653425:NTQ653425 ODI653425:ODM653425 ONE653425:ONI653425 OXA653425:OXE653425 PGW653425:PHA653425 PQS653425:PQW653425 QAO653425:QAS653425 QKK653425:QKO653425 QUG653425:QUK653425 REC653425:REG653425 RNY653425:ROC653425 RXU653425:RXY653425 SHQ653425:SHU653425 SRM653425:SRQ653425 TBI653425:TBM653425 TLE653425:TLI653425 TVA653425:TVE653425 UEW653425:UFA653425 UOS653425:UOW653425 UYO653425:UYS653425 VIK653425:VIO653425 VSG653425:VSK653425 WCC653425:WCG653425 WLY653425:WMC653425 WVU653425:WVY653425 E718961:I718961 JI718961:JM718961 TE718961:TI718961 ADA718961:ADE718961 AMW718961:ANA718961 AWS718961:AWW718961 BGO718961:BGS718961 BQK718961:BQO718961 CAG718961:CAK718961 CKC718961:CKG718961 CTY718961:CUC718961 DDU718961:DDY718961 DNQ718961:DNU718961 DXM718961:DXQ718961 EHI718961:EHM718961 ERE718961:ERI718961 FBA718961:FBE718961 FKW718961:FLA718961 FUS718961:FUW718961 GEO718961:GES718961 GOK718961:GOO718961 GYG718961:GYK718961 HIC718961:HIG718961 HRY718961:HSC718961 IBU718961:IBY718961 ILQ718961:ILU718961 IVM718961:IVQ718961 JFI718961:JFM718961 JPE718961:JPI718961 JZA718961:JZE718961 KIW718961:KJA718961 KSS718961:KSW718961 LCO718961:LCS718961 LMK718961:LMO718961 LWG718961:LWK718961 MGC718961:MGG718961 MPY718961:MQC718961 MZU718961:MZY718961 NJQ718961:NJU718961 NTM718961:NTQ718961 ODI718961:ODM718961 ONE718961:ONI718961 OXA718961:OXE718961 PGW718961:PHA718961 PQS718961:PQW718961 QAO718961:QAS718961 QKK718961:QKO718961 QUG718961:QUK718961 REC718961:REG718961 RNY718961:ROC718961 RXU718961:RXY718961 SHQ718961:SHU718961 SRM718961:SRQ718961 TBI718961:TBM718961 TLE718961:TLI718961 TVA718961:TVE718961 UEW718961:UFA718961 UOS718961:UOW718961 UYO718961:UYS718961 VIK718961:VIO718961 VSG718961:VSK718961 WCC718961:WCG718961 WLY718961:WMC718961 WVU718961:WVY718961 E784497:I784497 JI784497:JM784497 TE784497:TI784497 ADA784497:ADE784497 AMW784497:ANA784497 AWS784497:AWW784497 BGO784497:BGS784497 BQK784497:BQO784497 CAG784497:CAK784497 CKC784497:CKG784497 CTY784497:CUC784497 DDU784497:DDY784497 DNQ784497:DNU784497 DXM784497:DXQ784497 EHI784497:EHM784497 ERE784497:ERI784497 FBA784497:FBE784497 FKW784497:FLA784497 FUS784497:FUW784497 GEO784497:GES784497 GOK784497:GOO784497 GYG784497:GYK784497 HIC784497:HIG784497 HRY784497:HSC784497 IBU784497:IBY784497 ILQ784497:ILU784497 IVM784497:IVQ784497 JFI784497:JFM784497 JPE784497:JPI784497 JZA784497:JZE784497 KIW784497:KJA784497 KSS784497:KSW784497 LCO784497:LCS784497 LMK784497:LMO784497 LWG784497:LWK784497 MGC784497:MGG784497 MPY784497:MQC784497 MZU784497:MZY784497 NJQ784497:NJU784497 NTM784497:NTQ784497 ODI784497:ODM784497 ONE784497:ONI784497 OXA784497:OXE784497 PGW784497:PHA784497 PQS784497:PQW784497 QAO784497:QAS784497 QKK784497:QKO784497 QUG784497:QUK784497 REC784497:REG784497 RNY784497:ROC784497 RXU784497:RXY784497 SHQ784497:SHU784497 SRM784497:SRQ784497 TBI784497:TBM784497 TLE784497:TLI784497 TVA784497:TVE784497 UEW784497:UFA784497 UOS784497:UOW784497 UYO784497:UYS784497 VIK784497:VIO784497 VSG784497:VSK784497 WCC784497:WCG784497 WLY784497:WMC784497 WVU784497:WVY784497 E850033:I850033 JI850033:JM850033 TE850033:TI850033 ADA850033:ADE850033 AMW850033:ANA850033 AWS850033:AWW850033 BGO850033:BGS850033 BQK850033:BQO850033 CAG850033:CAK850033 CKC850033:CKG850033 CTY850033:CUC850033 DDU850033:DDY850033 DNQ850033:DNU850033 DXM850033:DXQ850033 EHI850033:EHM850033 ERE850033:ERI850033 FBA850033:FBE850033 FKW850033:FLA850033 FUS850033:FUW850033 GEO850033:GES850033 GOK850033:GOO850033 GYG850033:GYK850033 HIC850033:HIG850033 HRY850033:HSC850033 IBU850033:IBY850033 ILQ850033:ILU850033 IVM850033:IVQ850033 JFI850033:JFM850033 JPE850033:JPI850033 JZA850033:JZE850033 KIW850033:KJA850033 KSS850033:KSW850033 LCO850033:LCS850033 LMK850033:LMO850033 LWG850033:LWK850033 MGC850033:MGG850033 MPY850033:MQC850033 MZU850033:MZY850033 NJQ850033:NJU850033 NTM850033:NTQ850033 ODI850033:ODM850033 ONE850033:ONI850033 OXA850033:OXE850033 PGW850033:PHA850033 PQS850033:PQW850033 QAO850033:QAS850033 QKK850033:QKO850033 QUG850033:QUK850033 REC850033:REG850033 RNY850033:ROC850033 RXU850033:RXY850033 SHQ850033:SHU850033 SRM850033:SRQ850033 TBI850033:TBM850033 TLE850033:TLI850033 TVA850033:TVE850033 UEW850033:UFA850033 UOS850033:UOW850033 UYO850033:UYS850033 VIK850033:VIO850033 VSG850033:VSK850033 WCC850033:WCG850033 WLY850033:WMC850033 WVU850033:WVY850033 E915569:I915569 JI915569:JM915569 TE915569:TI915569 ADA915569:ADE915569 AMW915569:ANA915569 AWS915569:AWW915569 BGO915569:BGS915569 BQK915569:BQO915569 CAG915569:CAK915569 CKC915569:CKG915569 CTY915569:CUC915569 DDU915569:DDY915569 DNQ915569:DNU915569 DXM915569:DXQ915569 EHI915569:EHM915569 ERE915569:ERI915569 FBA915569:FBE915569 FKW915569:FLA915569 FUS915569:FUW915569 GEO915569:GES915569 GOK915569:GOO915569 GYG915569:GYK915569 HIC915569:HIG915569 HRY915569:HSC915569 IBU915569:IBY915569 ILQ915569:ILU915569 IVM915569:IVQ915569 JFI915569:JFM915569 JPE915569:JPI915569 JZA915569:JZE915569 KIW915569:KJA915569 KSS915569:KSW915569 LCO915569:LCS915569 LMK915569:LMO915569 LWG915569:LWK915569 MGC915569:MGG915569 MPY915569:MQC915569 MZU915569:MZY915569 NJQ915569:NJU915569 NTM915569:NTQ915569 ODI915569:ODM915569 ONE915569:ONI915569 OXA915569:OXE915569 PGW915569:PHA915569 PQS915569:PQW915569 QAO915569:QAS915569 QKK915569:QKO915569 QUG915569:QUK915569 REC915569:REG915569 RNY915569:ROC915569 RXU915569:RXY915569 SHQ915569:SHU915569 SRM915569:SRQ915569 TBI915569:TBM915569 TLE915569:TLI915569 TVA915569:TVE915569 UEW915569:UFA915569 UOS915569:UOW915569 UYO915569:UYS915569 VIK915569:VIO915569 VSG915569:VSK915569 WCC915569:WCG915569 WLY915569:WMC915569 WVU915569:WVY915569 E981105:I981105 JI981105:JM981105 TE981105:TI981105 ADA981105:ADE981105 AMW981105:ANA981105 AWS981105:AWW981105 BGO981105:BGS981105 BQK981105:BQO981105 CAG981105:CAK981105 CKC981105:CKG981105 CTY981105:CUC981105 DDU981105:DDY981105 DNQ981105:DNU981105 DXM981105:DXQ981105 EHI981105:EHM981105 ERE981105:ERI981105 FBA981105:FBE981105 FKW981105:FLA981105 FUS981105:FUW981105 GEO981105:GES981105 GOK981105:GOO981105 GYG981105:GYK981105 HIC981105:HIG981105 HRY981105:HSC981105 IBU981105:IBY981105 ILQ981105:ILU981105 IVM981105:IVQ981105 JFI981105:JFM981105 JPE981105:JPI981105 JZA981105:JZE981105 KIW981105:KJA981105 KSS981105:KSW981105 LCO981105:LCS981105 LMK981105:LMO981105 LWG981105:LWK981105 MGC981105:MGG981105 MPY981105:MQC981105 MZU981105:MZY981105 NJQ981105:NJU981105 NTM981105:NTQ981105 ODI981105:ODM981105 ONE981105:ONI981105 OXA981105:OXE981105 PGW981105:PHA981105 PQS981105:PQW981105 QAO981105:QAS981105 QKK981105:QKO981105 QUG981105:QUK981105 REC981105:REG981105 RNY981105:ROC981105 RXU981105:RXY981105 SHQ981105:SHU981105 SRM981105:SRQ981105 TBI981105:TBM981105 TLE981105:TLI981105 TVA981105:TVE981105 UEW981105:UFA981105 UOS981105:UOW981105 UYO981105:UYS981105 VIK981105:VIO981105 VSG981105:VSK981105 WCC981105:WCG981105 WLY981105:WMC981105 WVU981105:WVY981105 E63713 JI63713 TE63713 ADA63713 AMW63713 AWS63713 BGO63713 BQK63713 CAG63713 CKC63713 CTY63713 DDU63713 DNQ63713 DXM63713 EHI63713 ERE63713 FBA63713 FKW63713 FUS63713 GEO63713 GOK63713 GYG63713 HIC63713 HRY63713 IBU63713 ILQ63713 IVM63713 JFI63713 JPE63713 JZA63713 KIW63713 KSS63713 LCO63713 LMK63713 LWG63713 MGC63713 MPY63713 MZU63713 NJQ63713 NTM63713 ODI63713 ONE63713 OXA63713 PGW63713 PQS63713 QAO63713 QKK63713 QUG63713 REC63713 RNY63713 RXU63713 SHQ63713 SRM63713 TBI63713 TLE63713 TVA63713 UEW63713 UOS63713 UYO63713 VIK63713 VSG63713 WCC63713 WLY63713 WVU63713 E129249 JI129249 TE129249 ADA129249 AMW129249 AWS129249 BGO129249 BQK129249 CAG129249 CKC129249 CTY129249 DDU129249 DNQ129249 DXM129249 EHI129249 ERE129249 FBA129249 FKW129249 FUS129249 GEO129249 GOK129249 GYG129249 HIC129249 HRY129249 IBU129249 ILQ129249 IVM129249 JFI129249 JPE129249 JZA129249 KIW129249 KSS129249 LCO129249 LMK129249 LWG129249 MGC129249 MPY129249 MZU129249 NJQ129249 NTM129249 ODI129249 ONE129249 OXA129249 PGW129249 PQS129249 QAO129249 QKK129249 QUG129249 REC129249 RNY129249 RXU129249 SHQ129249 SRM129249 TBI129249 TLE129249 TVA129249 UEW129249 UOS129249 UYO129249 VIK129249 VSG129249 WCC129249 WLY129249 WVU129249 E194785 JI194785 TE194785 ADA194785 AMW194785 AWS194785 BGO194785 BQK194785 CAG194785 CKC194785 CTY194785 DDU194785 DNQ194785 DXM194785 EHI194785 ERE194785 FBA194785 FKW194785 FUS194785 GEO194785 GOK194785 GYG194785 HIC194785 HRY194785 IBU194785 ILQ194785 IVM194785 JFI194785 JPE194785 JZA194785 KIW194785 KSS194785 LCO194785 LMK194785 LWG194785 MGC194785 MPY194785 MZU194785 NJQ194785 NTM194785 ODI194785 ONE194785 OXA194785 PGW194785 PQS194785 QAO194785 QKK194785 QUG194785 REC194785 RNY194785 RXU194785 SHQ194785 SRM194785 TBI194785 TLE194785 TVA194785 UEW194785 UOS194785 UYO194785 VIK194785 VSG194785 WCC194785 WLY194785 WVU194785 E260321 JI260321 TE260321 ADA260321 AMW260321 AWS260321 BGO260321 BQK260321 CAG260321 CKC260321 CTY260321 DDU260321 DNQ260321 DXM260321 EHI260321 ERE260321 FBA260321 FKW260321 FUS260321 GEO260321 GOK260321 GYG260321 HIC260321 HRY260321 IBU260321 ILQ260321 IVM260321 JFI260321 JPE260321 JZA260321 KIW260321 KSS260321 LCO260321 LMK260321 LWG260321 MGC260321 MPY260321 MZU260321 NJQ260321 NTM260321 ODI260321 ONE260321 OXA260321 PGW260321 PQS260321 QAO260321 QKK260321 QUG260321 REC260321 RNY260321 RXU260321 SHQ260321 SRM260321 TBI260321 TLE260321 TVA260321 UEW260321 UOS260321 UYO260321 VIK260321 VSG260321 WCC260321 WLY260321 WVU260321 E325857 JI325857 TE325857 ADA325857 AMW325857 AWS325857 BGO325857 BQK325857 CAG325857 CKC325857 CTY325857 DDU325857 DNQ325857 DXM325857 EHI325857 ERE325857 FBA325857 FKW325857 FUS325857 GEO325857 GOK325857 GYG325857 HIC325857 HRY325857 IBU325857 ILQ325857 IVM325857 JFI325857 JPE325857 JZA325857 KIW325857 KSS325857 LCO325857 LMK325857 LWG325857 MGC325857 MPY325857 MZU325857 NJQ325857 NTM325857 ODI325857 ONE325857 OXA325857 PGW325857 PQS325857 QAO325857 QKK325857 QUG325857 REC325857 RNY325857 RXU325857 SHQ325857 SRM325857 TBI325857 TLE325857 TVA325857 UEW325857 UOS325857 UYO325857 VIK325857 VSG325857 WCC325857 WLY325857 WVU325857 E391393 JI391393 TE391393 ADA391393 AMW391393 AWS391393 BGO391393 BQK391393 CAG391393 CKC391393 CTY391393 DDU391393 DNQ391393 DXM391393 EHI391393 ERE391393 FBA391393 FKW391393 FUS391393 GEO391393 GOK391393 GYG391393 HIC391393 HRY391393 IBU391393 ILQ391393 IVM391393 JFI391393 JPE391393 JZA391393 KIW391393 KSS391393 LCO391393 LMK391393 LWG391393 MGC391393 MPY391393 MZU391393 NJQ391393 NTM391393 ODI391393 ONE391393 OXA391393 PGW391393 PQS391393 QAO391393 QKK391393 QUG391393 REC391393 RNY391393 RXU391393 SHQ391393 SRM391393 TBI391393 TLE391393 TVA391393 UEW391393 UOS391393 UYO391393 VIK391393 VSG391393 WCC391393 WLY391393 WVU391393 E456929 JI456929 TE456929 ADA456929 AMW456929 AWS456929 BGO456929 BQK456929 CAG456929 CKC456929 CTY456929 DDU456929 DNQ456929 DXM456929 EHI456929 ERE456929 FBA456929 FKW456929 FUS456929 GEO456929 GOK456929 GYG456929 HIC456929 HRY456929 IBU456929 ILQ456929 IVM456929 JFI456929 JPE456929 JZA456929 KIW456929 KSS456929 LCO456929 LMK456929 LWG456929 MGC456929 MPY456929 MZU456929 NJQ456929 NTM456929 ODI456929 ONE456929 OXA456929 PGW456929 PQS456929 QAO456929 QKK456929 QUG456929 REC456929 RNY456929 RXU456929 SHQ456929 SRM456929 TBI456929 TLE456929 TVA456929 UEW456929 UOS456929 UYO456929 VIK456929 VSG456929 WCC456929 WLY456929 WVU456929 E522465 JI522465 TE522465 ADA522465 AMW522465 AWS522465 BGO522465 BQK522465 CAG522465 CKC522465 CTY522465 DDU522465 DNQ522465 DXM522465 EHI522465 ERE522465 FBA522465 FKW522465 FUS522465 GEO522465 GOK522465 GYG522465 HIC522465 HRY522465 IBU522465 ILQ522465 IVM522465 JFI522465 JPE522465 JZA522465 KIW522465 KSS522465 LCO522465 LMK522465 LWG522465 MGC522465 MPY522465 MZU522465 NJQ522465 NTM522465 ODI522465 ONE522465 OXA522465 PGW522465 PQS522465 QAO522465 QKK522465 QUG522465 REC522465 RNY522465 RXU522465 SHQ522465 SRM522465 TBI522465 TLE522465 TVA522465 UEW522465 UOS522465 UYO522465 VIK522465 VSG522465 WCC522465 WLY522465 WVU522465 E588001 JI588001 TE588001 ADA588001 AMW588001 AWS588001 BGO588001 BQK588001 CAG588001 CKC588001 CTY588001 DDU588001 DNQ588001 DXM588001 EHI588001 ERE588001 FBA588001 FKW588001 FUS588001 GEO588001 GOK588001 GYG588001 HIC588001 HRY588001 IBU588001 ILQ588001 IVM588001 JFI588001 JPE588001 JZA588001 KIW588001 KSS588001 LCO588001 LMK588001 LWG588001 MGC588001 MPY588001 MZU588001 NJQ588001 NTM588001 ODI588001 ONE588001 OXA588001 PGW588001 PQS588001 QAO588001 QKK588001 QUG588001 REC588001 RNY588001 RXU588001 SHQ588001 SRM588001 TBI588001 TLE588001 TVA588001 UEW588001 UOS588001 UYO588001 VIK588001 VSG588001 WCC588001 WLY588001 WVU588001 E653537 JI653537 TE653537 ADA653537 AMW653537 AWS653537 BGO653537 BQK653537 CAG653537 CKC653537 CTY653537 DDU653537 DNQ653537 DXM653537 EHI653537 ERE653537 FBA653537 FKW653537 FUS653537 GEO653537 GOK653537 GYG653537 HIC653537 HRY653537 IBU653537 ILQ653537 IVM653537 JFI653537 JPE653537 JZA653537 KIW653537 KSS653537 LCO653537 LMK653537 LWG653537 MGC653537 MPY653537 MZU653537 NJQ653537 NTM653537 ODI653537 ONE653537 OXA653537 PGW653537 PQS653537 QAO653537 QKK653537 QUG653537 REC653537 RNY653537 RXU653537 SHQ653537 SRM653537 TBI653537 TLE653537 TVA653537 UEW653537 UOS653537 UYO653537 VIK653537 VSG653537 WCC653537 WLY653537 WVU653537 E719073 JI719073 TE719073 ADA719073 AMW719073 AWS719073 BGO719073 BQK719073 CAG719073 CKC719073 CTY719073 DDU719073 DNQ719073 DXM719073 EHI719073 ERE719073 FBA719073 FKW719073 FUS719073 GEO719073 GOK719073 GYG719073 HIC719073 HRY719073 IBU719073 ILQ719073 IVM719073 JFI719073 JPE719073 JZA719073 KIW719073 KSS719073 LCO719073 LMK719073 LWG719073 MGC719073 MPY719073 MZU719073 NJQ719073 NTM719073 ODI719073 ONE719073 OXA719073 PGW719073 PQS719073 QAO719073 QKK719073 QUG719073 REC719073 RNY719073 RXU719073 SHQ719073 SRM719073 TBI719073 TLE719073 TVA719073 UEW719073 UOS719073 UYO719073 VIK719073 VSG719073 WCC719073 WLY719073 WVU719073 E784609 JI784609 TE784609 ADA784609 AMW784609 AWS784609 BGO784609 BQK784609 CAG784609 CKC784609 CTY784609 DDU784609 DNQ784609 DXM784609 EHI784609 ERE784609 FBA784609 FKW784609 FUS784609 GEO784609 GOK784609 GYG784609 HIC784609 HRY784609 IBU784609 ILQ784609 IVM784609 JFI784609 JPE784609 JZA784609 KIW784609 KSS784609 LCO784609 LMK784609 LWG784609 MGC784609 MPY784609 MZU784609 NJQ784609 NTM784609 ODI784609 ONE784609 OXA784609 PGW784609 PQS784609 QAO784609 QKK784609 QUG784609 REC784609 RNY784609 RXU784609 SHQ784609 SRM784609 TBI784609 TLE784609 TVA784609 UEW784609 UOS784609 UYO784609 VIK784609 VSG784609 WCC784609 WLY784609 WVU784609 E850145 JI850145 TE850145 ADA850145 AMW850145 AWS850145 BGO850145 BQK850145 CAG850145 CKC850145 CTY850145 DDU850145 DNQ850145 DXM850145 EHI850145 ERE850145 FBA850145 FKW850145 FUS850145 GEO850145 GOK850145 GYG850145 HIC850145 HRY850145 IBU850145 ILQ850145 IVM850145 JFI850145 JPE850145 JZA850145 KIW850145 KSS850145 LCO850145 LMK850145 LWG850145 MGC850145 MPY850145 MZU850145 NJQ850145 NTM850145 ODI850145 ONE850145 OXA850145 PGW850145 PQS850145 QAO850145 QKK850145 QUG850145 REC850145 RNY850145 RXU850145 SHQ850145 SRM850145 TBI850145 TLE850145 TVA850145 UEW850145 UOS850145 UYO850145 VIK850145 VSG850145 WCC850145 WLY850145 WVU850145 E915681 JI915681 TE915681 ADA915681 AMW915681 AWS915681 BGO915681 BQK915681 CAG915681 CKC915681 CTY915681 DDU915681 DNQ915681 DXM915681 EHI915681 ERE915681 FBA915681 FKW915681 FUS915681 GEO915681 GOK915681 GYG915681 HIC915681 HRY915681 IBU915681 ILQ915681 IVM915681 JFI915681 JPE915681 JZA915681 KIW915681 KSS915681 LCO915681 LMK915681 LWG915681 MGC915681 MPY915681 MZU915681 NJQ915681 NTM915681 ODI915681 ONE915681 OXA915681 PGW915681 PQS915681 QAO915681 QKK915681 QUG915681 REC915681 RNY915681 RXU915681 SHQ915681 SRM915681 TBI915681 TLE915681 TVA915681 UEW915681 UOS915681 UYO915681 VIK915681 VSG915681 WCC915681 WLY915681 WVU915681 E981217 JI981217 TE981217 ADA981217 AMW981217 AWS981217 BGO981217 BQK981217 CAG981217 CKC981217 CTY981217 DDU981217 DNQ981217 DXM981217 EHI981217 ERE981217 FBA981217 FKW981217 FUS981217 GEO981217 GOK981217 GYG981217 HIC981217 HRY981217 IBU981217 ILQ981217 IVM981217 JFI981217 JPE981217 JZA981217 KIW981217 KSS981217 LCO981217 LMK981217 LWG981217 MGC981217 MPY981217 MZU981217 NJQ981217 NTM981217 ODI981217 ONE981217 OXA981217 PGW981217 PQS981217 QAO981217 QKK981217 QUG981217 REC981217 RNY981217 RXU981217 SHQ981217 SRM981217 TBI981217 TLE981217 TVA981217 UEW981217 UOS981217 UYO981217 VIK981217 VSG981217 WCC981217 WLY981217 WVU981217 E63819 JI63819 TE63819 ADA63819 AMW63819 AWS63819 BGO63819 BQK63819 CAG63819 CKC63819 CTY63819 DDU63819 DNQ63819 DXM63819 EHI63819 ERE63819 FBA63819 FKW63819 FUS63819 GEO63819 GOK63819 GYG63819 HIC63819 HRY63819 IBU63819 ILQ63819 IVM63819 JFI63819 JPE63819 JZA63819 KIW63819 KSS63819 LCO63819 LMK63819 LWG63819 MGC63819 MPY63819 MZU63819 NJQ63819 NTM63819 ODI63819 ONE63819 OXA63819 PGW63819 PQS63819 QAO63819 QKK63819 QUG63819 REC63819 RNY63819 RXU63819 SHQ63819 SRM63819 TBI63819 TLE63819 TVA63819 UEW63819 UOS63819 UYO63819 VIK63819 VSG63819 WCC63819 WLY63819 WVU63819 E129355 JI129355 TE129355 ADA129355 AMW129355 AWS129355 BGO129355 BQK129355 CAG129355 CKC129355 CTY129355 DDU129355 DNQ129355 DXM129355 EHI129355 ERE129355 FBA129355 FKW129355 FUS129355 GEO129355 GOK129355 GYG129355 HIC129355 HRY129355 IBU129355 ILQ129355 IVM129355 JFI129355 JPE129355 JZA129355 KIW129355 KSS129355 LCO129355 LMK129355 LWG129355 MGC129355 MPY129355 MZU129355 NJQ129355 NTM129355 ODI129355 ONE129355 OXA129355 PGW129355 PQS129355 QAO129355 QKK129355 QUG129355 REC129355 RNY129355 RXU129355 SHQ129355 SRM129355 TBI129355 TLE129355 TVA129355 UEW129355 UOS129355 UYO129355 VIK129355 VSG129355 WCC129355 WLY129355 WVU129355 E194891 JI194891 TE194891 ADA194891 AMW194891 AWS194891 BGO194891 BQK194891 CAG194891 CKC194891 CTY194891 DDU194891 DNQ194891 DXM194891 EHI194891 ERE194891 FBA194891 FKW194891 FUS194891 GEO194891 GOK194891 GYG194891 HIC194891 HRY194891 IBU194891 ILQ194891 IVM194891 JFI194891 JPE194891 JZA194891 KIW194891 KSS194891 LCO194891 LMK194891 LWG194891 MGC194891 MPY194891 MZU194891 NJQ194891 NTM194891 ODI194891 ONE194891 OXA194891 PGW194891 PQS194891 QAO194891 QKK194891 QUG194891 REC194891 RNY194891 RXU194891 SHQ194891 SRM194891 TBI194891 TLE194891 TVA194891 UEW194891 UOS194891 UYO194891 VIK194891 VSG194891 WCC194891 WLY194891 WVU194891 E260427 JI260427 TE260427 ADA260427 AMW260427 AWS260427 BGO260427 BQK260427 CAG260427 CKC260427 CTY260427 DDU260427 DNQ260427 DXM260427 EHI260427 ERE260427 FBA260427 FKW260427 FUS260427 GEO260427 GOK260427 GYG260427 HIC260427 HRY260427 IBU260427 ILQ260427 IVM260427 JFI260427 JPE260427 JZA260427 KIW260427 KSS260427 LCO260427 LMK260427 LWG260427 MGC260427 MPY260427 MZU260427 NJQ260427 NTM260427 ODI260427 ONE260427 OXA260427 PGW260427 PQS260427 QAO260427 QKK260427 QUG260427 REC260427 RNY260427 RXU260427 SHQ260427 SRM260427 TBI260427 TLE260427 TVA260427 UEW260427 UOS260427 UYO260427 VIK260427 VSG260427 WCC260427 WLY260427 WVU260427 E325963 JI325963 TE325963 ADA325963 AMW325963 AWS325963 BGO325963 BQK325963 CAG325963 CKC325963 CTY325963 DDU325963 DNQ325963 DXM325963 EHI325963 ERE325963 FBA325963 FKW325963 FUS325963 GEO325963 GOK325963 GYG325963 HIC325963 HRY325963 IBU325963 ILQ325963 IVM325963 JFI325963 JPE325963 JZA325963 KIW325963 KSS325963 LCO325963 LMK325963 LWG325963 MGC325963 MPY325963 MZU325963 NJQ325963 NTM325963 ODI325963 ONE325963 OXA325963 PGW325963 PQS325963 QAO325963 QKK325963 QUG325963 REC325963 RNY325963 RXU325963 SHQ325963 SRM325963 TBI325963 TLE325963 TVA325963 UEW325963 UOS325963 UYO325963 VIK325963 VSG325963 WCC325963 WLY325963 WVU325963 E391499 JI391499 TE391499 ADA391499 AMW391499 AWS391499 BGO391499 BQK391499 CAG391499 CKC391499 CTY391499 DDU391499 DNQ391499 DXM391499 EHI391499 ERE391499 FBA391499 FKW391499 FUS391499 GEO391499 GOK391499 GYG391499 HIC391499 HRY391499 IBU391499 ILQ391499 IVM391499 JFI391499 JPE391499 JZA391499 KIW391499 KSS391499 LCO391499 LMK391499 LWG391499 MGC391499 MPY391499 MZU391499 NJQ391499 NTM391499 ODI391499 ONE391499 OXA391499 PGW391499 PQS391499 QAO391499 QKK391499 QUG391499 REC391499 RNY391499 RXU391499 SHQ391499 SRM391499 TBI391499 TLE391499 TVA391499 UEW391499 UOS391499 UYO391499 VIK391499 VSG391499 WCC391499 WLY391499 WVU391499 E457035 JI457035 TE457035 ADA457035 AMW457035 AWS457035 BGO457035 BQK457035 CAG457035 CKC457035 CTY457035 DDU457035 DNQ457035 DXM457035 EHI457035 ERE457035 FBA457035 FKW457035 FUS457035 GEO457035 GOK457035 GYG457035 HIC457035 HRY457035 IBU457035 ILQ457035 IVM457035 JFI457035 JPE457035 JZA457035 KIW457035 KSS457035 LCO457035 LMK457035 LWG457035 MGC457035 MPY457035 MZU457035 NJQ457035 NTM457035 ODI457035 ONE457035 OXA457035 PGW457035 PQS457035 QAO457035 QKK457035 QUG457035 REC457035 RNY457035 RXU457035 SHQ457035 SRM457035 TBI457035 TLE457035 TVA457035 UEW457035 UOS457035 UYO457035 VIK457035 VSG457035 WCC457035 WLY457035 WVU457035 E522571 JI522571 TE522571 ADA522571 AMW522571 AWS522571 BGO522571 BQK522571 CAG522571 CKC522571 CTY522571 DDU522571 DNQ522571 DXM522571 EHI522571 ERE522571 FBA522571 FKW522571 FUS522571 GEO522571 GOK522571 GYG522571 HIC522571 HRY522571 IBU522571 ILQ522571 IVM522571 JFI522571 JPE522571 JZA522571 KIW522571 KSS522571 LCO522571 LMK522571 LWG522571 MGC522571 MPY522571 MZU522571 NJQ522571 NTM522571 ODI522571 ONE522571 OXA522571 PGW522571 PQS522571 QAO522571 QKK522571 QUG522571 REC522571 RNY522571 RXU522571 SHQ522571 SRM522571 TBI522571 TLE522571 TVA522571 UEW522571 UOS522571 UYO522571 VIK522571 VSG522571 WCC522571 WLY522571 WVU522571 E588107 JI588107 TE588107 ADA588107 AMW588107 AWS588107 BGO588107 BQK588107 CAG588107 CKC588107 CTY588107 DDU588107 DNQ588107 DXM588107 EHI588107 ERE588107 FBA588107 FKW588107 FUS588107 GEO588107 GOK588107 GYG588107 HIC588107 HRY588107 IBU588107 ILQ588107 IVM588107 JFI588107 JPE588107 JZA588107 KIW588107 KSS588107 LCO588107 LMK588107 LWG588107 MGC588107 MPY588107 MZU588107 NJQ588107 NTM588107 ODI588107 ONE588107 OXA588107 PGW588107 PQS588107 QAO588107 QKK588107 QUG588107 REC588107 RNY588107 RXU588107 SHQ588107 SRM588107 TBI588107 TLE588107 TVA588107 UEW588107 UOS588107 UYO588107 VIK588107 VSG588107 WCC588107 WLY588107 WVU588107 E653643 JI653643 TE653643 ADA653643 AMW653643 AWS653643 BGO653643 BQK653643 CAG653643 CKC653643 CTY653643 DDU653643 DNQ653643 DXM653643 EHI653643 ERE653643 FBA653643 FKW653643 FUS653643 GEO653643 GOK653643 GYG653643 HIC653643 HRY653643 IBU653643 ILQ653643 IVM653643 JFI653643 JPE653643 JZA653643 KIW653643 KSS653643 LCO653643 LMK653643 LWG653643 MGC653643 MPY653643 MZU653643 NJQ653643 NTM653643 ODI653643 ONE653643 OXA653643 PGW653643 PQS653643 QAO653643 QKK653643 QUG653643 REC653643 RNY653643 RXU653643 SHQ653643 SRM653643 TBI653643 TLE653643 TVA653643 UEW653643 UOS653643 UYO653643 VIK653643 VSG653643 WCC653643 WLY653643 WVU653643 E719179 JI719179 TE719179 ADA719179 AMW719179 AWS719179 BGO719179 BQK719179 CAG719179 CKC719179 CTY719179 DDU719179 DNQ719179 DXM719179 EHI719179 ERE719179 FBA719179 FKW719179 FUS719179 GEO719179 GOK719179 GYG719179 HIC719179 HRY719179 IBU719179 ILQ719179 IVM719179 JFI719179 JPE719179 JZA719179 KIW719179 KSS719179 LCO719179 LMK719179 LWG719179 MGC719179 MPY719179 MZU719179 NJQ719179 NTM719179 ODI719179 ONE719179 OXA719179 PGW719179 PQS719179 QAO719179 QKK719179 QUG719179 REC719179 RNY719179 RXU719179 SHQ719179 SRM719179 TBI719179 TLE719179 TVA719179 UEW719179 UOS719179 UYO719179 VIK719179 VSG719179 WCC719179 WLY719179 WVU719179 E784715 JI784715 TE784715 ADA784715 AMW784715 AWS784715 BGO784715 BQK784715 CAG784715 CKC784715 CTY784715 DDU784715 DNQ784715 DXM784715 EHI784715 ERE784715 FBA784715 FKW784715 FUS784715 GEO784715 GOK784715 GYG784715 HIC784715 HRY784715 IBU784715 ILQ784715 IVM784715 JFI784715 JPE784715 JZA784715 KIW784715 KSS784715 LCO784715 LMK784715 LWG784715 MGC784715 MPY784715 MZU784715 NJQ784715 NTM784715 ODI784715 ONE784715 OXA784715 PGW784715 PQS784715 QAO784715 QKK784715 QUG784715 REC784715 RNY784715 RXU784715 SHQ784715 SRM784715 TBI784715 TLE784715 TVA784715 UEW784715 UOS784715 UYO784715 VIK784715 VSG784715 WCC784715 WLY784715 WVU784715 E850251 JI850251 TE850251 ADA850251 AMW850251 AWS850251 BGO850251 BQK850251 CAG850251 CKC850251 CTY850251 DDU850251 DNQ850251 DXM850251 EHI850251 ERE850251 FBA850251 FKW850251 FUS850251 GEO850251 GOK850251 GYG850251 HIC850251 HRY850251 IBU850251 ILQ850251 IVM850251 JFI850251 JPE850251 JZA850251 KIW850251 KSS850251 LCO850251 LMK850251 LWG850251 MGC850251 MPY850251 MZU850251 NJQ850251 NTM850251 ODI850251 ONE850251 OXA850251 PGW850251 PQS850251 QAO850251 QKK850251 QUG850251 REC850251 RNY850251 RXU850251 SHQ850251 SRM850251 TBI850251 TLE850251 TVA850251 UEW850251 UOS850251 UYO850251 VIK850251 VSG850251 WCC850251 WLY850251 WVU850251 E915787 JI915787 TE915787 ADA915787 AMW915787 AWS915787 BGO915787 BQK915787 CAG915787 CKC915787 CTY915787 DDU915787 DNQ915787 DXM915787 EHI915787 ERE915787 FBA915787 FKW915787 FUS915787 GEO915787 GOK915787 GYG915787 HIC915787 HRY915787 IBU915787 ILQ915787 IVM915787 JFI915787 JPE915787 JZA915787 KIW915787 KSS915787 LCO915787 LMK915787 LWG915787 MGC915787 MPY915787 MZU915787 NJQ915787 NTM915787 ODI915787 ONE915787 OXA915787 PGW915787 PQS915787 QAO915787 QKK915787 QUG915787 REC915787 RNY915787 RXU915787 SHQ915787 SRM915787 TBI915787 TLE915787 TVA915787 UEW915787 UOS915787 UYO915787 VIK915787 VSG915787 WCC915787 WLY915787 WVU915787 E981323 JI981323 TE981323 ADA981323 AMW981323 AWS981323 BGO981323 BQK981323 CAG981323 CKC981323 CTY981323 DDU981323 DNQ981323 DXM981323 EHI981323 ERE981323 FBA981323 FKW981323 FUS981323 GEO981323 GOK981323 GYG981323 HIC981323 HRY981323 IBU981323 ILQ981323 IVM981323 JFI981323 JPE981323 JZA981323 KIW981323 KSS981323 LCO981323 LMK981323 LWG981323 MGC981323 MPY981323 MZU981323 NJQ981323 NTM981323 ODI981323 ONE981323 OXA981323 PGW981323 PQS981323 QAO981323 QKK981323 QUG981323 REC981323 RNY981323 RXU981323 SHQ981323 SRM981323 TBI981323 TLE981323 TVA981323 UEW981323 UOS981323 UYO981323 VIK981323 VSG981323 WCC981323 WLY981323 WVU981323 E63925 JI63925 TE63925 ADA63925 AMW63925 AWS63925 BGO63925 BQK63925 CAG63925 CKC63925 CTY63925 DDU63925 DNQ63925 DXM63925 EHI63925 ERE63925 FBA63925 FKW63925 FUS63925 GEO63925 GOK63925 GYG63925 HIC63925 HRY63925 IBU63925 ILQ63925 IVM63925 JFI63925 JPE63925 JZA63925 KIW63925 KSS63925 LCO63925 LMK63925 LWG63925 MGC63925 MPY63925 MZU63925 NJQ63925 NTM63925 ODI63925 ONE63925 OXA63925 PGW63925 PQS63925 QAO63925 QKK63925 QUG63925 REC63925 RNY63925 RXU63925 SHQ63925 SRM63925 TBI63925 TLE63925 TVA63925 UEW63925 UOS63925 UYO63925 VIK63925 VSG63925 WCC63925 WLY63925 WVU63925 E129461 JI129461 TE129461 ADA129461 AMW129461 AWS129461 BGO129461 BQK129461 CAG129461 CKC129461 CTY129461 DDU129461 DNQ129461 DXM129461 EHI129461 ERE129461 FBA129461 FKW129461 FUS129461 GEO129461 GOK129461 GYG129461 HIC129461 HRY129461 IBU129461 ILQ129461 IVM129461 JFI129461 JPE129461 JZA129461 KIW129461 KSS129461 LCO129461 LMK129461 LWG129461 MGC129461 MPY129461 MZU129461 NJQ129461 NTM129461 ODI129461 ONE129461 OXA129461 PGW129461 PQS129461 QAO129461 QKK129461 QUG129461 REC129461 RNY129461 RXU129461 SHQ129461 SRM129461 TBI129461 TLE129461 TVA129461 UEW129461 UOS129461 UYO129461 VIK129461 VSG129461 WCC129461 WLY129461 WVU129461 E194997 JI194997 TE194997 ADA194997 AMW194997 AWS194997 BGO194997 BQK194997 CAG194997 CKC194997 CTY194997 DDU194997 DNQ194997 DXM194997 EHI194997 ERE194997 FBA194997 FKW194997 FUS194997 GEO194997 GOK194997 GYG194997 HIC194997 HRY194997 IBU194997 ILQ194997 IVM194997 JFI194997 JPE194997 JZA194997 KIW194997 KSS194997 LCO194997 LMK194997 LWG194997 MGC194997 MPY194997 MZU194997 NJQ194997 NTM194997 ODI194997 ONE194997 OXA194997 PGW194997 PQS194997 QAO194997 QKK194997 QUG194997 REC194997 RNY194997 RXU194997 SHQ194997 SRM194997 TBI194997 TLE194997 TVA194997 UEW194997 UOS194997 UYO194997 VIK194997 VSG194997 WCC194997 WLY194997 WVU194997 E260533 JI260533 TE260533 ADA260533 AMW260533 AWS260533 BGO260533 BQK260533 CAG260533 CKC260533 CTY260533 DDU260533 DNQ260533 DXM260533 EHI260533 ERE260533 FBA260533 FKW260533 FUS260533 GEO260533 GOK260533 GYG260533 HIC260533 HRY260533 IBU260533 ILQ260533 IVM260533 JFI260533 JPE260533 JZA260533 KIW260533 KSS260533 LCO260533 LMK260533 LWG260533 MGC260533 MPY260533 MZU260533 NJQ260533 NTM260533 ODI260533 ONE260533 OXA260533 PGW260533 PQS260533 QAO260533 QKK260533 QUG260533 REC260533 RNY260533 RXU260533 SHQ260533 SRM260533 TBI260533 TLE260533 TVA260533 UEW260533 UOS260533 UYO260533 VIK260533 VSG260533 WCC260533 WLY260533 WVU260533 E326069 JI326069 TE326069 ADA326069 AMW326069 AWS326069 BGO326069 BQK326069 CAG326069 CKC326069 CTY326069 DDU326069 DNQ326069 DXM326069 EHI326069 ERE326069 FBA326069 FKW326069 FUS326069 GEO326069 GOK326069 GYG326069 HIC326069 HRY326069 IBU326069 ILQ326069 IVM326069 JFI326069 JPE326069 JZA326069 KIW326069 KSS326069 LCO326069 LMK326069 LWG326069 MGC326069 MPY326069 MZU326069 NJQ326069 NTM326069 ODI326069 ONE326069 OXA326069 PGW326069 PQS326069 QAO326069 QKK326069 QUG326069 REC326069 RNY326069 RXU326069 SHQ326069 SRM326069 TBI326069 TLE326069 TVA326069 UEW326069 UOS326069 UYO326069 VIK326069 VSG326069 WCC326069 WLY326069 WVU326069 E391605 JI391605 TE391605 ADA391605 AMW391605 AWS391605 BGO391605 BQK391605 CAG391605 CKC391605 CTY391605 DDU391605 DNQ391605 DXM391605 EHI391605 ERE391605 FBA391605 FKW391605 FUS391605 GEO391605 GOK391605 GYG391605 HIC391605 HRY391605 IBU391605 ILQ391605 IVM391605 JFI391605 JPE391605 JZA391605 KIW391605 KSS391605 LCO391605 LMK391605 LWG391605 MGC391605 MPY391605 MZU391605 NJQ391605 NTM391605 ODI391605 ONE391605 OXA391605 PGW391605 PQS391605 QAO391605 QKK391605 QUG391605 REC391605 RNY391605 RXU391605 SHQ391605 SRM391605 TBI391605 TLE391605 TVA391605 UEW391605 UOS391605 UYO391605 VIK391605 VSG391605 WCC391605 WLY391605 WVU391605 E457141 JI457141 TE457141 ADA457141 AMW457141 AWS457141 BGO457141 BQK457141 CAG457141 CKC457141 CTY457141 DDU457141 DNQ457141 DXM457141 EHI457141 ERE457141 FBA457141 FKW457141 FUS457141 GEO457141 GOK457141 GYG457141 HIC457141 HRY457141 IBU457141 ILQ457141 IVM457141 JFI457141 JPE457141 JZA457141 KIW457141 KSS457141 LCO457141 LMK457141 LWG457141 MGC457141 MPY457141 MZU457141 NJQ457141 NTM457141 ODI457141 ONE457141 OXA457141 PGW457141 PQS457141 QAO457141 QKK457141 QUG457141 REC457141 RNY457141 RXU457141 SHQ457141 SRM457141 TBI457141 TLE457141 TVA457141 UEW457141 UOS457141 UYO457141 VIK457141 VSG457141 WCC457141 WLY457141 WVU457141 E522677 JI522677 TE522677 ADA522677 AMW522677 AWS522677 BGO522677 BQK522677 CAG522677 CKC522677 CTY522677 DDU522677 DNQ522677 DXM522677 EHI522677 ERE522677 FBA522677 FKW522677 FUS522677 GEO522677 GOK522677 GYG522677 HIC522677 HRY522677 IBU522677 ILQ522677 IVM522677 JFI522677 JPE522677 JZA522677 KIW522677 KSS522677 LCO522677 LMK522677 LWG522677 MGC522677 MPY522677 MZU522677 NJQ522677 NTM522677 ODI522677 ONE522677 OXA522677 PGW522677 PQS522677 QAO522677 QKK522677 QUG522677 REC522677 RNY522677 RXU522677 SHQ522677 SRM522677 TBI522677 TLE522677 TVA522677 UEW522677 UOS522677 UYO522677 VIK522677 VSG522677 WCC522677 WLY522677 WVU522677 E588213 JI588213 TE588213 ADA588213 AMW588213 AWS588213 BGO588213 BQK588213 CAG588213 CKC588213 CTY588213 DDU588213 DNQ588213 DXM588213 EHI588213 ERE588213 FBA588213 FKW588213 FUS588213 GEO588213 GOK588213 GYG588213 HIC588213 HRY588213 IBU588213 ILQ588213 IVM588213 JFI588213 JPE588213 JZA588213 KIW588213 KSS588213 LCO588213 LMK588213 LWG588213 MGC588213 MPY588213 MZU588213 NJQ588213 NTM588213 ODI588213 ONE588213 OXA588213 PGW588213 PQS588213 QAO588213 QKK588213 QUG588213 REC588213 RNY588213 RXU588213 SHQ588213 SRM588213 TBI588213 TLE588213 TVA588213 UEW588213 UOS588213 UYO588213 VIK588213 VSG588213 WCC588213 WLY588213 WVU588213 E653749 JI653749 TE653749 ADA653749 AMW653749 AWS653749 BGO653749 BQK653749 CAG653749 CKC653749 CTY653749 DDU653749 DNQ653749 DXM653749 EHI653749 ERE653749 FBA653749 FKW653749 FUS653749 GEO653749 GOK653749 GYG653749 HIC653749 HRY653749 IBU653749 ILQ653749 IVM653749 JFI653749 JPE653749 JZA653749 KIW653749 KSS653749 LCO653749 LMK653749 LWG653749 MGC653749 MPY653749 MZU653749 NJQ653749 NTM653749 ODI653749 ONE653749 OXA653749 PGW653749 PQS653749 QAO653749 QKK653749 QUG653749 REC653749 RNY653749 RXU653749 SHQ653749 SRM653749 TBI653749 TLE653749 TVA653749 UEW653749 UOS653749 UYO653749 VIK653749 VSG653749 WCC653749 WLY653749 WVU653749 E719285 JI719285 TE719285 ADA719285 AMW719285 AWS719285 BGO719285 BQK719285 CAG719285 CKC719285 CTY719285 DDU719285 DNQ719285 DXM719285 EHI719285 ERE719285 FBA719285 FKW719285 FUS719285 GEO719285 GOK719285 GYG719285 HIC719285 HRY719285 IBU719285 ILQ719285 IVM719285 JFI719285 JPE719285 JZA719285 KIW719285 KSS719285 LCO719285 LMK719285 LWG719285 MGC719285 MPY719285 MZU719285 NJQ719285 NTM719285 ODI719285 ONE719285 OXA719285 PGW719285 PQS719285 QAO719285 QKK719285 QUG719285 REC719285 RNY719285 RXU719285 SHQ719285 SRM719285 TBI719285 TLE719285 TVA719285 UEW719285 UOS719285 UYO719285 VIK719285 VSG719285 WCC719285 WLY719285 WVU719285 E784821 JI784821 TE784821 ADA784821 AMW784821 AWS784821 BGO784821 BQK784821 CAG784821 CKC784821 CTY784821 DDU784821 DNQ784821 DXM784821 EHI784821 ERE784821 FBA784821 FKW784821 FUS784821 GEO784821 GOK784821 GYG784821 HIC784821 HRY784821 IBU784821 ILQ784821 IVM784821 JFI784821 JPE784821 JZA784821 KIW784821 KSS784821 LCO784821 LMK784821 LWG784821 MGC784821 MPY784821 MZU784821 NJQ784821 NTM784821 ODI784821 ONE784821 OXA784821 PGW784821 PQS784821 QAO784821 QKK784821 QUG784821 REC784821 RNY784821 RXU784821 SHQ784821 SRM784821 TBI784821 TLE784821 TVA784821 UEW784821 UOS784821 UYO784821 VIK784821 VSG784821 WCC784821 WLY784821 WVU784821 E850357 JI850357 TE850357 ADA850357 AMW850357 AWS850357 BGO850357 BQK850357 CAG850357 CKC850357 CTY850357 DDU850357 DNQ850357 DXM850357 EHI850357 ERE850357 FBA850357 FKW850357 FUS850357 GEO850357 GOK850357 GYG850357 HIC850357 HRY850357 IBU850357 ILQ850357 IVM850357 JFI850357 JPE850357 JZA850357 KIW850357 KSS850357 LCO850357 LMK850357 LWG850357 MGC850357 MPY850357 MZU850357 NJQ850357 NTM850357 ODI850357 ONE850357 OXA850357 PGW850357 PQS850357 QAO850357 QKK850357 QUG850357 REC850357 RNY850357 RXU850357 SHQ850357 SRM850357 TBI850357 TLE850357 TVA850357 UEW850357 UOS850357 UYO850357 VIK850357 VSG850357 WCC850357 WLY850357 WVU850357 E915893 JI915893 TE915893 ADA915893 AMW915893 AWS915893 BGO915893 BQK915893 CAG915893 CKC915893 CTY915893 DDU915893 DNQ915893 DXM915893 EHI915893 ERE915893 FBA915893 FKW915893 FUS915893 GEO915893 GOK915893 GYG915893 HIC915893 HRY915893 IBU915893 ILQ915893 IVM915893 JFI915893 JPE915893 JZA915893 KIW915893 KSS915893 LCO915893 LMK915893 LWG915893 MGC915893 MPY915893 MZU915893 NJQ915893 NTM915893 ODI915893 ONE915893 OXA915893 PGW915893 PQS915893 QAO915893 QKK915893 QUG915893 REC915893 RNY915893 RXU915893 SHQ915893 SRM915893 TBI915893 TLE915893 TVA915893 UEW915893 UOS915893 UYO915893 VIK915893 VSG915893 WCC915893 WLY915893 WVU915893 E981429 JI981429 TE981429 ADA981429 AMW981429 AWS981429 BGO981429 BQK981429 CAG981429 CKC981429 CTY981429 DDU981429 DNQ981429 DXM981429 EHI981429 ERE981429 FBA981429 FKW981429 FUS981429 GEO981429 GOK981429 GYG981429 HIC981429 HRY981429 IBU981429 ILQ981429 IVM981429 JFI981429 JPE981429 JZA981429 KIW981429 KSS981429 LCO981429 LMK981429 LWG981429 MGC981429 MPY981429 MZU981429 NJQ981429 NTM981429 ODI981429 ONE981429 OXA981429 PGW981429 PQS981429 QAO981429 QKK981429 QUG981429 REC981429 RNY981429 RXU981429 SHQ981429 SRM981429 TBI981429 TLE981429 TVA981429 UEW981429 UOS981429 UYO981429 VIK981429 VSG981429 WCC981429 WLY981429 WVU981429 E64031 JI64031 TE64031 ADA64031 AMW64031 AWS64031 BGO64031 BQK64031 CAG64031 CKC64031 CTY64031 DDU64031 DNQ64031 DXM64031 EHI64031 ERE64031 FBA64031 FKW64031 FUS64031 GEO64031 GOK64031 GYG64031 HIC64031 HRY64031 IBU64031 ILQ64031 IVM64031 JFI64031 JPE64031 JZA64031 KIW64031 KSS64031 LCO64031 LMK64031 LWG64031 MGC64031 MPY64031 MZU64031 NJQ64031 NTM64031 ODI64031 ONE64031 OXA64031 PGW64031 PQS64031 QAO64031 QKK64031 QUG64031 REC64031 RNY64031 RXU64031 SHQ64031 SRM64031 TBI64031 TLE64031 TVA64031 UEW64031 UOS64031 UYO64031 VIK64031 VSG64031 WCC64031 WLY64031 WVU64031 E129567 JI129567 TE129567 ADA129567 AMW129567 AWS129567 BGO129567 BQK129567 CAG129567 CKC129567 CTY129567 DDU129567 DNQ129567 DXM129567 EHI129567 ERE129567 FBA129567 FKW129567 FUS129567 GEO129567 GOK129567 GYG129567 HIC129567 HRY129567 IBU129567 ILQ129567 IVM129567 JFI129567 JPE129567 JZA129567 KIW129567 KSS129567 LCO129567 LMK129567 LWG129567 MGC129567 MPY129567 MZU129567 NJQ129567 NTM129567 ODI129567 ONE129567 OXA129567 PGW129567 PQS129567 QAO129567 QKK129567 QUG129567 REC129567 RNY129567 RXU129567 SHQ129567 SRM129567 TBI129567 TLE129567 TVA129567 UEW129567 UOS129567 UYO129567 VIK129567 VSG129567 WCC129567 WLY129567 WVU129567 E195103 JI195103 TE195103 ADA195103 AMW195103 AWS195103 BGO195103 BQK195103 CAG195103 CKC195103 CTY195103 DDU195103 DNQ195103 DXM195103 EHI195103 ERE195103 FBA195103 FKW195103 FUS195103 GEO195103 GOK195103 GYG195103 HIC195103 HRY195103 IBU195103 ILQ195103 IVM195103 JFI195103 JPE195103 JZA195103 KIW195103 KSS195103 LCO195103 LMK195103 LWG195103 MGC195103 MPY195103 MZU195103 NJQ195103 NTM195103 ODI195103 ONE195103 OXA195103 PGW195103 PQS195103 QAO195103 QKK195103 QUG195103 REC195103 RNY195103 RXU195103 SHQ195103 SRM195103 TBI195103 TLE195103 TVA195103 UEW195103 UOS195103 UYO195103 VIK195103 VSG195103 WCC195103 WLY195103 WVU195103 E260639 JI260639 TE260639 ADA260639 AMW260639 AWS260639 BGO260639 BQK260639 CAG260639 CKC260639 CTY260639 DDU260639 DNQ260639 DXM260639 EHI260639 ERE260639 FBA260639 FKW260639 FUS260639 GEO260639 GOK260639 GYG260639 HIC260639 HRY260639 IBU260639 ILQ260639 IVM260639 JFI260639 JPE260639 JZA260639 KIW260639 KSS260639 LCO260639 LMK260639 LWG260639 MGC260639 MPY260639 MZU260639 NJQ260639 NTM260639 ODI260639 ONE260639 OXA260639 PGW260639 PQS260639 QAO260639 QKK260639 QUG260639 REC260639 RNY260639 RXU260639 SHQ260639 SRM260639 TBI260639 TLE260639 TVA260639 UEW260639 UOS260639 UYO260639 VIK260639 VSG260639 WCC260639 WLY260639 WVU260639 E326175 JI326175 TE326175 ADA326175 AMW326175 AWS326175 BGO326175 BQK326175 CAG326175 CKC326175 CTY326175 DDU326175 DNQ326175 DXM326175 EHI326175 ERE326175 FBA326175 FKW326175 FUS326175 GEO326175 GOK326175 GYG326175 HIC326175 HRY326175 IBU326175 ILQ326175 IVM326175 JFI326175 JPE326175 JZA326175 KIW326175 KSS326175 LCO326175 LMK326175 LWG326175 MGC326175 MPY326175 MZU326175 NJQ326175 NTM326175 ODI326175 ONE326175 OXA326175 PGW326175 PQS326175 QAO326175 QKK326175 QUG326175 REC326175 RNY326175 RXU326175 SHQ326175 SRM326175 TBI326175 TLE326175 TVA326175 UEW326175 UOS326175 UYO326175 VIK326175 VSG326175 WCC326175 WLY326175 WVU326175 E391711 JI391711 TE391711 ADA391711 AMW391711 AWS391711 BGO391711 BQK391711 CAG391711 CKC391711 CTY391711 DDU391711 DNQ391711 DXM391711 EHI391711 ERE391711 FBA391711 FKW391711 FUS391711 GEO391711 GOK391711 GYG391711 HIC391711 HRY391711 IBU391711 ILQ391711 IVM391711 JFI391711 JPE391711 JZA391711 KIW391711 KSS391711 LCO391711 LMK391711 LWG391711 MGC391711 MPY391711 MZU391711 NJQ391711 NTM391711 ODI391711 ONE391711 OXA391711 PGW391711 PQS391711 QAO391711 QKK391711 QUG391711 REC391711 RNY391711 RXU391711 SHQ391711 SRM391711 TBI391711 TLE391711 TVA391711 UEW391711 UOS391711 UYO391711 VIK391711 VSG391711 WCC391711 WLY391711 WVU391711 E457247 JI457247 TE457247 ADA457247 AMW457247 AWS457247 BGO457247 BQK457247 CAG457247 CKC457247 CTY457247 DDU457247 DNQ457247 DXM457247 EHI457247 ERE457247 FBA457247 FKW457247 FUS457247 GEO457247 GOK457247 GYG457247 HIC457247 HRY457247 IBU457247 ILQ457247 IVM457247 JFI457247 JPE457247 JZA457247 KIW457247 KSS457247 LCO457247 LMK457247 LWG457247 MGC457247 MPY457247 MZU457247 NJQ457247 NTM457247 ODI457247 ONE457247 OXA457247 PGW457247 PQS457247 QAO457247 QKK457247 QUG457247 REC457247 RNY457247 RXU457247 SHQ457247 SRM457247 TBI457247 TLE457247 TVA457247 UEW457247 UOS457247 UYO457247 VIK457247 VSG457247 WCC457247 WLY457247 WVU457247 E522783 JI522783 TE522783 ADA522783 AMW522783 AWS522783 BGO522783 BQK522783 CAG522783 CKC522783 CTY522783 DDU522783 DNQ522783 DXM522783 EHI522783 ERE522783 FBA522783 FKW522783 FUS522783 GEO522783 GOK522783 GYG522783 HIC522783 HRY522783 IBU522783 ILQ522783 IVM522783 JFI522783 JPE522783 JZA522783 KIW522783 KSS522783 LCO522783 LMK522783 LWG522783 MGC522783 MPY522783 MZU522783 NJQ522783 NTM522783 ODI522783 ONE522783 OXA522783 PGW522783 PQS522783 QAO522783 QKK522783 QUG522783 REC522783 RNY522783 RXU522783 SHQ522783 SRM522783 TBI522783 TLE522783 TVA522783 UEW522783 UOS522783 UYO522783 VIK522783 VSG522783 WCC522783 WLY522783 WVU522783 E588319 JI588319 TE588319 ADA588319 AMW588319 AWS588319 BGO588319 BQK588319 CAG588319 CKC588319 CTY588319 DDU588319 DNQ588319 DXM588319 EHI588319 ERE588319 FBA588319 FKW588319 FUS588319 GEO588319 GOK588319 GYG588319 HIC588319 HRY588319 IBU588319 ILQ588319 IVM588319 JFI588319 JPE588319 JZA588319 KIW588319 KSS588319 LCO588319 LMK588319 LWG588319 MGC588319 MPY588319 MZU588319 NJQ588319 NTM588319 ODI588319 ONE588319 OXA588319 PGW588319 PQS588319 QAO588319 QKK588319 QUG588319 REC588319 RNY588319 RXU588319 SHQ588319 SRM588319 TBI588319 TLE588319 TVA588319 UEW588319 UOS588319 UYO588319 VIK588319 VSG588319 WCC588319 WLY588319 WVU588319 E653855 JI653855 TE653855 ADA653855 AMW653855 AWS653855 BGO653855 BQK653855 CAG653855 CKC653855 CTY653855 DDU653855 DNQ653855 DXM653855 EHI653855 ERE653855 FBA653855 FKW653855 FUS653855 GEO653855 GOK653855 GYG653855 HIC653855 HRY653855 IBU653855 ILQ653855 IVM653855 JFI653855 JPE653855 JZA653855 KIW653855 KSS653855 LCO653855 LMK653855 LWG653855 MGC653855 MPY653855 MZU653855 NJQ653855 NTM653855 ODI653855 ONE653855 OXA653855 PGW653855 PQS653855 QAO653855 QKK653855 QUG653855 REC653855 RNY653855 RXU653855 SHQ653855 SRM653855 TBI653855 TLE653855 TVA653855 UEW653855 UOS653855 UYO653855 VIK653855 VSG653855 WCC653855 WLY653855 WVU653855 E719391 JI719391 TE719391 ADA719391 AMW719391 AWS719391 BGO719391 BQK719391 CAG719391 CKC719391 CTY719391 DDU719391 DNQ719391 DXM719391 EHI719391 ERE719391 FBA719391 FKW719391 FUS719391 GEO719391 GOK719391 GYG719391 HIC719391 HRY719391 IBU719391 ILQ719391 IVM719391 JFI719391 JPE719391 JZA719391 KIW719391 KSS719391 LCO719391 LMK719391 LWG719391 MGC719391 MPY719391 MZU719391 NJQ719391 NTM719391 ODI719391 ONE719391 OXA719391 PGW719391 PQS719391 QAO719391 QKK719391 QUG719391 REC719391 RNY719391 RXU719391 SHQ719391 SRM719391 TBI719391 TLE719391 TVA719391 UEW719391 UOS719391 UYO719391 VIK719391 VSG719391 WCC719391 WLY719391 WVU719391 E784927 JI784927 TE784927 ADA784927 AMW784927 AWS784927 BGO784927 BQK784927 CAG784927 CKC784927 CTY784927 DDU784927 DNQ784927 DXM784927 EHI784927 ERE784927 FBA784927 FKW784927 FUS784927 GEO784927 GOK784927 GYG784927 HIC784927 HRY784927 IBU784927 ILQ784927 IVM784927 JFI784927 JPE784927 JZA784927 KIW784927 KSS784927 LCO784927 LMK784927 LWG784927 MGC784927 MPY784927 MZU784927 NJQ784927 NTM784927 ODI784927 ONE784927 OXA784927 PGW784927 PQS784927 QAO784927 QKK784927 QUG784927 REC784927 RNY784927 RXU784927 SHQ784927 SRM784927 TBI784927 TLE784927 TVA784927 UEW784927 UOS784927 UYO784927 VIK784927 VSG784927 WCC784927 WLY784927 WVU784927 E850463 JI850463 TE850463 ADA850463 AMW850463 AWS850463 BGO850463 BQK850463 CAG850463 CKC850463 CTY850463 DDU850463 DNQ850463 DXM850463 EHI850463 ERE850463 FBA850463 FKW850463 FUS850463 GEO850463 GOK850463 GYG850463 HIC850463 HRY850463 IBU850463 ILQ850463 IVM850463 JFI850463 JPE850463 JZA850463 KIW850463 KSS850463 LCO850463 LMK850463 LWG850463 MGC850463 MPY850463 MZU850463 NJQ850463 NTM850463 ODI850463 ONE850463 OXA850463 PGW850463 PQS850463 QAO850463 QKK850463 QUG850463 REC850463 RNY850463 RXU850463 SHQ850463 SRM850463 TBI850463 TLE850463 TVA850463 UEW850463 UOS850463 UYO850463 VIK850463 VSG850463 WCC850463 WLY850463 WVU850463 E915999 JI915999 TE915999 ADA915999 AMW915999 AWS915999 BGO915999 BQK915999 CAG915999 CKC915999 CTY915999 DDU915999 DNQ915999 DXM915999 EHI915999 ERE915999 FBA915999 FKW915999 FUS915999 GEO915999 GOK915999 GYG915999 HIC915999 HRY915999 IBU915999 ILQ915999 IVM915999 JFI915999 JPE915999 JZA915999 KIW915999 KSS915999 LCO915999 LMK915999 LWG915999 MGC915999 MPY915999 MZU915999 NJQ915999 NTM915999 ODI915999 ONE915999 OXA915999 PGW915999 PQS915999 QAO915999 QKK915999 QUG915999 REC915999 RNY915999 RXU915999 SHQ915999 SRM915999 TBI915999 TLE915999 TVA915999 UEW915999 UOS915999 UYO915999 VIK915999 VSG915999 WCC915999 WLY915999 WVU915999 E981535 JI981535 TE981535 ADA981535 AMW981535 AWS981535 BGO981535 BQK981535 CAG981535 CKC981535 CTY981535 DDU981535 DNQ981535 DXM981535 EHI981535 ERE981535 FBA981535 FKW981535 FUS981535 GEO981535 GOK981535 GYG981535 HIC981535 HRY981535 IBU981535 ILQ981535 IVM981535 JFI981535 JPE981535 JZA981535 KIW981535 KSS981535 LCO981535 LMK981535 LWG981535 MGC981535 MPY981535 MZU981535 NJQ981535 NTM981535 ODI981535 ONE981535 OXA981535 PGW981535 PQS981535 QAO981535 QKK981535 QUG981535 REC981535 RNY981535 RXU981535 SHQ981535 SRM981535 TBI981535 TLE981535 TVA981535 UEW981535 UOS981535 UYO981535 VIK981535 VSG981535 WCC981535 WLY981535 WVU981535 E64137 JI64137 TE64137 ADA64137 AMW64137 AWS64137 BGO64137 BQK64137 CAG64137 CKC64137 CTY64137 DDU64137 DNQ64137 DXM64137 EHI64137 ERE64137 FBA64137 FKW64137 FUS64137 GEO64137 GOK64137 GYG64137 HIC64137 HRY64137 IBU64137 ILQ64137 IVM64137 JFI64137 JPE64137 JZA64137 KIW64137 KSS64137 LCO64137 LMK64137 LWG64137 MGC64137 MPY64137 MZU64137 NJQ64137 NTM64137 ODI64137 ONE64137 OXA64137 PGW64137 PQS64137 QAO64137 QKK64137 QUG64137 REC64137 RNY64137 RXU64137 SHQ64137 SRM64137 TBI64137 TLE64137 TVA64137 UEW64137 UOS64137 UYO64137 VIK64137 VSG64137 WCC64137 WLY64137 WVU64137 E129673 JI129673 TE129673 ADA129673 AMW129673 AWS129673 BGO129673 BQK129673 CAG129673 CKC129673 CTY129673 DDU129673 DNQ129673 DXM129673 EHI129673 ERE129673 FBA129673 FKW129673 FUS129673 GEO129673 GOK129673 GYG129673 HIC129673 HRY129673 IBU129673 ILQ129673 IVM129673 JFI129673 JPE129673 JZA129673 KIW129673 KSS129673 LCO129673 LMK129673 LWG129673 MGC129673 MPY129673 MZU129673 NJQ129673 NTM129673 ODI129673 ONE129673 OXA129673 PGW129673 PQS129673 QAO129673 QKK129673 QUG129673 REC129673 RNY129673 RXU129673 SHQ129673 SRM129673 TBI129673 TLE129673 TVA129673 UEW129673 UOS129673 UYO129673 VIK129673 VSG129673 WCC129673 WLY129673 WVU129673 E195209 JI195209 TE195209 ADA195209 AMW195209 AWS195209 BGO195209 BQK195209 CAG195209 CKC195209 CTY195209 DDU195209 DNQ195209 DXM195209 EHI195209 ERE195209 FBA195209 FKW195209 FUS195209 GEO195209 GOK195209 GYG195209 HIC195209 HRY195209 IBU195209 ILQ195209 IVM195209 JFI195209 JPE195209 JZA195209 KIW195209 KSS195209 LCO195209 LMK195209 LWG195209 MGC195209 MPY195209 MZU195209 NJQ195209 NTM195209 ODI195209 ONE195209 OXA195209 PGW195209 PQS195209 QAO195209 QKK195209 QUG195209 REC195209 RNY195209 RXU195209 SHQ195209 SRM195209 TBI195209 TLE195209 TVA195209 UEW195209 UOS195209 UYO195209 VIK195209 VSG195209 WCC195209 WLY195209 WVU195209 E260745 JI260745 TE260745 ADA260745 AMW260745 AWS260745 BGO260745 BQK260745 CAG260745 CKC260745 CTY260745 DDU260745 DNQ260745 DXM260745 EHI260745 ERE260745 FBA260745 FKW260745 FUS260745 GEO260745 GOK260745 GYG260745 HIC260745 HRY260745 IBU260745 ILQ260745 IVM260745 JFI260745 JPE260745 JZA260745 KIW260745 KSS260745 LCO260745 LMK260745 LWG260745 MGC260745 MPY260745 MZU260745 NJQ260745 NTM260745 ODI260745 ONE260745 OXA260745 PGW260745 PQS260745 QAO260745 QKK260745 QUG260745 REC260745 RNY260745 RXU260745 SHQ260745 SRM260745 TBI260745 TLE260745 TVA260745 UEW260745 UOS260745 UYO260745 VIK260745 VSG260745 WCC260745 WLY260745 WVU260745 E326281 JI326281 TE326281 ADA326281 AMW326281 AWS326281 BGO326281 BQK326281 CAG326281 CKC326281 CTY326281 DDU326281 DNQ326281 DXM326281 EHI326281 ERE326281 FBA326281 FKW326281 FUS326281 GEO326281 GOK326281 GYG326281 HIC326281 HRY326281 IBU326281 ILQ326281 IVM326281 JFI326281 JPE326281 JZA326281 KIW326281 KSS326281 LCO326281 LMK326281 LWG326281 MGC326281 MPY326281 MZU326281 NJQ326281 NTM326281 ODI326281 ONE326281 OXA326281 PGW326281 PQS326281 QAO326281 QKK326281 QUG326281 REC326281 RNY326281 RXU326281 SHQ326281 SRM326281 TBI326281 TLE326281 TVA326281 UEW326281 UOS326281 UYO326281 VIK326281 VSG326281 WCC326281 WLY326281 WVU326281 E391817 JI391817 TE391817 ADA391817 AMW391817 AWS391817 BGO391817 BQK391817 CAG391817 CKC391817 CTY391817 DDU391817 DNQ391817 DXM391817 EHI391817 ERE391817 FBA391817 FKW391817 FUS391817 GEO391817 GOK391817 GYG391817 HIC391817 HRY391817 IBU391817 ILQ391817 IVM391817 JFI391817 JPE391817 JZA391817 KIW391817 KSS391817 LCO391817 LMK391817 LWG391817 MGC391817 MPY391817 MZU391817 NJQ391817 NTM391817 ODI391817 ONE391817 OXA391817 PGW391817 PQS391817 QAO391817 QKK391817 QUG391817 REC391817 RNY391817 RXU391817 SHQ391817 SRM391817 TBI391817 TLE391817 TVA391817 UEW391817 UOS391817 UYO391817 VIK391817 VSG391817 WCC391817 WLY391817 WVU391817 E457353 JI457353 TE457353 ADA457353 AMW457353 AWS457353 BGO457353 BQK457353 CAG457353 CKC457353 CTY457353 DDU457353 DNQ457353 DXM457353 EHI457353 ERE457353 FBA457353 FKW457353 FUS457353 GEO457353 GOK457353 GYG457353 HIC457353 HRY457353 IBU457353 ILQ457353 IVM457353 JFI457353 JPE457353 JZA457353 KIW457353 KSS457353 LCO457353 LMK457353 LWG457353 MGC457353 MPY457353 MZU457353 NJQ457353 NTM457353 ODI457353 ONE457353 OXA457353 PGW457353 PQS457353 QAO457353 QKK457353 QUG457353 REC457353 RNY457353 RXU457353 SHQ457353 SRM457353 TBI457353 TLE457353 TVA457353 UEW457353 UOS457353 UYO457353 VIK457353 VSG457353 WCC457353 WLY457353 WVU457353 E522889 JI522889 TE522889 ADA522889 AMW522889 AWS522889 BGO522889 BQK522889 CAG522889 CKC522889 CTY522889 DDU522889 DNQ522889 DXM522889 EHI522889 ERE522889 FBA522889 FKW522889 FUS522889 GEO522889 GOK522889 GYG522889 HIC522889 HRY522889 IBU522889 ILQ522889 IVM522889 JFI522889 JPE522889 JZA522889 KIW522889 KSS522889 LCO522889 LMK522889 LWG522889 MGC522889 MPY522889 MZU522889 NJQ522889 NTM522889 ODI522889 ONE522889 OXA522889 PGW522889 PQS522889 QAO522889 QKK522889 QUG522889 REC522889 RNY522889 RXU522889 SHQ522889 SRM522889 TBI522889 TLE522889 TVA522889 UEW522889 UOS522889 UYO522889 VIK522889 VSG522889 WCC522889 WLY522889 WVU522889 E588425 JI588425 TE588425 ADA588425 AMW588425 AWS588425 BGO588425 BQK588425 CAG588425 CKC588425 CTY588425 DDU588425 DNQ588425 DXM588425 EHI588425 ERE588425 FBA588425 FKW588425 FUS588425 GEO588425 GOK588425 GYG588425 HIC588425 HRY588425 IBU588425 ILQ588425 IVM588425 JFI588425 JPE588425 JZA588425 KIW588425 KSS588425 LCO588425 LMK588425 LWG588425 MGC588425 MPY588425 MZU588425 NJQ588425 NTM588425 ODI588425 ONE588425 OXA588425 PGW588425 PQS588425 QAO588425 QKK588425 QUG588425 REC588425 RNY588425 RXU588425 SHQ588425 SRM588425 TBI588425 TLE588425 TVA588425 UEW588425 UOS588425 UYO588425 VIK588425 VSG588425 WCC588425 WLY588425 WVU588425 E653961 JI653961 TE653961 ADA653961 AMW653961 AWS653961 BGO653961 BQK653961 CAG653961 CKC653961 CTY653961 DDU653961 DNQ653961 DXM653961 EHI653961 ERE653961 FBA653961 FKW653961 FUS653961 GEO653961 GOK653961 GYG653961 HIC653961 HRY653961 IBU653961 ILQ653961 IVM653961 JFI653961 JPE653961 JZA653961 KIW653961 KSS653961 LCO653961 LMK653961 LWG653961 MGC653961 MPY653961 MZU653961 NJQ653961 NTM653961 ODI653961 ONE653961 OXA653961 PGW653961 PQS653961 QAO653961 QKK653961 QUG653961 REC653961 RNY653961 RXU653961 SHQ653961 SRM653961 TBI653961 TLE653961 TVA653961 UEW653961 UOS653961 UYO653961 VIK653961 VSG653961 WCC653961 WLY653961 WVU653961 E719497 JI719497 TE719497 ADA719497 AMW719497 AWS719497 BGO719497 BQK719497 CAG719497 CKC719497 CTY719497 DDU719497 DNQ719497 DXM719497 EHI719497 ERE719497 FBA719497 FKW719497 FUS719497 GEO719497 GOK719497 GYG719497 HIC719497 HRY719497 IBU719497 ILQ719497 IVM719497 JFI719497 JPE719497 JZA719497 KIW719497 KSS719497 LCO719497 LMK719497 LWG719497 MGC719497 MPY719497 MZU719497 NJQ719497 NTM719497 ODI719497 ONE719497 OXA719497 PGW719497 PQS719497 QAO719497 QKK719497 QUG719497 REC719497 RNY719497 RXU719497 SHQ719497 SRM719497 TBI719497 TLE719497 TVA719497 UEW719497 UOS719497 UYO719497 VIK719497 VSG719497 WCC719497 WLY719497 WVU719497 E785033 JI785033 TE785033 ADA785033 AMW785033 AWS785033 BGO785033 BQK785033 CAG785033 CKC785033 CTY785033 DDU785033 DNQ785033 DXM785033 EHI785033 ERE785033 FBA785033 FKW785033 FUS785033 GEO785033 GOK785033 GYG785033 HIC785033 HRY785033 IBU785033 ILQ785033 IVM785033 JFI785033 JPE785033 JZA785033 KIW785033 KSS785033 LCO785033 LMK785033 LWG785033 MGC785033 MPY785033 MZU785033 NJQ785033 NTM785033 ODI785033 ONE785033 OXA785033 PGW785033 PQS785033 QAO785033 QKK785033 QUG785033 REC785033 RNY785033 RXU785033 SHQ785033 SRM785033 TBI785033 TLE785033 TVA785033 UEW785033 UOS785033 UYO785033 VIK785033 VSG785033 WCC785033 WLY785033 WVU785033 E850569 JI850569 TE850569 ADA850569 AMW850569 AWS850569 BGO850569 BQK850569 CAG850569 CKC850569 CTY850569 DDU850569 DNQ850569 DXM850569 EHI850569 ERE850569 FBA850569 FKW850569 FUS850569 GEO850569 GOK850569 GYG850569 HIC850569 HRY850569 IBU850569 ILQ850569 IVM850569 JFI850569 JPE850569 JZA850569 KIW850569 KSS850569 LCO850569 LMK850569 LWG850569 MGC850569 MPY850569 MZU850569 NJQ850569 NTM850569 ODI850569 ONE850569 OXA850569 PGW850569 PQS850569 QAO850569 QKK850569 QUG850569 REC850569 RNY850569 RXU850569 SHQ850569 SRM850569 TBI850569 TLE850569 TVA850569 UEW850569 UOS850569 UYO850569 VIK850569 VSG850569 WCC850569 WLY850569 WVU850569 E916105 JI916105 TE916105 ADA916105 AMW916105 AWS916105 BGO916105 BQK916105 CAG916105 CKC916105 CTY916105 DDU916105 DNQ916105 DXM916105 EHI916105 ERE916105 FBA916105 FKW916105 FUS916105 GEO916105 GOK916105 GYG916105 HIC916105 HRY916105 IBU916105 ILQ916105 IVM916105 JFI916105 JPE916105 JZA916105 KIW916105 KSS916105 LCO916105 LMK916105 LWG916105 MGC916105 MPY916105 MZU916105 NJQ916105 NTM916105 ODI916105 ONE916105 OXA916105 PGW916105 PQS916105 QAO916105 QKK916105 QUG916105 REC916105 RNY916105 RXU916105 SHQ916105 SRM916105 TBI916105 TLE916105 TVA916105 UEW916105 UOS916105 UYO916105 VIK916105 VSG916105 WCC916105 WLY916105 WVU916105 E981641 JI981641 TE981641 ADA981641 AMW981641 AWS981641 BGO981641 BQK981641 CAG981641 CKC981641 CTY981641 DDU981641 DNQ981641 DXM981641 EHI981641 ERE981641 FBA981641 FKW981641 FUS981641 GEO981641 GOK981641 GYG981641 HIC981641 HRY981641 IBU981641 ILQ981641 IVM981641 JFI981641 JPE981641 JZA981641 KIW981641 KSS981641 LCO981641 LMK981641 LWG981641 MGC981641 MPY981641 MZU981641 NJQ981641 NTM981641 ODI981641 ONE981641 OXA981641 PGW981641 PQS981641 QAO981641 QKK981641 QUG981641 REC981641 RNY981641 RXU981641 SHQ981641 SRM981641 TBI981641 TLE981641 TVA981641 UEW981641 UOS981641 UYO981641 VIK981641 VSG981641 WCC981641 WLY981641 WVU981641 E64243:I64243 JI64243:JM64243 TE64243:TI64243 ADA64243:ADE64243 AMW64243:ANA64243 AWS64243:AWW64243 BGO64243:BGS64243 BQK64243:BQO64243 CAG64243:CAK64243 CKC64243:CKG64243 CTY64243:CUC64243 DDU64243:DDY64243 DNQ64243:DNU64243 DXM64243:DXQ64243 EHI64243:EHM64243 ERE64243:ERI64243 FBA64243:FBE64243 FKW64243:FLA64243 FUS64243:FUW64243 GEO64243:GES64243 GOK64243:GOO64243 GYG64243:GYK64243 HIC64243:HIG64243 HRY64243:HSC64243 IBU64243:IBY64243 ILQ64243:ILU64243 IVM64243:IVQ64243 JFI64243:JFM64243 JPE64243:JPI64243 JZA64243:JZE64243 KIW64243:KJA64243 KSS64243:KSW64243 LCO64243:LCS64243 LMK64243:LMO64243 LWG64243:LWK64243 MGC64243:MGG64243 MPY64243:MQC64243 MZU64243:MZY64243 NJQ64243:NJU64243 NTM64243:NTQ64243 ODI64243:ODM64243 ONE64243:ONI64243 OXA64243:OXE64243 PGW64243:PHA64243 PQS64243:PQW64243 QAO64243:QAS64243 QKK64243:QKO64243 QUG64243:QUK64243 REC64243:REG64243 RNY64243:ROC64243 RXU64243:RXY64243 SHQ64243:SHU64243 SRM64243:SRQ64243 TBI64243:TBM64243 TLE64243:TLI64243 TVA64243:TVE64243 UEW64243:UFA64243 UOS64243:UOW64243 UYO64243:UYS64243 VIK64243:VIO64243 VSG64243:VSK64243 WCC64243:WCG64243 WLY64243:WMC64243 WVU64243:WVY64243 E129779:I129779 JI129779:JM129779 TE129779:TI129779 ADA129779:ADE129779 AMW129779:ANA129779 AWS129779:AWW129779 BGO129779:BGS129779 BQK129779:BQO129779 CAG129779:CAK129779 CKC129779:CKG129779 CTY129779:CUC129779 DDU129779:DDY129779 DNQ129779:DNU129779 DXM129779:DXQ129779 EHI129779:EHM129779 ERE129779:ERI129779 FBA129779:FBE129779 FKW129779:FLA129779 FUS129779:FUW129779 GEO129779:GES129779 GOK129779:GOO129779 GYG129779:GYK129779 HIC129779:HIG129779 HRY129779:HSC129779 IBU129779:IBY129779 ILQ129779:ILU129779 IVM129779:IVQ129779 JFI129779:JFM129779 JPE129779:JPI129779 JZA129779:JZE129779 KIW129779:KJA129779 KSS129779:KSW129779 LCO129779:LCS129779 LMK129779:LMO129779 LWG129779:LWK129779 MGC129779:MGG129779 MPY129779:MQC129779 MZU129779:MZY129779 NJQ129779:NJU129779 NTM129779:NTQ129779 ODI129779:ODM129779 ONE129779:ONI129779 OXA129779:OXE129779 PGW129779:PHA129779 PQS129779:PQW129779 QAO129779:QAS129779 QKK129779:QKO129779 QUG129779:QUK129779 REC129779:REG129779 RNY129779:ROC129779 RXU129779:RXY129779 SHQ129779:SHU129779 SRM129779:SRQ129779 TBI129779:TBM129779 TLE129779:TLI129779 TVA129779:TVE129779 UEW129779:UFA129779 UOS129779:UOW129779 UYO129779:UYS129779 VIK129779:VIO129779 VSG129779:VSK129779 WCC129779:WCG129779 WLY129779:WMC129779 WVU129779:WVY129779 E195315:I195315 JI195315:JM195315 TE195315:TI195315 ADA195315:ADE195315 AMW195315:ANA195315 AWS195315:AWW195315 BGO195315:BGS195315 BQK195315:BQO195315 CAG195315:CAK195315 CKC195315:CKG195315 CTY195315:CUC195315 DDU195315:DDY195315 DNQ195315:DNU195315 DXM195315:DXQ195315 EHI195315:EHM195315 ERE195315:ERI195315 FBA195315:FBE195315 FKW195315:FLA195315 FUS195315:FUW195315 GEO195315:GES195315 GOK195315:GOO195315 GYG195315:GYK195315 HIC195315:HIG195315 HRY195315:HSC195315 IBU195315:IBY195315 ILQ195315:ILU195315 IVM195315:IVQ195315 JFI195315:JFM195315 JPE195315:JPI195315 JZA195315:JZE195315 KIW195315:KJA195315 KSS195315:KSW195315 LCO195315:LCS195315 LMK195315:LMO195315 LWG195315:LWK195315 MGC195315:MGG195315 MPY195315:MQC195315 MZU195315:MZY195315 NJQ195315:NJU195315 NTM195315:NTQ195315 ODI195315:ODM195315 ONE195315:ONI195315 OXA195315:OXE195315 PGW195315:PHA195315 PQS195315:PQW195315 QAO195315:QAS195315 QKK195315:QKO195315 QUG195315:QUK195315 REC195315:REG195315 RNY195315:ROC195315 RXU195315:RXY195315 SHQ195315:SHU195315 SRM195315:SRQ195315 TBI195315:TBM195315 TLE195315:TLI195315 TVA195315:TVE195315 UEW195315:UFA195315 UOS195315:UOW195315 UYO195315:UYS195315 VIK195315:VIO195315 VSG195315:VSK195315 WCC195315:WCG195315 WLY195315:WMC195315 WVU195315:WVY195315 E260851:I260851 JI260851:JM260851 TE260851:TI260851 ADA260851:ADE260851 AMW260851:ANA260851 AWS260851:AWW260851 BGO260851:BGS260851 BQK260851:BQO260851 CAG260851:CAK260851 CKC260851:CKG260851 CTY260851:CUC260851 DDU260851:DDY260851 DNQ260851:DNU260851 DXM260851:DXQ260851 EHI260851:EHM260851 ERE260851:ERI260851 FBA260851:FBE260851 FKW260851:FLA260851 FUS260851:FUW260851 GEO260851:GES260851 GOK260851:GOO260851 GYG260851:GYK260851 HIC260851:HIG260851 HRY260851:HSC260851 IBU260851:IBY260851 ILQ260851:ILU260851 IVM260851:IVQ260851 JFI260851:JFM260851 JPE260851:JPI260851 JZA260851:JZE260851 KIW260851:KJA260851 KSS260851:KSW260851 LCO260851:LCS260851 LMK260851:LMO260851 LWG260851:LWK260851 MGC260851:MGG260851 MPY260851:MQC260851 MZU260851:MZY260851 NJQ260851:NJU260851 NTM260851:NTQ260851 ODI260851:ODM260851 ONE260851:ONI260851 OXA260851:OXE260851 PGW260851:PHA260851 PQS260851:PQW260851 QAO260851:QAS260851 QKK260851:QKO260851 QUG260851:QUK260851 REC260851:REG260851 RNY260851:ROC260851 RXU260851:RXY260851 SHQ260851:SHU260851 SRM260851:SRQ260851 TBI260851:TBM260851 TLE260851:TLI260851 TVA260851:TVE260851 UEW260851:UFA260851 UOS260851:UOW260851 UYO260851:UYS260851 VIK260851:VIO260851 VSG260851:VSK260851 WCC260851:WCG260851 WLY260851:WMC260851 WVU260851:WVY260851 E326387:I326387 JI326387:JM326387 TE326387:TI326387 ADA326387:ADE326387 AMW326387:ANA326387 AWS326387:AWW326387 BGO326387:BGS326387 BQK326387:BQO326387 CAG326387:CAK326387 CKC326387:CKG326387 CTY326387:CUC326387 DDU326387:DDY326387 DNQ326387:DNU326387 DXM326387:DXQ326387 EHI326387:EHM326387 ERE326387:ERI326387 FBA326387:FBE326387 FKW326387:FLA326387 FUS326387:FUW326387 GEO326387:GES326387 GOK326387:GOO326387 GYG326387:GYK326387 HIC326387:HIG326387 HRY326387:HSC326387 IBU326387:IBY326387 ILQ326387:ILU326387 IVM326387:IVQ326387 JFI326387:JFM326387 JPE326387:JPI326387 JZA326387:JZE326387 KIW326387:KJA326387 KSS326387:KSW326387 LCO326387:LCS326387 LMK326387:LMO326387 LWG326387:LWK326387 MGC326387:MGG326387 MPY326387:MQC326387 MZU326387:MZY326387 NJQ326387:NJU326387 NTM326387:NTQ326387 ODI326387:ODM326387 ONE326387:ONI326387 OXA326387:OXE326387 PGW326387:PHA326387 PQS326387:PQW326387 QAO326387:QAS326387 QKK326387:QKO326387 QUG326387:QUK326387 REC326387:REG326387 RNY326387:ROC326387 RXU326387:RXY326387 SHQ326387:SHU326387 SRM326387:SRQ326387 TBI326387:TBM326387 TLE326387:TLI326387 TVA326387:TVE326387 UEW326387:UFA326387 UOS326387:UOW326387 UYO326387:UYS326387 VIK326387:VIO326387 VSG326387:VSK326387 WCC326387:WCG326387 WLY326387:WMC326387 WVU326387:WVY326387 E391923:I391923 JI391923:JM391923 TE391923:TI391923 ADA391923:ADE391923 AMW391923:ANA391923 AWS391923:AWW391923 BGO391923:BGS391923 BQK391923:BQO391923 CAG391923:CAK391923 CKC391923:CKG391923 CTY391923:CUC391923 DDU391923:DDY391923 DNQ391923:DNU391923 DXM391923:DXQ391923 EHI391923:EHM391923 ERE391923:ERI391923 FBA391923:FBE391923 FKW391923:FLA391923 FUS391923:FUW391923 GEO391923:GES391923 GOK391923:GOO391923 GYG391923:GYK391923 HIC391923:HIG391923 HRY391923:HSC391923 IBU391923:IBY391923 ILQ391923:ILU391923 IVM391923:IVQ391923 JFI391923:JFM391923 JPE391923:JPI391923 JZA391923:JZE391923 KIW391923:KJA391923 KSS391923:KSW391923 LCO391923:LCS391923 LMK391923:LMO391923 LWG391923:LWK391923 MGC391923:MGG391923 MPY391923:MQC391923 MZU391923:MZY391923 NJQ391923:NJU391923 NTM391923:NTQ391923 ODI391923:ODM391923 ONE391923:ONI391923 OXA391923:OXE391923 PGW391923:PHA391923 PQS391923:PQW391923 QAO391923:QAS391923 QKK391923:QKO391923 QUG391923:QUK391923 REC391923:REG391923 RNY391923:ROC391923 RXU391923:RXY391923 SHQ391923:SHU391923 SRM391923:SRQ391923 TBI391923:TBM391923 TLE391923:TLI391923 TVA391923:TVE391923 UEW391923:UFA391923 UOS391923:UOW391923 UYO391923:UYS391923 VIK391923:VIO391923 VSG391923:VSK391923 WCC391923:WCG391923 WLY391923:WMC391923 WVU391923:WVY391923 E457459:I457459 JI457459:JM457459 TE457459:TI457459 ADA457459:ADE457459 AMW457459:ANA457459 AWS457459:AWW457459 BGO457459:BGS457459 BQK457459:BQO457459 CAG457459:CAK457459 CKC457459:CKG457459 CTY457459:CUC457459 DDU457459:DDY457459 DNQ457459:DNU457459 DXM457459:DXQ457459 EHI457459:EHM457459 ERE457459:ERI457459 FBA457459:FBE457459 FKW457459:FLA457459 FUS457459:FUW457459 GEO457459:GES457459 GOK457459:GOO457459 GYG457459:GYK457459 HIC457459:HIG457459 HRY457459:HSC457459 IBU457459:IBY457459 ILQ457459:ILU457459 IVM457459:IVQ457459 JFI457459:JFM457459 JPE457459:JPI457459 JZA457459:JZE457459 KIW457459:KJA457459 KSS457459:KSW457459 LCO457459:LCS457459 LMK457459:LMO457459 LWG457459:LWK457459 MGC457459:MGG457459 MPY457459:MQC457459 MZU457459:MZY457459 NJQ457459:NJU457459 NTM457459:NTQ457459 ODI457459:ODM457459 ONE457459:ONI457459 OXA457459:OXE457459 PGW457459:PHA457459 PQS457459:PQW457459 QAO457459:QAS457459 QKK457459:QKO457459 QUG457459:QUK457459 REC457459:REG457459 RNY457459:ROC457459 RXU457459:RXY457459 SHQ457459:SHU457459 SRM457459:SRQ457459 TBI457459:TBM457459 TLE457459:TLI457459 TVA457459:TVE457459 UEW457459:UFA457459 UOS457459:UOW457459 UYO457459:UYS457459 VIK457459:VIO457459 VSG457459:VSK457459 WCC457459:WCG457459 WLY457459:WMC457459 WVU457459:WVY457459 E522995:I522995 JI522995:JM522995 TE522995:TI522995 ADA522995:ADE522995 AMW522995:ANA522995 AWS522995:AWW522995 BGO522995:BGS522995 BQK522995:BQO522995 CAG522995:CAK522995 CKC522995:CKG522995 CTY522995:CUC522995 DDU522995:DDY522995 DNQ522995:DNU522995 DXM522995:DXQ522995 EHI522995:EHM522995 ERE522995:ERI522995 FBA522995:FBE522995 FKW522995:FLA522995 FUS522995:FUW522995 GEO522995:GES522995 GOK522995:GOO522995 GYG522995:GYK522995 HIC522995:HIG522995 HRY522995:HSC522995 IBU522995:IBY522995 ILQ522995:ILU522995 IVM522995:IVQ522995 JFI522995:JFM522995 JPE522995:JPI522995 JZA522995:JZE522995 KIW522995:KJA522995 KSS522995:KSW522995 LCO522995:LCS522995 LMK522995:LMO522995 LWG522995:LWK522995 MGC522995:MGG522995 MPY522995:MQC522995 MZU522995:MZY522995 NJQ522995:NJU522995 NTM522995:NTQ522995 ODI522995:ODM522995 ONE522995:ONI522995 OXA522995:OXE522995 PGW522995:PHA522995 PQS522995:PQW522995 QAO522995:QAS522995 QKK522995:QKO522995 QUG522995:QUK522995 REC522995:REG522995 RNY522995:ROC522995 RXU522995:RXY522995 SHQ522995:SHU522995 SRM522995:SRQ522995 TBI522995:TBM522995 TLE522995:TLI522995 TVA522995:TVE522995 UEW522995:UFA522995 UOS522995:UOW522995 UYO522995:UYS522995 VIK522995:VIO522995 VSG522995:VSK522995 WCC522995:WCG522995 WLY522995:WMC522995 WVU522995:WVY522995 E588531:I588531 JI588531:JM588531 TE588531:TI588531 ADA588531:ADE588531 AMW588531:ANA588531 AWS588531:AWW588531 BGO588531:BGS588531 BQK588531:BQO588531 CAG588531:CAK588531 CKC588531:CKG588531 CTY588531:CUC588531 DDU588531:DDY588531 DNQ588531:DNU588531 DXM588531:DXQ588531 EHI588531:EHM588531 ERE588531:ERI588531 FBA588531:FBE588531 FKW588531:FLA588531 FUS588531:FUW588531 GEO588531:GES588531 GOK588531:GOO588531 GYG588531:GYK588531 HIC588531:HIG588531 HRY588531:HSC588531 IBU588531:IBY588531 ILQ588531:ILU588531 IVM588531:IVQ588531 JFI588531:JFM588531 JPE588531:JPI588531 JZA588531:JZE588531 KIW588531:KJA588531 KSS588531:KSW588531 LCO588531:LCS588531 LMK588531:LMO588531 LWG588531:LWK588531 MGC588531:MGG588531 MPY588531:MQC588531 MZU588531:MZY588531 NJQ588531:NJU588531 NTM588531:NTQ588531 ODI588531:ODM588531 ONE588531:ONI588531 OXA588531:OXE588531 PGW588531:PHA588531 PQS588531:PQW588531 QAO588531:QAS588531 QKK588531:QKO588531 QUG588531:QUK588531 REC588531:REG588531 RNY588531:ROC588531 RXU588531:RXY588531 SHQ588531:SHU588531 SRM588531:SRQ588531 TBI588531:TBM588531 TLE588531:TLI588531 TVA588531:TVE588531 UEW588531:UFA588531 UOS588531:UOW588531 UYO588531:UYS588531 VIK588531:VIO588531 VSG588531:VSK588531 WCC588531:WCG588531 WLY588531:WMC588531 WVU588531:WVY588531 E654067:I654067 JI654067:JM654067 TE654067:TI654067 ADA654067:ADE654067 AMW654067:ANA654067 AWS654067:AWW654067 BGO654067:BGS654067 BQK654067:BQO654067 CAG654067:CAK654067 CKC654067:CKG654067 CTY654067:CUC654067 DDU654067:DDY654067 DNQ654067:DNU654067 DXM654067:DXQ654067 EHI654067:EHM654067 ERE654067:ERI654067 FBA654067:FBE654067 FKW654067:FLA654067 FUS654067:FUW654067 GEO654067:GES654067 GOK654067:GOO654067 GYG654067:GYK654067 HIC654067:HIG654067 HRY654067:HSC654067 IBU654067:IBY654067 ILQ654067:ILU654067 IVM654067:IVQ654067 JFI654067:JFM654067 JPE654067:JPI654067 JZA654067:JZE654067 KIW654067:KJA654067 KSS654067:KSW654067 LCO654067:LCS654067 LMK654067:LMO654067 LWG654067:LWK654067 MGC654067:MGG654067 MPY654067:MQC654067 MZU654067:MZY654067 NJQ654067:NJU654067 NTM654067:NTQ654067 ODI654067:ODM654067 ONE654067:ONI654067 OXA654067:OXE654067 PGW654067:PHA654067 PQS654067:PQW654067 QAO654067:QAS654067 QKK654067:QKO654067 QUG654067:QUK654067 REC654067:REG654067 RNY654067:ROC654067 RXU654067:RXY654067 SHQ654067:SHU654067 SRM654067:SRQ654067 TBI654067:TBM654067 TLE654067:TLI654067 TVA654067:TVE654067 UEW654067:UFA654067 UOS654067:UOW654067 UYO654067:UYS654067 VIK654067:VIO654067 VSG654067:VSK654067 WCC654067:WCG654067 WLY654067:WMC654067 WVU654067:WVY654067 E719603:I719603 JI719603:JM719603 TE719603:TI719603 ADA719603:ADE719603 AMW719603:ANA719603 AWS719603:AWW719603 BGO719603:BGS719603 BQK719603:BQO719603 CAG719603:CAK719603 CKC719603:CKG719603 CTY719603:CUC719603 DDU719603:DDY719603 DNQ719603:DNU719603 DXM719603:DXQ719603 EHI719603:EHM719603 ERE719603:ERI719603 FBA719603:FBE719603 FKW719603:FLA719603 FUS719603:FUW719603 GEO719603:GES719603 GOK719603:GOO719603 GYG719603:GYK719603 HIC719603:HIG719603 HRY719603:HSC719603 IBU719603:IBY719603 ILQ719603:ILU719603 IVM719603:IVQ719603 JFI719603:JFM719603 JPE719603:JPI719603 JZA719603:JZE719603 KIW719603:KJA719603 KSS719603:KSW719603 LCO719603:LCS719603 LMK719603:LMO719603 LWG719603:LWK719603 MGC719603:MGG719603 MPY719603:MQC719603 MZU719603:MZY719603 NJQ719603:NJU719603 NTM719603:NTQ719603 ODI719603:ODM719603 ONE719603:ONI719603 OXA719603:OXE719603 PGW719603:PHA719603 PQS719603:PQW719603 QAO719603:QAS719603 QKK719603:QKO719603 QUG719603:QUK719603 REC719603:REG719603 RNY719603:ROC719603 RXU719603:RXY719603 SHQ719603:SHU719603 SRM719603:SRQ719603 TBI719603:TBM719603 TLE719603:TLI719603 TVA719603:TVE719603 UEW719603:UFA719603 UOS719603:UOW719603 UYO719603:UYS719603 VIK719603:VIO719603 VSG719603:VSK719603 WCC719603:WCG719603 WLY719603:WMC719603 WVU719603:WVY719603 E785139:I785139 JI785139:JM785139 TE785139:TI785139 ADA785139:ADE785139 AMW785139:ANA785139 AWS785139:AWW785139 BGO785139:BGS785139 BQK785139:BQO785139 CAG785139:CAK785139 CKC785139:CKG785139 CTY785139:CUC785139 DDU785139:DDY785139 DNQ785139:DNU785139 DXM785139:DXQ785139 EHI785139:EHM785139 ERE785139:ERI785139 FBA785139:FBE785139 FKW785139:FLA785139 FUS785139:FUW785139 GEO785139:GES785139 GOK785139:GOO785139 GYG785139:GYK785139 HIC785139:HIG785139 HRY785139:HSC785139 IBU785139:IBY785139 ILQ785139:ILU785139 IVM785139:IVQ785139 JFI785139:JFM785139 JPE785139:JPI785139 JZA785139:JZE785139 KIW785139:KJA785139 KSS785139:KSW785139 LCO785139:LCS785139 LMK785139:LMO785139 LWG785139:LWK785139 MGC785139:MGG785139 MPY785139:MQC785139 MZU785139:MZY785139 NJQ785139:NJU785139 NTM785139:NTQ785139 ODI785139:ODM785139 ONE785139:ONI785139 OXA785139:OXE785139 PGW785139:PHA785139 PQS785139:PQW785139 QAO785139:QAS785139 QKK785139:QKO785139 QUG785139:QUK785139 REC785139:REG785139 RNY785139:ROC785139 RXU785139:RXY785139 SHQ785139:SHU785139 SRM785139:SRQ785139 TBI785139:TBM785139 TLE785139:TLI785139 TVA785139:TVE785139 UEW785139:UFA785139 UOS785139:UOW785139 UYO785139:UYS785139 VIK785139:VIO785139 VSG785139:VSK785139 WCC785139:WCG785139 WLY785139:WMC785139 WVU785139:WVY785139 E850675:I850675 JI850675:JM850675 TE850675:TI850675 ADA850675:ADE850675 AMW850675:ANA850675 AWS850675:AWW850675 BGO850675:BGS850675 BQK850675:BQO850675 CAG850675:CAK850675 CKC850675:CKG850675 CTY850675:CUC850675 DDU850675:DDY850675 DNQ850675:DNU850675 DXM850675:DXQ850675 EHI850675:EHM850675 ERE850675:ERI850675 FBA850675:FBE850675 FKW850675:FLA850675 FUS850675:FUW850675 GEO850675:GES850675 GOK850675:GOO850675 GYG850675:GYK850675 HIC850675:HIG850675 HRY850675:HSC850675 IBU850675:IBY850675 ILQ850675:ILU850675 IVM850675:IVQ850675 JFI850675:JFM850675 JPE850675:JPI850675 JZA850675:JZE850675 KIW850675:KJA850675 KSS850675:KSW850675 LCO850675:LCS850675 LMK850675:LMO850675 LWG850675:LWK850675 MGC850675:MGG850675 MPY850675:MQC850675 MZU850675:MZY850675 NJQ850675:NJU850675 NTM850675:NTQ850675 ODI850675:ODM850675 ONE850675:ONI850675 OXA850675:OXE850675 PGW850675:PHA850675 PQS850675:PQW850675 QAO850675:QAS850675 QKK850675:QKO850675 QUG850675:QUK850675 REC850675:REG850675 RNY850675:ROC850675 RXU850675:RXY850675 SHQ850675:SHU850675 SRM850675:SRQ850675 TBI850675:TBM850675 TLE850675:TLI850675 TVA850675:TVE850675 UEW850675:UFA850675 UOS850675:UOW850675 UYO850675:UYS850675 VIK850675:VIO850675 VSG850675:VSK850675 WCC850675:WCG850675 WLY850675:WMC850675 WVU850675:WVY850675 E916211:I916211 JI916211:JM916211 TE916211:TI916211 ADA916211:ADE916211 AMW916211:ANA916211 AWS916211:AWW916211 BGO916211:BGS916211 BQK916211:BQO916211 CAG916211:CAK916211 CKC916211:CKG916211 CTY916211:CUC916211 DDU916211:DDY916211 DNQ916211:DNU916211 DXM916211:DXQ916211 EHI916211:EHM916211 ERE916211:ERI916211 FBA916211:FBE916211 FKW916211:FLA916211 FUS916211:FUW916211 GEO916211:GES916211 GOK916211:GOO916211 GYG916211:GYK916211 HIC916211:HIG916211 HRY916211:HSC916211 IBU916211:IBY916211 ILQ916211:ILU916211 IVM916211:IVQ916211 JFI916211:JFM916211 JPE916211:JPI916211 JZA916211:JZE916211 KIW916211:KJA916211 KSS916211:KSW916211 LCO916211:LCS916211 LMK916211:LMO916211 LWG916211:LWK916211 MGC916211:MGG916211 MPY916211:MQC916211 MZU916211:MZY916211 NJQ916211:NJU916211 NTM916211:NTQ916211 ODI916211:ODM916211 ONE916211:ONI916211 OXA916211:OXE916211 PGW916211:PHA916211 PQS916211:PQW916211 QAO916211:QAS916211 QKK916211:QKO916211 QUG916211:QUK916211 REC916211:REG916211 RNY916211:ROC916211 RXU916211:RXY916211 SHQ916211:SHU916211 SRM916211:SRQ916211 TBI916211:TBM916211 TLE916211:TLI916211 TVA916211:TVE916211 UEW916211:UFA916211 UOS916211:UOW916211 UYO916211:UYS916211 VIK916211:VIO916211 VSG916211:VSK916211 WCC916211:WCG916211 WLY916211:WMC916211 WVU916211:WVY916211 E981747:I981747 JI981747:JM981747 TE981747:TI981747 ADA981747:ADE981747 AMW981747:ANA981747 AWS981747:AWW981747 BGO981747:BGS981747 BQK981747:BQO981747 CAG981747:CAK981747 CKC981747:CKG981747 CTY981747:CUC981747 DDU981747:DDY981747 DNQ981747:DNU981747 DXM981747:DXQ981747 EHI981747:EHM981747 ERE981747:ERI981747 FBA981747:FBE981747 FKW981747:FLA981747 FUS981747:FUW981747 GEO981747:GES981747 GOK981747:GOO981747 GYG981747:GYK981747 HIC981747:HIG981747 HRY981747:HSC981747 IBU981747:IBY981747 ILQ981747:ILU981747 IVM981747:IVQ981747 JFI981747:JFM981747 JPE981747:JPI981747 JZA981747:JZE981747 KIW981747:KJA981747 KSS981747:KSW981747 LCO981747:LCS981747 LMK981747:LMO981747 LWG981747:LWK981747 MGC981747:MGG981747 MPY981747:MQC981747 MZU981747:MZY981747 NJQ981747:NJU981747 NTM981747:NTQ981747 ODI981747:ODM981747 ONE981747:ONI981747 OXA981747:OXE981747 PGW981747:PHA981747 PQS981747:PQW981747 QAO981747:QAS981747 QKK981747:QKO981747 QUG981747:QUK981747 REC981747:REG981747 RNY981747:ROC981747 RXU981747:RXY981747 SHQ981747:SHU981747 SRM981747:SRQ981747 TBI981747:TBM981747 TLE981747:TLI981747 TVA981747:TVE981747 UEW981747:UFA981747 UOS981747:UOW981747 UYO981747:UYS981747 VIK981747:VIO981747 VSG981747:VSK981747 WCC981747:WCG981747 WLY981747:WMC981747 WVU981747:WVY981747</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M32"/>
  <sheetViews>
    <sheetView workbookViewId="0">
      <selection activeCell="F2" sqref="F2"/>
    </sheetView>
  </sheetViews>
  <sheetFormatPr defaultRowHeight="14.5" x14ac:dyDescent="0.35"/>
  <cols>
    <col min="1" max="1" width="9.54296875" bestFit="1" customWidth="1"/>
    <col min="3" max="3" width="14.81640625" bestFit="1" customWidth="1"/>
    <col min="4" max="4" width="17" bestFit="1" customWidth="1"/>
    <col min="5" max="5" width="16.54296875" customWidth="1"/>
    <col min="6" max="7" width="14.81640625" customWidth="1"/>
    <col min="8" max="13" width="10.26953125" bestFit="1" customWidth="1"/>
  </cols>
  <sheetData>
    <row r="1" spans="1:13" ht="26" x14ac:dyDescent="0.6">
      <c r="A1" s="236" t="s">
        <v>275</v>
      </c>
    </row>
    <row r="2" spans="1:13" ht="26" x14ac:dyDescent="0.6">
      <c r="A2" s="236" t="s">
        <v>276</v>
      </c>
    </row>
    <row r="3" spans="1:13" ht="26" x14ac:dyDescent="0.6">
      <c r="A3" s="236">
        <v>2014</v>
      </c>
    </row>
    <row r="4" spans="1:13" ht="26.5" thickBot="1" x14ac:dyDescent="0.65">
      <c r="A4" s="236"/>
    </row>
    <row r="5" spans="1:13" ht="31.5" customHeight="1" thickBot="1" x14ac:dyDescent="0.4">
      <c r="B5" s="237" t="s">
        <v>115</v>
      </c>
      <c r="C5" s="237" t="s">
        <v>114</v>
      </c>
      <c r="D5" s="238" t="s">
        <v>277</v>
      </c>
      <c r="E5" s="238" t="s">
        <v>278</v>
      </c>
      <c r="F5" s="237" t="s">
        <v>279</v>
      </c>
      <c r="G5" s="237" t="s">
        <v>280</v>
      </c>
      <c r="H5" s="237">
        <v>2014</v>
      </c>
      <c r="I5" s="237">
        <f>H5+1</f>
        <v>2015</v>
      </c>
      <c r="J5" s="237">
        <f t="shared" ref="J5:M5" si="0">I5+1</f>
        <v>2016</v>
      </c>
      <c r="K5" s="237">
        <f>J5+1</f>
        <v>2017</v>
      </c>
      <c r="L5" s="237">
        <f>K5+1</f>
        <v>2018</v>
      </c>
      <c r="M5" s="237">
        <f t="shared" si="0"/>
        <v>2019</v>
      </c>
    </row>
    <row r="6" spans="1:13" x14ac:dyDescent="0.35">
      <c r="B6" s="133">
        <v>1</v>
      </c>
      <c r="C6" s="134" t="s">
        <v>109</v>
      </c>
      <c r="D6" s="134">
        <v>50</v>
      </c>
      <c r="E6" s="134">
        <v>100</v>
      </c>
      <c r="F6" s="133" t="s">
        <v>281</v>
      </c>
      <c r="G6" s="133" t="s">
        <v>282</v>
      </c>
      <c r="H6" s="192"/>
      <c r="I6" s="192"/>
      <c r="J6" s="192"/>
      <c r="K6" s="192"/>
      <c r="L6" s="192"/>
      <c r="M6" s="192"/>
    </row>
    <row r="7" spans="1:13" x14ac:dyDescent="0.35">
      <c r="B7" s="135">
        <v>2</v>
      </c>
      <c r="C7" s="136" t="s">
        <v>110</v>
      </c>
      <c r="D7" s="136">
        <v>50</v>
      </c>
      <c r="E7" s="136">
        <v>100</v>
      </c>
      <c r="F7" s="135" t="s">
        <v>281</v>
      </c>
      <c r="G7" s="135" t="s">
        <v>282</v>
      </c>
      <c r="H7" s="193"/>
      <c r="I7" s="193"/>
      <c r="J7" s="193"/>
      <c r="K7" s="193"/>
      <c r="L7" s="193"/>
      <c r="M7" s="193"/>
    </row>
    <row r="8" spans="1:13" x14ac:dyDescent="0.35">
      <c r="B8" s="135">
        <v>3</v>
      </c>
      <c r="C8" s="136" t="s">
        <v>45</v>
      </c>
      <c r="D8" s="136">
        <v>50</v>
      </c>
      <c r="E8" s="136">
        <v>100</v>
      </c>
      <c r="F8" s="135" t="s">
        <v>281</v>
      </c>
      <c r="G8" s="135" t="s">
        <v>282</v>
      </c>
      <c r="H8" s="193"/>
      <c r="I8" s="193"/>
      <c r="J8" s="193"/>
      <c r="K8" s="193"/>
      <c r="L8" s="193"/>
      <c r="M8" s="193"/>
    </row>
    <row r="9" spans="1:13" x14ac:dyDescent="0.35">
      <c r="B9" s="135">
        <v>4</v>
      </c>
      <c r="C9" s="136" t="s">
        <v>98</v>
      </c>
      <c r="D9" s="136">
        <v>50</v>
      </c>
      <c r="E9" s="136">
        <v>100</v>
      </c>
      <c r="F9" s="135" t="s">
        <v>281</v>
      </c>
      <c r="G9" s="135" t="s">
        <v>282</v>
      </c>
      <c r="H9" s="193"/>
      <c r="I9" s="193"/>
      <c r="J9" s="193"/>
      <c r="K9" s="193"/>
      <c r="L9" s="193"/>
      <c r="M9" s="193"/>
    </row>
    <row r="10" spans="1:13" x14ac:dyDescent="0.35">
      <c r="B10" s="135">
        <v>5</v>
      </c>
      <c r="C10" s="136" t="s">
        <v>113</v>
      </c>
      <c r="D10" s="136">
        <v>50</v>
      </c>
      <c r="E10" s="136">
        <v>100</v>
      </c>
      <c r="F10" s="135" t="s">
        <v>281</v>
      </c>
      <c r="G10" s="135" t="s">
        <v>282</v>
      </c>
      <c r="H10" s="193"/>
      <c r="I10" s="193"/>
      <c r="J10" s="193"/>
      <c r="K10" s="193"/>
      <c r="L10" s="193"/>
      <c r="M10" s="193"/>
    </row>
    <row r="11" spans="1:13" x14ac:dyDescent="0.35">
      <c r="B11" s="135">
        <v>6</v>
      </c>
      <c r="C11" s="136" t="s">
        <v>42</v>
      </c>
      <c r="D11" s="136">
        <v>50</v>
      </c>
      <c r="E11" s="136">
        <v>100</v>
      </c>
      <c r="F11" s="135" t="s">
        <v>281</v>
      </c>
      <c r="G11" s="135" t="s">
        <v>282</v>
      </c>
      <c r="H11" s="193"/>
      <c r="I11" s="193"/>
      <c r="J11" s="193"/>
      <c r="K11" s="193"/>
      <c r="L11" s="193"/>
      <c r="M11" s="193"/>
    </row>
    <row r="12" spans="1:13" x14ac:dyDescent="0.35">
      <c r="B12" s="135">
        <v>7</v>
      </c>
      <c r="C12" s="136" t="s">
        <v>111</v>
      </c>
      <c r="D12" s="136">
        <v>50</v>
      </c>
      <c r="E12" s="136">
        <v>100</v>
      </c>
      <c r="F12" s="135" t="s">
        <v>281</v>
      </c>
      <c r="G12" s="135" t="s">
        <v>282</v>
      </c>
      <c r="H12" s="193"/>
      <c r="I12" s="193"/>
      <c r="J12" s="193"/>
      <c r="K12" s="193"/>
      <c r="L12" s="193"/>
      <c r="M12" s="193"/>
    </row>
    <row r="13" spans="1:13" x14ac:dyDescent="0.35">
      <c r="B13" s="135">
        <v>8</v>
      </c>
      <c r="C13" s="136" t="s">
        <v>46</v>
      </c>
      <c r="D13" s="136">
        <v>50</v>
      </c>
      <c r="E13" s="136">
        <v>100</v>
      </c>
      <c r="F13" s="135" t="s">
        <v>281</v>
      </c>
      <c r="G13" s="135" t="s">
        <v>282</v>
      </c>
      <c r="H13" s="193"/>
      <c r="I13" s="193"/>
      <c r="J13" s="193"/>
      <c r="K13" s="193"/>
      <c r="L13" s="193"/>
      <c r="M13" s="193"/>
    </row>
    <row r="14" spans="1:13" ht="15" thickBot="1" x14ac:dyDescent="0.4">
      <c r="B14" s="137">
        <v>9</v>
      </c>
      <c r="C14" s="138" t="s">
        <v>112</v>
      </c>
      <c r="D14" s="138">
        <v>50</v>
      </c>
      <c r="E14" s="138">
        <v>100</v>
      </c>
      <c r="F14" s="137" t="s">
        <v>281</v>
      </c>
      <c r="G14" s="137" t="s">
        <v>282</v>
      </c>
      <c r="H14" s="194"/>
      <c r="I14" s="194"/>
      <c r="J14" s="194"/>
      <c r="K14" s="194"/>
      <c r="L14" s="194"/>
      <c r="M14" s="194"/>
    </row>
    <row r="15" spans="1:13" x14ac:dyDescent="0.35">
      <c r="B15" s="133">
        <v>1</v>
      </c>
      <c r="C15" s="134" t="s">
        <v>109</v>
      </c>
      <c r="D15" s="134">
        <v>101</v>
      </c>
      <c r="E15" s="134">
        <v>200</v>
      </c>
      <c r="F15" s="133" t="s">
        <v>283</v>
      </c>
      <c r="G15" s="133" t="s">
        <v>284</v>
      </c>
      <c r="H15" s="192"/>
      <c r="I15" s="192"/>
      <c r="J15" s="192"/>
      <c r="K15" s="192"/>
      <c r="L15" s="192"/>
      <c r="M15" s="192"/>
    </row>
    <row r="16" spans="1:13" x14ac:dyDescent="0.35">
      <c r="B16" s="135">
        <v>2</v>
      </c>
      <c r="C16" s="136" t="s">
        <v>110</v>
      </c>
      <c r="D16" s="136">
        <v>101</v>
      </c>
      <c r="E16" s="136">
        <v>200</v>
      </c>
      <c r="F16" s="135" t="s">
        <v>283</v>
      </c>
      <c r="G16" s="135" t="s">
        <v>284</v>
      </c>
      <c r="H16" s="193"/>
      <c r="I16" s="193"/>
      <c r="J16" s="193"/>
      <c r="K16" s="193"/>
      <c r="L16" s="193"/>
      <c r="M16" s="193"/>
    </row>
    <row r="17" spans="2:13" x14ac:dyDescent="0.35">
      <c r="B17" s="135">
        <v>3</v>
      </c>
      <c r="C17" s="136" t="s">
        <v>45</v>
      </c>
      <c r="D17" s="136">
        <v>101</v>
      </c>
      <c r="E17" s="136">
        <v>200</v>
      </c>
      <c r="F17" s="135" t="s">
        <v>283</v>
      </c>
      <c r="G17" s="135" t="s">
        <v>284</v>
      </c>
      <c r="H17" s="193"/>
      <c r="I17" s="193"/>
      <c r="J17" s="193"/>
      <c r="K17" s="193"/>
      <c r="L17" s="193"/>
      <c r="M17" s="193"/>
    </row>
    <row r="18" spans="2:13" x14ac:dyDescent="0.35">
      <c r="B18" s="135">
        <v>4</v>
      </c>
      <c r="C18" s="136" t="s">
        <v>98</v>
      </c>
      <c r="D18" s="136">
        <v>101</v>
      </c>
      <c r="E18" s="136">
        <v>200</v>
      </c>
      <c r="F18" s="135" t="s">
        <v>283</v>
      </c>
      <c r="G18" s="135" t="s">
        <v>284</v>
      </c>
      <c r="H18" s="193"/>
      <c r="I18" s="193"/>
      <c r="J18" s="193"/>
      <c r="K18" s="193"/>
      <c r="L18" s="193"/>
      <c r="M18" s="193"/>
    </row>
    <row r="19" spans="2:13" x14ac:dyDescent="0.35">
      <c r="B19" s="135">
        <v>5</v>
      </c>
      <c r="C19" s="136" t="s">
        <v>113</v>
      </c>
      <c r="D19" s="136">
        <v>101</v>
      </c>
      <c r="E19" s="136">
        <v>200</v>
      </c>
      <c r="F19" s="135" t="s">
        <v>283</v>
      </c>
      <c r="G19" s="135" t="s">
        <v>284</v>
      </c>
      <c r="H19" s="193"/>
      <c r="I19" s="193"/>
      <c r="J19" s="193"/>
      <c r="K19" s="193"/>
      <c r="L19" s="193"/>
      <c r="M19" s="193"/>
    </row>
    <row r="20" spans="2:13" x14ac:dyDescent="0.35">
      <c r="B20" s="135">
        <v>6</v>
      </c>
      <c r="C20" s="136" t="s">
        <v>42</v>
      </c>
      <c r="D20" s="136">
        <v>101</v>
      </c>
      <c r="E20" s="136">
        <v>200</v>
      </c>
      <c r="F20" s="135" t="s">
        <v>283</v>
      </c>
      <c r="G20" s="135" t="s">
        <v>284</v>
      </c>
      <c r="H20" s="193"/>
      <c r="I20" s="193"/>
      <c r="J20" s="193"/>
      <c r="K20" s="193"/>
      <c r="L20" s="193"/>
      <c r="M20" s="193"/>
    </row>
    <row r="21" spans="2:13" x14ac:dyDescent="0.35">
      <c r="B21" s="135">
        <v>7</v>
      </c>
      <c r="C21" s="136" t="s">
        <v>111</v>
      </c>
      <c r="D21" s="136">
        <v>101</v>
      </c>
      <c r="E21" s="136">
        <v>200</v>
      </c>
      <c r="F21" s="135" t="s">
        <v>283</v>
      </c>
      <c r="G21" s="135" t="s">
        <v>284</v>
      </c>
      <c r="H21" s="193"/>
      <c r="I21" s="193"/>
      <c r="J21" s="193"/>
      <c r="K21" s="193"/>
      <c r="L21" s="193"/>
      <c r="M21" s="193"/>
    </row>
    <row r="22" spans="2:13" x14ac:dyDescent="0.35">
      <c r="B22" s="135">
        <v>8</v>
      </c>
      <c r="C22" s="136" t="s">
        <v>46</v>
      </c>
      <c r="D22" s="136">
        <v>101</v>
      </c>
      <c r="E22" s="136">
        <v>200</v>
      </c>
      <c r="F22" s="135" t="s">
        <v>283</v>
      </c>
      <c r="G22" s="135" t="s">
        <v>284</v>
      </c>
      <c r="H22" s="193"/>
      <c r="I22" s="193"/>
      <c r="J22" s="193"/>
      <c r="K22" s="193"/>
      <c r="L22" s="193"/>
      <c r="M22" s="193"/>
    </row>
    <row r="23" spans="2:13" ht="15" thickBot="1" x14ac:dyDescent="0.4">
      <c r="B23" s="137">
        <v>9</v>
      </c>
      <c r="C23" s="138" t="s">
        <v>112</v>
      </c>
      <c r="D23" s="138">
        <v>101</v>
      </c>
      <c r="E23" s="138">
        <v>200</v>
      </c>
      <c r="F23" s="137" t="s">
        <v>283</v>
      </c>
      <c r="G23" s="137" t="s">
        <v>284</v>
      </c>
      <c r="H23" s="194"/>
      <c r="I23" s="194"/>
      <c r="J23" s="194"/>
      <c r="K23" s="194"/>
      <c r="L23" s="194"/>
      <c r="M23" s="194"/>
    </row>
    <row r="24" spans="2:13" x14ac:dyDescent="0.35">
      <c r="B24" s="133">
        <v>1</v>
      </c>
      <c r="C24" s="134" t="s">
        <v>109</v>
      </c>
      <c r="D24" s="239" t="s">
        <v>285</v>
      </c>
      <c r="E24" s="134"/>
      <c r="F24" s="133" t="s">
        <v>286</v>
      </c>
      <c r="G24" s="133" t="s">
        <v>287</v>
      </c>
      <c r="H24" s="192"/>
      <c r="I24" s="192"/>
      <c r="J24" s="192"/>
      <c r="K24" s="192"/>
      <c r="L24" s="192"/>
      <c r="M24" s="192"/>
    </row>
    <row r="25" spans="2:13" x14ac:dyDescent="0.35">
      <c r="B25" s="135">
        <v>2</v>
      </c>
      <c r="C25" s="136" t="s">
        <v>110</v>
      </c>
      <c r="D25" s="240" t="s">
        <v>285</v>
      </c>
      <c r="E25" s="136"/>
      <c r="F25" s="135" t="s">
        <v>286</v>
      </c>
      <c r="G25" s="135" t="s">
        <v>287</v>
      </c>
      <c r="H25" s="193"/>
      <c r="I25" s="193"/>
      <c r="J25" s="193"/>
      <c r="K25" s="193"/>
      <c r="L25" s="193"/>
      <c r="M25" s="193"/>
    </row>
    <row r="26" spans="2:13" x14ac:dyDescent="0.35">
      <c r="B26" s="135">
        <v>3</v>
      </c>
      <c r="C26" s="136" t="s">
        <v>45</v>
      </c>
      <c r="D26" s="240" t="s">
        <v>285</v>
      </c>
      <c r="E26" s="136"/>
      <c r="F26" s="135" t="s">
        <v>286</v>
      </c>
      <c r="G26" s="135" t="s">
        <v>287</v>
      </c>
      <c r="H26" s="193"/>
      <c r="I26" s="193"/>
      <c r="J26" s="193"/>
      <c r="K26" s="193"/>
      <c r="L26" s="193"/>
      <c r="M26" s="193"/>
    </row>
    <row r="27" spans="2:13" x14ac:dyDescent="0.35">
      <c r="B27" s="135">
        <v>4</v>
      </c>
      <c r="C27" s="136" t="s">
        <v>98</v>
      </c>
      <c r="D27" s="240" t="s">
        <v>285</v>
      </c>
      <c r="E27" s="136"/>
      <c r="F27" s="135" t="s">
        <v>286</v>
      </c>
      <c r="G27" s="135" t="s">
        <v>287</v>
      </c>
      <c r="H27" s="193"/>
      <c r="I27" s="193"/>
      <c r="J27" s="193"/>
      <c r="K27" s="193"/>
      <c r="L27" s="193"/>
      <c r="M27" s="193"/>
    </row>
    <row r="28" spans="2:13" x14ac:dyDescent="0.35">
      <c r="B28" s="135">
        <v>5</v>
      </c>
      <c r="C28" s="136" t="s">
        <v>113</v>
      </c>
      <c r="D28" s="240" t="s">
        <v>285</v>
      </c>
      <c r="E28" s="136"/>
      <c r="F28" s="135" t="s">
        <v>286</v>
      </c>
      <c r="G28" s="135" t="s">
        <v>287</v>
      </c>
      <c r="H28" s="193"/>
      <c r="I28" s="193"/>
      <c r="J28" s="193"/>
      <c r="K28" s="193"/>
      <c r="L28" s="193"/>
      <c r="M28" s="193"/>
    </row>
    <row r="29" spans="2:13" x14ac:dyDescent="0.35">
      <c r="B29" s="135">
        <v>6</v>
      </c>
      <c r="C29" s="136" t="s">
        <v>42</v>
      </c>
      <c r="D29" s="240" t="s">
        <v>285</v>
      </c>
      <c r="E29" s="136"/>
      <c r="F29" s="135" t="s">
        <v>286</v>
      </c>
      <c r="G29" s="135" t="s">
        <v>287</v>
      </c>
      <c r="H29" s="193"/>
      <c r="I29" s="193"/>
      <c r="J29" s="193"/>
      <c r="K29" s="193"/>
      <c r="L29" s="193"/>
      <c r="M29" s="193"/>
    </row>
    <row r="30" spans="2:13" x14ac:dyDescent="0.35">
      <c r="B30" s="135">
        <v>7</v>
      </c>
      <c r="C30" s="136" t="s">
        <v>111</v>
      </c>
      <c r="D30" s="240" t="s">
        <v>285</v>
      </c>
      <c r="E30" s="136"/>
      <c r="F30" s="135" t="s">
        <v>286</v>
      </c>
      <c r="G30" s="135" t="s">
        <v>287</v>
      </c>
      <c r="H30" s="193"/>
      <c r="I30" s="193"/>
      <c r="J30" s="193"/>
      <c r="K30" s="193"/>
      <c r="L30" s="193"/>
      <c r="M30" s="193"/>
    </row>
    <row r="31" spans="2:13" x14ac:dyDescent="0.35">
      <c r="B31" s="135">
        <v>8</v>
      </c>
      <c r="C31" s="136" t="s">
        <v>46</v>
      </c>
      <c r="D31" s="240" t="s">
        <v>285</v>
      </c>
      <c r="E31" s="136"/>
      <c r="F31" s="135" t="s">
        <v>286</v>
      </c>
      <c r="G31" s="135" t="s">
        <v>287</v>
      </c>
      <c r="H31" s="193"/>
      <c r="I31" s="193"/>
      <c r="J31" s="193"/>
      <c r="K31" s="193"/>
      <c r="L31" s="193"/>
      <c r="M31" s="193"/>
    </row>
    <row r="32" spans="2:13" ht="15" thickBot="1" x14ac:dyDescent="0.4">
      <c r="B32" s="137">
        <v>9</v>
      </c>
      <c r="C32" s="138" t="s">
        <v>112</v>
      </c>
      <c r="D32" s="241" t="s">
        <v>285</v>
      </c>
      <c r="E32" s="138"/>
      <c r="F32" s="137" t="s">
        <v>286</v>
      </c>
      <c r="G32" s="137" t="s">
        <v>287</v>
      </c>
      <c r="H32" s="194"/>
      <c r="I32" s="194"/>
      <c r="J32" s="194"/>
      <c r="K32" s="194"/>
      <c r="L32" s="194"/>
      <c r="M32" s="194"/>
    </row>
  </sheetData>
  <conditionalFormatting sqref="H6:M14">
    <cfRule type="cellIs" dxfId="171" priority="3" operator="lessThan">
      <formula>0</formula>
    </cfRule>
  </conditionalFormatting>
  <conditionalFormatting sqref="H15:M23">
    <cfRule type="cellIs" dxfId="170" priority="2" operator="lessThan">
      <formula>0</formula>
    </cfRule>
  </conditionalFormatting>
  <conditionalFormatting sqref="H24:M32">
    <cfRule type="cellIs" dxfId="169" priority="1" operator="lessThan">
      <formula>0</formula>
    </cfRule>
  </conditionalFormatting>
  <pageMargins left="0.7" right="0.7" top="0.75" bottom="0.75" header="0.3" footer="0.3"/>
  <pageSetup paperSize="9" orientation="portrait"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K51"/>
  <sheetViews>
    <sheetView view="pageBreakPreview" topLeftCell="B1" zoomScale="120" zoomScaleNormal="100" zoomScaleSheetLayoutView="120" workbookViewId="0">
      <selection activeCell="H4" sqref="H4:H11"/>
    </sheetView>
  </sheetViews>
  <sheetFormatPr defaultColWidth="9.1796875" defaultRowHeight="14.5" x14ac:dyDescent="0.35"/>
  <cols>
    <col min="1" max="1" width="6.453125" style="217" customWidth="1"/>
    <col min="2" max="2" width="10" style="217" bestFit="1" customWidth="1"/>
    <col min="3" max="3" width="14.26953125" style="217" bestFit="1" customWidth="1"/>
    <col min="4" max="4" width="14.54296875" style="217" customWidth="1"/>
    <col min="5" max="5" width="15.81640625" style="217" customWidth="1"/>
    <col min="6" max="6" width="29.7265625" style="217" customWidth="1"/>
    <col min="7" max="8" width="11.54296875" style="217" bestFit="1" customWidth="1"/>
    <col min="9" max="9" width="12.54296875" style="217" bestFit="1" customWidth="1"/>
    <col min="10" max="10" width="9.1796875" style="217"/>
    <col min="11" max="11" width="10.54296875" style="217" bestFit="1" customWidth="1"/>
    <col min="12" max="16384" width="9.1796875" style="217"/>
  </cols>
  <sheetData>
    <row r="1" spans="1:11" ht="43.5" x14ac:dyDescent="0.35">
      <c r="A1" s="216" t="s">
        <v>115</v>
      </c>
      <c r="B1" s="216" t="s">
        <v>114</v>
      </c>
      <c r="C1" s="216" t="s">
        <v>244</v>
      </c>
      <c r="D1" s="216" t="s">
        <v>245</v>
      </c>
      <c r="E1" s="216" t="s">
        <v>246</v>
      </c>
      <c r="F1" s="216" t="s">
        <v>247</v>
      </c>
    </row>
    <row r="2" spans="1:11" x14ac:dyDescent="0.35">
      <c r="A2" s="218">
        <v>1</v>
      </c>
      <c r="B2" s="1085" t="s">
        <v>109</v>
      </c>
      <c r="C2" s="219" t="s">
        <v>248</v>
      </c>
      <c r="D2" s="218"/>
      <c r="E2" s="220" t="s">
        <v>249</v>
      </c>
      <c r="F2" s="221"/>
    </row>
    <row r="3" spans="1:11" x14ac:dyDescent="0.35">
      <c r="A3" s="218">
        <v>2</v>
      </c>
      <c r="B3" s="1086"/>
      <c r="C3" s="219" t="s">
        <v>250</v>
      </c>
      <c r="D3" s="218"/>
      <c r="E3" s="222">
        <v>13000000</v>
      </c>
      <c r="F3" s="221">
        <v>50</v>
      </c>
      <c r="G3" s="247">
        <f>E3/F3</f>
        <v>260000</v>
      </c>
    </row>
    <row r="4" spans="1:11" x14ac:dyDescent="0.35">
      <c r="A4" s="218">
        <v>3</v>
      </c>
      <c r="B4" s="1086"/>
      <c r="C4" s="219" t="s">
        <v>251</v>
      </c>
      <c r="D4" s="218"/>
      <c r="E4" s="222">
        <v>14500000</v>
      </c>
      <c r="F4" s="221">
        <v>70</v>
      </c>
      <c r="G4" s="247">
        <f t="shared" ref="G4:G11" si="0">E4/F4</f>
        <v>207142.85714285713</v>
      </c>
      <c r="H4" s="217">
        <v>210000</v>
      </c>
    </row>
    <row r="5" spans="1:11" x14ac:dyDescent="0.35">
      <c r="A5" s="218">
        <v>4</v>
      </c>
      <c r="B5" s="1086"/>
      <c r="C5" s="219" t="s">
        <v>252</v>
      </c>
      <c r="D5" s="218"/>
      <c r="E5" s="222">
        <v>16000000</v>
      </c>
      <c r="F5" s="221">
        <v>90</v>
      </c>
      <c r="G5" s="247">
        <f t="shared" si="0"/>
        <v>177777.77777777778</v>
      </c>
      <c r="H5" s="217">
        <v>180000</v>
      </c>
    </row>
    <row r="6" spans="1:11" x14ac:dyDescent="0.35">
      <c r="A6" s="218">
        <v>5</v>
      </c>
      <c r="B6" s="1086"/>
      <c r="C6" s="219" t="s">
        <v>253</v>
      </c>
      <c r="D6" s="218"/>
      <c r="E6" s="222">
        <v>18000000</v>
      </c>
      <c r="F6" s="221">
        <v>110</v>
      </c>
      <c r="G6" s="247">
        <f t="shared" si="0"/>
        <v>163636.36363636365</v>
      </c>
      <c r="H6" s="217">
        <v>165000</v>
      </c>
      <c r="K6" s="223"/>
    </row>
    <row r="7" spans="1:11" x14ac:dyDescent="0.35">
      <c r="A7" s="218">
        <v>6</v>
      </c>
      <c r="B7" s="1086"/>
      <c r="C7" s="219" t="s">
        <v>254</v>
      </c>
      <c r="D7" s="218"/>
      <c r="E7" s="222">
        <v>20000000</v>
      </c>
      <c r="F7" s="221">
        <v>130</v>
      </c>
      <c r="G7" s="247">
        <f t="shared" si="0"/>
        <v>153846.15384615384</v>
      </c>
      <c r="H7" s="217">
        <v>155000</v>
      </c>
    </row>
    <row r="8" spans="1:11" x14ac:dyDescent="0.35">
      <c r="A8" s="218">
        <v>7</v>
      </c>
      <c r="B8" s="1086"/>
      <c r="C8" s="219" t="s">
        <v>255</v>
      </c>
      <c r="D8" s="218"/>
      <c r="E8" s="222">
        <v>22000000</v>
      </c>
      <c r="F8" s="221">
        <v>150</v>
      </c>
      <c r="G8" s="247">
        <f t="shared" si="0"/>
        <v>146666.66666666666</v>
      </c>
      <c r="H8" s="217">
        <v>150000</v>
      </c>
    </row>
    <row r="9" spans="1:11" x14ac:dyDescent="0.35">
      <c r="A9" s="218">
        <v>8</v>
      </c>
      <c r="B9" s="1086"/>
      <c r="C9" s="219" t="s">
        <v>256</v>
      </c>
      <c r="D9" s="218"/>
      <c r="E9" s="222">
        <v>24000000</v>
      </c>
      <c r="F9" s="221">
        <v>170</v>
      </c>
      <c r="G9" s="247">
        <f t="shared" si="0"/>
        <v>141176.4705882353</v>
      </c>
      <c r="H9" s="217">
        <v>145000</v>
      </c>
    </row>
    <row r="10" spans="1:11" x14ac:dyDescent="0.35">
      <c r="A10" s="218">
        <v>9</v>
      </c>
      <c r="B10" s="1086"/>
      <c r="C10" s="219" t="s">
        <v>257</v>
      </c>
      <c r="D10" s="218"/>
      <c r="E10" s="222">
        <v>26000000</v>
      </c>
      <c r="F10" s="221">
        <v>190</v>
      </c>
      <c r="G10" s="247">
        <f t="shared" si="0"/>
        <v>136842.10526315789</v>
      </c>
      <c r="H10" s="217">
        <v>140000</v>
      </c>
    </row>
    <row r="11" spans="1:11" x14ac:dyDescent="0.35">
      <c r="A11" s="218">
        <v>10</v>
      </c>
      <c r="B11" s="1087"/>
      <c r="C11" s="219" t="s">
        <v>258</v>
      </c>
      <c r="D11" s="218"/>
      <c r="E11" s="222">
        <v>28000000</v>
      </c>
      <c r="F11" s="221">
        <v>210</v>
      </c>
      <c r="G11" s="247">
        <f t="shared" si="0"/>
        <v>133333.33333333334</v>
      </c>
      <c r="H11" s="217">
        <v>135000</v>
      </c>
    </row>
    <row r="12" spans="1:11" x14ac:dyDescent="0.35">
      <c r="A12" s="1088"/>
      <c r="B12" s="1088"/>
      <c r="C12" s="1088"/>
      <c r="D12" s="1088"/>
      <c r="E12" s="1088"/>
      <c r="F12" s="1088"/>
    </row>
    <row r="13" spans="1:11" x14ac:dyDescent="0.35">
      <c r="A13" s="218">
        <v>1</v>
      </c>
      <c r="B13" s="1085" t="s">
        <v>45</v>
      </c>
      <c r="C13" s="219" t="s">
        <v>248</v>
      </c>
      <c r="D13" s="224">
        <v>300000</v>
      </c>
      <c r="E13" s="225"/>
      <c r="F13" s="225"/>
    </row>
    <row r="14" spans="1:11" x14ac:dyDescent="0.35">
      <c r="A14" s="218">
        <v>2</v>
      </c>
      <c r="B14" s="1086"/>
      <c r="C14" s="219" t="s">
        <v>259</v>
      </c>
      <c r="D14" s="224">
        <v>240000</v>
      </c>
      <c r="E14" s="225"/>
      <c r="F14" s="225"/>
    </row>
    <row r="15" spans="1:11" x14ac:dyDescent="0.35">
      <c r="A15" s="218">
        <v>3</v>
      </c>
      <c r="B15" s="1086"/>
      <c r="C15" s="219" t="s">
        <v>260</v>
      </c>
      <c r="D15" s="224">
        <v>200000</v>
      </c>
      <c r="E15" s="225"/>
      <c r="F15" s="225"/>
    </row>
    <row r="16" spans="1:11" x14ac:dyDescent="0.35">
      <c r="A16" s="218">
        <v>4</v>
      </c>
      <c r="B16" s="1086"/>
      <c r="C16" s="219" t="s">
        <v>261</v>
      </c>
      <c r="D16" s="224">
        <v>185000</v>
      </c>
      <c r="E16" s="225"/>
      <c r="F16" s="225"/>
    </row>
    <row r="17" spans="1:9" x14ac:dyDescent="0.35">
      <c r="A17" s="218">
        <v>5</v>
      </c>
      <c r="B17" s="1086"/>
      <c r="C17" s="219" t="s">
        <v>262</v>
      </c>
      <c r="D17" s="224">
        <v>150000</v>
      </c>
      <c r="E17" s="225"/>
      <c r="F17" s="225"/>
    </row>
    <row r="18" spans="1:9" x14ac:dyDescent="0.35">
      <c r="A18" s="218">
        <v>6</v>
      </c>
      <c r="B18" s="1086"/>
      <c r="C18" s="219" t="s">
        <v>263</v>
      </c>
      <c r="D18" s="224">
        <v>140000</v>
      </c>
      <c r="E18" s="225"/>
      <c r="F18" s="225"/>
    </row>
    <row r="19" spans="1:9" x14ac:dyDescent="0.35">
      <c r="A19" s="218">
        <v>7</v>
      </c>
      <c r="B19" s="1086"/>
      <c r="C19" s="219" t="s">
        <v>264</v>
      </c>
      <c r="D19" s="224">
        <v>130000</v>
      </c>
      <c r="E19" s="225"/>
      <c r="F19" s="225"/>
    </row>
    <row r="20" spans="1:9" x14ac:dyDescent="0.35">
      <c r="A20" s="218">
        <v>8</v>
      </c>
      <c r="B20" s="1086"/>
      <c r="C20" s="219" t="s">
        <v>265</v>
      </c>
      <c r="D20" s="224">
        <v>125000</v>
      </c>
      <c r="E20" s="225"/>
      <c r="F20" s="225"/>
    </row>
    <row r="21" spans="1:9" x14ac:dyDescent="0.35">
      <c r="A21" s="218">
        <v>9</v>
      </c>
      <c r="B21" s="1086"/>
      <c r="C21" s="219" t="s">
        <v>266</v>
      </c>
      <c r="D21" s="224">
        <v>120000</v>
      </c>
      <c r="E21" s="225"/>
      <c r="F21" s="225"/>
    </row>
    <row r="22" spans="1:9" x14ac:dyDescent="0.35">
      <c r="A22" s="218">
        <v>10</v>
      </c>
      <c r="B22" s="1087"/>
      <c r="C22" s="219" t="s">
        <v>267</v>
      </c>
      <c r="D22" s="224">
        <v>110000</v>
      </c>
      <c r="E22" s="225"/>
      <c r="F22" s="225"/>
    </row>
    <row r="23" spans="1:9" x14ac:dyDescent="0.35">
      <c r="A23" s="226"/>
      <c r="B23" s="227"/>
      <c r="C23" s="226"/>
      <c r="D23" s="228"/>
      <c r="E23" s="229"/>
      <c r="F23" s="229"/>
    </row>
    <row r="24" spans="1:9" x14ac:dyDescent="0.35">
      <c r="A24" s="218">
        <v>1</v>
      </c>
      <c r="B24" s="1085" t="s">
        <v>44</v>
      </c>
      <c r="C24" s="219" t="s">
        <v>248</v>
      </c>
      <c r="D24" s="230">
        <f>300000*0.9</f>
        <v>270000</v>
      </c>
      <c r="E24" s="225"/>
      <c r="F24" s="1089" t="s">
        <v>268</v>
      </c>
    </row>
    <row r="25" spans="1:9" x14ac:dyDescent="0.35">
      <c r="A25" s="218">
        <v>2</v>
      </c>
      <c r="B25" s="1086"/>
      <c r="C25" s="219" t="s">
        <v>259</v>
      </c>
      <c r="D25" s="230">
        <f>240000*0.9</f>
        <v>216000</v>
      </c>
      <c r="E25" s="225"/>
      <c r="F25" s="1090"/>
      <c r="H25" s="246">
        <f>D25*50</f>
        <v>10800000</v>
      </c>
      <c r="I25" s="246">
        <f>H25*12</f>
        <v>129600000</v>
      </c>
    </row>
    <row r="26" spans="1:9" x14ac:dyDescent="0.35">
      <c r="A26" s="218">
        <v>3</v>
      </c>
      <c r="B26" s="1086"/>
      <c r="C26" s="219" t="s">
        <v>260</v>
      </c>
      <c r="D26" s="230">
        <f>200000*0.9</f>
        <v>180000</v>
      </c>
      <c r="E26" s="225"/>
      <c r="F26" s="1090"/>
      <c r="I26" s="246">
        <f>I25/2</f>
        <v>64800000</v>
      </c>
    </row>
    <row r="27" spans="1:9" x14ac:dyDescent="0.35">
      <c r="A27" s="218">
        <v>4</v>
      </c>
      <c r="B27" s="1086"/>
      <c r="C27" s="219" t="s">
        <v>261</v>
      </c>
      <c r="D27" s="230">
        <f>185000*0.9</f>
        <v>166500</v>
      </c>
      <c r="E27" s="225"/>
      <c r="F27" s="1090"/>
    </row>
    <row r="28" spans="1:9" x14ac:dyDescent="0.35">
      <c r="A28" s="218">
        <v>5</v>
      </c>
      <c r="B28" s="1086"/>
      <c r="C28" s="219" t="s">
        <v>262</v>
      </c>
      <c r="D28" s="230">
        <f>150000*0.9</f>
        <v>135000</v>
      </c>
      <c r="E28" s="225"/>
      <c r="F28" s="1090"/>
    </row>
    <row r="29" spans="1:9" x14ac:dyDescent="0.35">
      <c r="A29" s="218">
        <v>6</v>
      </c>
      <c r="B29" s="1086"/>
      <c r="C29" s="219" t="s">
        <v>263</v>
      </c>
      <c r="D29" s="230">
        <f>140000*0.9</f>
        <v>126000</v>
      </c>
      <c r="E29" s="225"/>
      <c r="F29" s="1090"/>
    </row>
    <row r="30" spans="1:9" x14ac:dyDescent="0.35">
      <c r="A30" s="218">
        <v>7</v>
      </c>
      <c r="B30" s="1086"/>
      <c r="C30" s="219" t="s">
        <v>264</v>
      </c>
      <c r="D30" s="230">
        <f>130000*0.9</f>
        <v>117000</v>
      </c>
      <c r="E30" s="225"/>
      <c r="F30" s="1090"/>
    </row>
    <row r="31" spans="1:9" x14ac:dyDescent="0.35">
      <c r="A31" s="218">
        <v>8</v>
      </c>
      <c r="B31" s="1086"/>
      <c r="C31" s="219" t="s">
        <v>265</v>
      </c>
      <c r="D31" s="230">
        <f>125000*0.9</f>
        <v>112500</v>
      </c>
      <c r="E31" s="225"/>
      <c r="F31" s="1090"/>
    </row>
    <row r="32" spans="1:9" x14ac:dyDescent="0.35">
      <c r="A32" s="218">
        <v>9</v>
      </c>
      <c r="B32" s="1086"/>
      <c r="C32" s="219" t="s">
        <v>266</v>
      </c>
      <c r="D32" s="230">
        <f>120000*0.9</f>
        <v>108000</v>
      </c>
      <c r="E32" s="225"/>
      <c r="F32" s="1090"/>
    </row>
    <row r="33" spans="1:6" x14ac:dyDescent="0.35">
      <c r="A33" s="218">
        <v>10</v>
      </c>
      <c r="B33" s="1087"/>
      <c r="C33" s="219" t="s">
        <v>267</v>
      </c>
      <c r="D33" s="230">
        <f>110000*0.9</f>
        <v>99000</v>
      </c>
      <c r="E33" s="225"/>
      <c r="F33" s="1091"/>
    </row>
    <row r="34" spans="1:6" x14ac:dyDescent="0.35">
      <c r="A34" s="226"/>
      <c r="B34" s="227"/>
      <c r="C34" s="226"/>
      <c r="D34" s="228"/>
      <c r="E34" s="229"/>
      <c r="F34" s="229"/>
    </row>
    <row r="35" spans="1:6" x14ac:dyDescent="0.35">
      <c r="A35" s="218">
        <v>1</v>
      </c>
      <c r="B35" s="1092" t="s">
        <v>98</v>
      </c>
      <c r="C35" s="219" t="s">
        <v>269</v>
      </c>
      <c r="D35" s="231">
        <v>150000</v>
      </c>
      <c r="E35" s="225"/>
      <c r="F35" s="225"/>
    </row>
    <row r="36" spans="1:6" x14ac:dyDescent="0.35">
      <c r="A36" s="218">
        <v>2</v>
      </c>
      <c r="B36" s="1093"/>
      <c r="C36" s="219" t="s">
        <v>270</v>
      </c>
      <c r="D36" s="231">
        <v>150000</v>
      </c>
      <c r="E36" s="225"/>
      <c r="F36" s="225"/>
    </row>
    <row r="37" spans="1:6" x14ac:dyDescent="0.35">
      <c r="A37" s="218">
        <v>3</v>
      </c>
      <c r="B37" s="1093"/>
      <c r="C37" s="219" t="s">
        <v>271</v>
      </c>
      <c r="D37" s="231">
        <v>130000</v>
      </c>
      <c r="E37" s="225"/>
      <c r="F37" s="225"/>
    </row>
    <row r="38" spans="1:6" x14ac:dyDescent="0.35">
      <c r="A38" s="218">
        <v>4</v>
      </c>
      <c r="B38" s="1093"/>
      <c r="C38" s="219" t="s">
        <v>272</v>
      </c>
      <c r="D38" s="231">
        <v>85000</v>
      </c>
      <c r="E38" s="225"/>
      <c r="F38" s="225"/>
    </row>
    <row r="39" spans="1:6" ht="58" x14ac:dyDescent="0.35">
      <c r="A39" s="232">
        <v>5</v>
      </c>
      <c r="B39" s="1094"/>
      <c r="C39" s="233" t="s">
        <v>273</v>
      </c>
      <c r="D39" s="230">
        <v>150000</v>
      </c>
      <c r="E39" s="225"/>
      <c r="F39" s="234" t="s">
        <v>274</v>
      </c>
    </row>
    <row r="41" spans="1:6" x14ac:dyDescent="0.35">
      <c r="A41" s="233">
        <v>1</v>
      </c>
      <c r="B41" s="1085" t="s">
        <v>95</v>
      </c>
      <c r="C41" s="235" t="s">
        <v>248</v>
      </c>
      <c r="D41" s="230">
        <f>300000*0.9</f>
        <v>270000</v>
      </c>
      <c r="E41" s="225"/>
      <c r="F41" s="225"/>
    </row>
    <row r="42" spans="1:6" x14ac:dyDescent="0.35">
      <c r="A42" s="233">
        <v>2</v>
      </c>
      <c r="B42" s="1086"/>
      <c r="C42" s="235" t="s">
        <v>259</v>
      </c>
      <c r="D42" s="230">
        <f>240000*0.9</f>
        <v>216000</v>
      </c>
      <c r="E42" s="225"/>
      <c r="F42" s="225"/>
    </row>
    <row r="43" spans="1:6" x14ac:dyDescent="0.35">
      <c r="A43" s="233">
        <v>3</v>
      </c>
      <c r="B43" s="1086"/>
      <c r="C43" s="235" t="s">
        <v>260</v>
      </c>
      <c r="D43" s="230">
        <f>200000*0.9</f>
        <v>180000</v>
      </c>
      <c r="E43" s="225"/>
      <c r="F43" s="225"/>
    </row>
    <row r="44" spans="1:6" x14ac:dyDescent="0.35">
      <c r="A44" s="233">
        <v>4</v>
      </c>
      <c r="B44" s="1086"/>
      <c r="C44" s="235" t="s">
        <v>261</v>
      </c>
      <c r="D44" s="230">
        <f>185000*0.9</f>
        <v>166500</v>
      </c>
      <c r="E44" s="225"/>
      <c r="F44" s="225"/>
    </row>
    <row r="45" spans="1:6" x14ac:dyDescent="0.35">
      <c r="A45" s="233">
        <v>5</v>
      </c>
      <c r="B45" s="1086"/>
      <c r="C45" s="235" t="s">
        <v>262</v>
      </c>
      <c r="D45" s="230">
        <f>150000*0.9</f>
        <v>135000</v>
      </c>
      <c r="E45" s="225"/>
      <c r="F45" s="225"/>
    </row>
    <row r="46" spans="1:6" x14ac:dyDescent="0.35">
      <c r="A46" s="233">
        <v>6</v>
      </c>
      <c r="B46" s="1086"/>
      <c r="C46" s="235" t="s">
        <v>263</v>
      </c>
      <c r="D46" s="230">
        <f>140000*0.9</f>
        <v>126000</v>
      </c>
      <c r="E46" s="225"/>
      <c r="F46" s="225"/>
    </row>
    <row r="47" spans="1:6" x14ac:dyDescent="0.35">
      <c r="A47" s="233">
        <v>7</v>
      </c>
      <c r="B47" s="1086"/>
      <c r="C47" s="235" t="s">
        <v>264</v>
      </c>
      <c r="D47" s="230">
        <f>130000*0.9</f>
        <v>117000</v>
      </c>
      <c r="E47" s="225"/>
      <c r="F47" s="225"/>
    </row>
    <row r="48" spans="1:6" x14ac:dyDescent="0.35">
      <c r="A48" s="233">
        <v>8</v>
      </c>
      <c r="B48" s="1086"/>
      <c r="C48" s="235" t="s">
        <v>265</v>
      </c>
      <c r="D48" s="230">
        <f>125000*0.9</f>
        <v>112500</v>
      </c>
      <c r="E48" s="225"/>
      <c r="F48" s="225"/>
    </row>
    <row r="49" spans="1:6" x14ac:dyDescent="0.35">
      <c r="A49" s="233">
        <v>9</v>
      </c>
      <c r="B49" s="1086"/>
      <c r="C49" s="235" t="s">
        <v>266</v>
      </c>
      <c r="D49" s="230">
        <f>120000*0.9</f>
        <v>108000</v>
      </c>
      <c r="E49" s="225"/>
      <c r="F49" s="225"/>
    </row>
    <row r="50" spans="1:6" x14ac:dyDescent="0.35">
      <c r="A50" s="233">
        <v>10</v>
      </c>
      <c r="B50" s="1086"/>
      <c r="C50" s="235" t="s">
        <v>267</v>
      </c>
      <c r="D50" s="230">
        <f>110000*0.9</f>
        <v>99000</v>
      </c>
      <c r="E50" s="225"/>
      <c r="F50" s="225"/>
    </row>
    <row r="51" spans="1:6" ht="58" x14ac:dyDescent="0.35">
      <c r="A51" s="233">
        <v>11</v>
      </c>
      <c r="B51" s="1087"/>
      <c r="C51" s="220" t="s">
        <v>273</v>
      </c>
      <c r="D51" s="230">
        <v>250000</v>
      </c>
      <c r="E51" s="225"/>
      <c r="F51" s="234" t="s">
        <v>274</v>
      </c>
    </row>
  </sheetData>
  <sheetProtection algorithmName="SHA-512" hashValue="8zc5SmYaeSne9bph6g/C9wieZNK2fcntLK6DZr60Nwaz7L5Avd8tNISlzPfpJCSyEIMzvtdlRavJvB7v9PipIw==" saltValue="F6KlpQ7t7YgIaXWdbN9rtQ==" spinCount="100000" sheet="1" objects="1" scenarios="1"/>
  <mergeCells count="7">
    <mergeCell ref="B41:B51"/>
    <mergeCell ref="B2:B11"/>
    <mergeCell ref="A12:F12"/>
    <mergeCell ref="B13:B22"/>
    <mergeCell ref="B24:B33"/>
    <mergeCell ref="F24:F33"/>
    <mergeCell ref="B35:B39"/>
  </mergeCells>
  <pageMargins left="0.70866141732283472" right="0.70866141732283472" top="1.3385826771653544" bottom="0.74803149606299213" header="0.31496062992125984" footer="0.31496062992125984"/>
  <pageSetup paperSize="9" scale="68"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BL760"/>
  <sheetViews>
    <sheetView showGridLines="0" topLeftCell="A43" zoomScale="70" zoomScaleNormal="70" zoomScaleSheetLayoutView="80" workbookViewId="0">
      <selection activeCell="H36" sqref="H36"/>
    </sheetView>
  </sheetViews>
  <sheetFormatPr defaultColWidth="9.1796875" defaultRowHeight="14" x14ac:dyDescent="0.3"/>
  <cols>
    <col min="1" max="1" width="1.453125" style="296" customWidth="1"/>
    <col min="2" max="2" width="3.7265625" style="296" customWidth="1"/>
    <col min="3" max="3" width="9.1796875" style="296"/>
    <col min="4" max="4" width="17" style="296" bestFit="1" customWidth="1"/>
    <col min="5" max="7" width="21.1796875" style="296" bestFit="1" customWidth="1"/>
    <col min="8" max="8" width="20.453125" style="296" customWidth="1"/>
    <col min="9" max="9" width="20.81640625" style="296" customWidth="1"/>
    <col min="10" max="10" width="21.7265625" style="296" customWidth="1"/>
    <col min="11" max="11" width="21.453125" style="296" bestFit="1" customWidth="1"/>
    <col min="12" max="12" width="1.453125" style="296" customWidth="1"/>
    <col min="13" max="13" width="20.26953125" style="296" bestFit="1" customWidth="1"/>
    <col min="14" max="14" width="17.7265625" style="296" bestFit="1" customWidth="1"/>
    <col min="15" max="15" width="16.54296875" style="296" customWidth="1"/>
    <col min="16" max="16" width="17.453125" style="296" bestFit="1" customWidth="1"/>
    <col min="17" max="17" width="18.7265625" style="296" customWidth="1"/>
    <col min="18" max="18" width="18.81640625" style="296" customWidth="1"/>
    <col min="19" max="20" width="16.54296875" style="296" customWidth="1"/>
    <col min="21" max="21" width="1.54296875" style="296" customWidth="1"/>
    <col min="22" max="22" width="7" style="296" customWidth="1"/>
    <col min="23" max="23" width="19.54296875" style="296" bestFit="1" customWidth="1"/>
    <col min="24" max="24" width="15.7265625" style="296" customWidth="1"/>
    <col min="25" max="25" width="9.1796875" style="296"/>
    <col min="26" max="26" width="9.1796875" style="296" customWidth="1"/>
    <col min="27" max="28" width="9.1796875" style="296" hidden="1" customWidth="1"/>
    <col min="29" max="29" width="16.7265625" style="296" hidden="1" customWidth="1"/>
    <col min="30" max="30" width="17.81640625" style="296" hidden="1" customWidth="1"/>
    <col min="31" max="31" width="16.26953125" style="296" hidden="1" customWidth="1"/>
    <col min="32" max="32" width="8.453125" style="296" hidden="1" customWidth="1"/>
    <col min="33" max="33" width="11.1796875" style="296" hidden="1" customWidth="1"/>
    <col min="34" max="34" width="7" style="296" hidden="1" customWidth="1"/>
    <col min="35" max="35" width="11" style="296" hidden="1" customWidth="1"/>
    <col min="36" max="36" width="13.54296875" style="296" hidden="1" customWidth="1"/>
    <col min="37" max="37" width="11.54296875" style="296" hidden="1" customWidth="1"/>
    <col min="38" max="38" width="11.26953125" style="296" hidden="1" customWidth="1"/>
    <col min="39" max="39" width="23" style="296" hidden="1" customWidth="1"/>
    <col min="40" max="42" width="9.1796875" style="296" hidden="1" customWidth="1"/>
    <col min="43" max="43" width="4.26953125" style="296" hidden="1" customWidth="1"/>
    <col min="44" max="44" width="14.81640625" style="296" hidden="1" customWidth="1"/>
    <col min="45" max="46" width="16.453125" style="296" hidden="1" customWidth="1"/>
    <col min="47" max="47" width="14.54296875" style="296" hidden="1" customWidth="1"/>
    <col min="48" max="48" width="16.453125" style="296" hidden="1" customWidth="1"/>
    <col min="49" max="49" width="18.26953125" style="296" hidden="1" customWidth="1"/>
    <col min="50" max="50" width="14.54296875" style="296" hidden="1" customWidth="1"/>
    <col min="51" max="51" width="16.453125" style="296" hidden="1" customWidth="1"/>
    <col min="52" max="52" width="14.54296875" style="296" hidden="1" customWidth="1"/>
    <col min="53" max="53" width="11.26953125" style="274" hidden="1" customWidth="1"/>
    <col min="54" max="58" width="10.26953125" style="275" hidden="1" customWidth="1"/>
    <col min="59" max="59" width="14.7265625" style="275" hidden="1" customWidth="1"/>
    <col min="60" max="60" width="7.26953125" style="275" hidden="1" customWidth="1"/>
    <col min="61" max="61" width="8.1796875" style="275" hidden="1" customWidth="1"/>
    <col min="62" max="62" width="7.81640625" style="275" hidden="1" customWidth="1"/>
    <col min="63" max="63" width="2.7265625" style="296" hidden="1" customWidth="1"/>
    <col min="64" max="64" width="9.1796875" style="296" hidden="1" customWidth="1"/>
    <col min="65" max="78" width="9.1796875" style="296" customWidth="1"/>
    <col min="79" max="16384" width="9.1796875" style="296"/>
  </cols>
  <sheetData>
    <row r="1" spans="1:63" ht="15" customHeight="1" x14ac:dyDescent="0.3">
      <c r="A1" s="122"/>
      <c r="B1" s="123"/>
      <c r="C1" s="123"/>
      <c r="D1" s="123"/>
      <c r="E1" s="123"/>
      <c r="F1" s="123"/>
      <c r="G1" s="1101" t="s">
        <v>322</v>
      </c>
      <c r="H1" s="1101"/>
      <c r="I1" s="1101"/>
      <c r="J1" s="1101"/>
      <c r="K1" s="1101"/>
      <c r="L1" s="123"/>
      <c r="M1" s="123"/>
      <c r="N1" s="123"/>
      <c r="O1" s="123"/>
      <c r="P1" s="123"/>
      <c r="Q1" s="123"/>
      <c r="R1" s="123"/>
      <c r="S1" s="123"/>
      <c r="T1" s="123"/>
      <c r="U1" s="124"/>
    </row>
    <row r="2" spans="1:63" ht="20" x14ac:dyDescent="0.4">
      <c r="A2" s="126"/>
      <c r="B2" s="130" t="s">
        <v>144</v>
      </c>
      <c r="C2" s="130"/>
      <c r="D2" s="125"/>
      <c r="E2" s="125"/>
      <c r="F2" s="125"/>
      <c r="G2" s="1102"/>
      <c r="H2" s="1102"/>
      <c r="I2" s="1102"/>
      <c r="J2" s="1102"/>
      <c r="K2" s="1102"/>
      <c r="L2" s="125"/>
      <c r="M2" s="125"/>
      <c r="N2" s="125"/>
      <c r="O2" s="125"/>
      <c r="P2" s="288" t="s">
        <v>305</v>
      </c>
      <c r="Q2" s="287"/>
      <c r="R2" s="287"/>
      <c r="S2" s="287"/>
      <c r="T2" s="287"/>
      <c r="U2" s="207"/>
    </row>
    <row r="3" spans="1:63" x14ac:dyDescent="0.3">
      <c r="A3" s="126"/>
      <c r="B3" s="125"/>
      <c r="C3" s="125"/>
      <c r="D3" s="125"/>
      <c r="E3" s="125"/>
      <c r="F3" s="125"/>
      <c r="G3" s="1102"/>
      <c r="H3" s="1102"/>
      <c r="I3" s="1102"/>
      <c r="J3" s="1102"/>
      <c r="K3" s="1102"/>
      <c r="L3" s="125"/>
      <c r="M3" s="125"/>
      <c r="N3" s="125"/>
      <c r="O3" s="125"/>
      <c r="P3" s="125"/>
      <c r="Q3" s="125"/>
      <c r="R3" s="125"/>
      <c r="S3" s="125"/>
      <c r="T3" s="125"/>
      <c r="U3" s="208"/>
    </row>
    <row r="4" spans="1:63" x14ac:dyDescent="0.3">
      <c r="A4" s="126"/>
      <c r="B4" s="125"/>
      <c r="C4" s="125"/>
      <c r="D4" s="125"/>
      <c r="E4" s="125"/>
      <c r="F4" s="125"/>
      <c r="G4" s="125"/>
      <c r="H4" s="125"/>
      <c r="I4" s="125"/>
      <c r="J4" s="125"/>
      <c r="K4" s="125"/>
      <c r="L4" s="125"/>
      <c r="M4" s="125"/>
      <c r="N4" s="125"/>
      <c r="O4" s="125"/>
      <c r="P4" s="125"/>
      <c r="Q4" s="1103"/>
      <c r="R4" s="1103"/>
      <c r="S4" s="1103"/>
      <c r="T4" s="1103"/>
      <c r="U4" s="208"/>
    </row>
    <row r="5" spans="1:63" x14ac:dyDescent="0.3">
      <c r="A5" s="126"/>
      <c r="B5" s="129" t="s">
        <v>145</v>
      </c>
      <c r="C5" s="129"/>
      <c r="D5" s="125"/>
      <c r="E5" s="127" t="s">
        <v>146</v>
      </c>
      <c r="F5" s="1104" t="s">
        <v>362</v>
      </c>
      <c r="G5" s="1104"/>
      <c r="H5" s="1104"/>
      <c r="I5" s="1104"/>
      <c r="J5" s="1104"/>
      <c r="K5" s="1104"/>
      <c r="L5" s="1104"/>
      <c r="M5" s="1104"/>
      <c r="N5" s="286" t="s">
        <v>294</v>
      </c>
      <c r="O5" s="495">
        <v>4</v>
      </c>
      <c r="P5" s="125"/>
      <c r="Q5" s="1103"/>
      <c r="R5" s="1103"/>
      <c r="S5" s="1103"/>
      <c r="T5" s="1103"/>
      <c r="U5" s="208"/>
    </row>
    <row r="6" spans="1:63" ht="14.5" thickBot="1" x14ac:dyDescent="0.35">
      <c r="A6" s="126"/>
      <c r="B6" s="129" t="s">
        <v>123</v>
      </c>
      <c r="C6" s="129"/>
      <c r="D6" s="125"/>
      <c r="E6" s="127" t="s">
        <v>146</v>
      </c>
      <c r="F6" s="1105" t="s">
        <v>323</v>
      </c>
      <c r="G6" s="1105"/>
      <c r="H6" s="1105"/>
      <c r="I6" s="1105"/>
      <c r="J6" s="1105"/>
      <c r="K6" s="1105"/>
      <c r="L6" s="1105"/>
      <c r="M6" s="1105"/>
      <c r="N6" s="1104"/>
      <c r="O6" s="1105"/>
      <c r="P6" s="125"/>
      <c r="Q6" s="1103"/>
      <c r="R6" s="1103"/>
      <c r="S6" s="1103"/>
      <c r="T6" s="1103"/>
      <c r="U6" s="208"/>
      <c r="BB6" s="275" t="s">
        <v>109</v>
      </c>
      <c r="BC6" s="275" t="s">
        <v>110</v>
      </c>
      <c r="BD6" s="275" t="s">
        <v>45</v>
      </c>
      <c r="BE6" s="275" t="s">
        <v>98</v>
      </c>
      <c r="BF6" s="275" t="s">
        <v>113</v>
      </c>
      <c r="BG6" s="275" t="s">
        <v>42</v>
      </c>
      <c r="BH6" s="275" t="s">
        <v>111</v>
      </c>
      <c r="BI6" s="275" t="s">
        <v>46</v>
      </c>
      <c r="BJ6" s="275" t="s">
        <v>112</v>
      </c>
    </row>
    <row r="7" spans="1:63" ht="14.5" thickBot="1" x14ac:dyDescent="0.35">
      <c r="A7" s="126"/>
      <c r="B7" s="129" t="s">
        <v>147</v>
      </c>
      <c r="C7" s="129"/>
      <c r="D7" s="125"/>
      <c r="E7" s="127" t="s">
        <v>146</v>
      </c>
      <c r="F7" s="1106" t="s">
        <v>152</v>
      </c>
      <c r="G7" s="1106"/>
      <c r="H7" s="1106"/>
      <c r="I7" s="1106"/>
      <c r="J7" s="125"/>
      <c r="K7" s="125"/>
      <c r="L7" s="125"/>
      <c r="M7" s="125"/>
      <c r="N7" s="125"/>
      <c r="O7" s="125"/>
      <c r="P7" s="125"/>
      <c r="Q7" s="1103"/>
      <c r="R7" s="1103"/>
      <c r="S7" s="1103"/>
      <c r="T7" s="1103"/>
      <c r="U7" s="208"/>
      <c r="AC7" s="296" t="s">
        <v>147</v>
      </c>
      <c r="AD7" s="296" t="s">
        <v>148</v>
      </c>
      <c r="AE7" s="296" t="s">
        <v>167</v>
      </c>
      <c r="AF7" s="296" t="s">
        <v>170</v>
      </c>
      <c r="AG7" s="296" t="s">
        <v>171</v>
      </c>
      <c r="AH7" s="296" t="s">
        <v>116</v>
      </c>
      <c r="AI7" s="296" t="s">
        <v>184</v>
      </c>
      <c r="AJ7" s="296" t="s">
        <v>195</v>
      </c>
      <c r="AK7" s="296" t="s">
        <v>121</v>
      </c>
      <c r="AL7" s="296" t="s">
        <v>221</v>
      </c>
      <c r="AM7" s="296" t="s">
        <v>234</v>
      </c>
      <c r="AQ7" s="139" t="s">
        <v>115</v>
      </c>
      <c r="AR7" s="139" t="s">
        <v>114</v>
      </c>
      <c r="AS7" s="139">
        <f>I10</f>
        <v>2019</v>
      </c>
      <c r="AT7" s="139">
        <f>AS7+1</f>
        <v>2020</v>
      </c>
      <c r="AU7" s="139">
        <f t="shared" ref="AU7" si="0">AT7+1</f>
        <v>2021</v>
      </c>
      <c r="AV7" s="139">
        <f>AU7+1</f>
        <v>2022</v>
      </c>
      <c r="AW7" s="139">
        <f>AV7+1</f>
        <v>2023</v>
      </c>
      <c r="AX7" s="139">
        <f t="shared" ref="AX7" si="1">AW7+1</f>
        <v>2024</v>
      </c>
    </row>
    <row r="8" spans="1:63" x14ac:dyDescent="0.3">
      <c r="A8" s="126"/>
      <c r="B8" s="129" t="s">
        <v>148</v>
      </c>
      <c r="C8" s="129"/>
      <c r="D8" s="125"/>
      <c r="E8" s="127" t="s">
        <v>146</v>
      </c>
      <c r="F8" s="1106" t="s">
        <v>158</v>
      </c>
      <c r="G8" s="1106"/>
      <c r="H8" s="1106"/>
      <c r="I8" s="1106"/>
      <c r="J8" s="215" t="str">
        <f>VLOOKUP(Q16,BA8:BK758,11,FALSE)</f>
        <v>L</v>
      </c>
      <c r="K8" s="125" t="s">
        <v>206</v>
      </c>
      <c r="L8" s="125"/>
      <c r="M8" s="326">
        <v>5</v>
      </c>
      <c r="N8" s="125" t="s">
        <v>116</v>
      </c>
      <c r="O8" s="125"/>
      <c r="P8" s="125"/>
      <c r="Q8" s="1103"/>
      <c r="R8" s="1103"/>
      <c r="S8" s="1103"/>
      <c r="T8" s="1103"/>
      <c r="U8" s="208"/>
      <c r="AC8" s="296" t="s">
        <v>149</v>
      </c>
      <c r="AD8" s="296" t="s">
        <v>158</v>
      </c>
      <c r="AE8" s="296" t="s">
        <v>168</v>
      </c>
      <c r="AF8" s="296">
        <v>1</v>
      </c>
      <c r="AG8" s="296" t="s">
        <v>172</v>
      </c>
      <c r="AH8" s="296">
        <v>2008</v>
      </c>
      <c r="AI8" s="296" t="s">
        <v>185</v>
      </c>
      <c r="AQ8" s="133">
        <v>1</v>
      </c>
      <c r="AR8" s="134" t="s">
        <v>109</v>
      </c>
      <c r="AS8" s="171">
        <f t="shared" ref="AS8:AX16" si="2">E21*$Q$16*E33*60</f>
        <v>3442800000</v>
      </c>
      <c r="AT8" s="171">
        <f t="shared" si="2"/>
        <v>0</v>
      </c>
      <c r="AU8" s="171">
        <f t="shared" si="2"/>
        <v>0</v>
      </c>
      <c r="AV8" s="171">
        <f t="shared" si="2"/>
        <v>0</v>
      </c>
      <c r="AW8" s="171">
        <f t="shared" si="2"/>
        <v>0</v>
      </c>
      <c r="AX8" s="171">
        <f t="shared" si="2"/>
        <v>0</v>
      </c>
      <c r="BA8" s="274">
        <v>1</v>
      </c>
      <c r="BB8" s="275" t="s">
        <v>304</v>
      </c>
      <c r="BC8" s="275">
        <v>270000</v>
      </c>
      <c r="BD8" s="275">
        <v>300000</v>
      </c>
      <c r="BE8" s="275">
        <v>150000</v>
      </c>
      <c r="BF8" s="275">
        <v>270000</v>
      </c>
      <c r="BK8" s="296" t="s">
        <v>282</v>
      </c>
    </row>
    <row r="9" spans="1:63" x14ac:dyDescent="0.3">
      <c r="A9" s="126"/>
      <c r="B9" s="129" t="s">
        <v>167</v>
      </c>
      <c r="C9" s="129"/>
      <c r="D9" s="125"/>
      <c r="E9" s="127" t="s">
        <v>146</v>
      </c>
      <c r="F9" s="1106" t="s">
        <v>169</v>
      </c>
      <c r="G9" s="1106"/>
      <c r="H9" s="1106"/>
      <c r="I9" s="1106"/>
      <c r="J9" s="125"/>
      <c r="K9" s="125"/>
      <c r="L9" s="125"/>
      <c r="M9" s="125"/>
      <c r="N9" s="125"/>
      <c r="O9" s="125"/>
      <c r="P9" s="125"/>
      <c r="Q9" s="1103"/>
      <c r="R9" s="1103"/>
      <c r="S9" s="1103"/>
      <c r="T9" s="1103"/>
      <c r="U9" s="208"/>
      <c r="AC9" s="296" t="s">
        <v>150</v>
      </c>
      <c r="AD9" s="296" t="s">
        <v>309</v>
      </c>
      <c r="AE9" s="296" t="s">
        <v>169</v>
      </c>
      <c r="AF9" s="296">
        <v>2</v>
      </c>
      <c r="AG9" s="296" t="s">
        <v>173</v>
      </c>
      <c r="AH9" s="296">
        <v>2009</v>
      </c>
      <c r="AI9" s="296" t="s">
        <v>186</v>
      </c>
      <c r="AJ9" s="296">
        <v>1</v>
      </c>
      <c r="AK9" s="296">
        <v>1</v>
      </c>
      <c r="AL9" s="156">
        <v>0.05</v>
      </c>
      <c r="AM9" s="176">
        <v>0.05</v>
      </c>
      <c r="AQ9" s="135">
        <v>2</v>
      </c>
      <c r="AR9" s="136" t="s">
        <v>110</v>
      </c>
      <c r="AS9" s="159">
        <f t="shared" si="2"/>
        <v>0</v>
      </c>
      <c r="AT9" s="159">
        <f t="shared" si="2"/>
        <v>2718000000</v>
      </c>
      <c r="AU9" s="159">
        <f t="shared" si="2"/>
        <v>0</v>
      </c>
      <c r="AV9" s="159">
        <f t="shared" si="2"/>
        <v>0</v>
      </c>
      <c r="AW9" s="159">
        <f t="shared" si="2"/>
        <v>0</v>
      </c>
      <c r="AX9" s="159">
        <f t="shared" si="2"/>
        <v>0</v>
      </c>
      <c r="BA9" s="274">
        <v>2</v>
      </c>
      <c r="BB9" s="275" t="s">
        <v>304</v>
      </c>
      <c r="BC9" s="275">
        <v>270000</v>
      </c>
      <c r="BD9" s="275">
        <v>300000</v>
      </c>
      <c r="BE9" s="275">
        <v>150000</v>
      </c>
      <c r="BF9" s="275">
        <v>270000</v>
      </c>
      <c r="BK9" s="296" t="s">
        <v>282</v>
      </c>
    </row>
    <row r="10" spans="1:63" x14ac:dyDescent="0.3">
      <c r="A10" s="126"/>
      <c r="B10" s="129" t="s">
        <v>170</v>
      </c>
      <c r="C10" s="129"/>
      <c r="D10" s="125"/>
      <c r="E10" s="127" t="s">
        <v>146</v>
      </c>
      <c r="F10" s="189"/>
      <c r="G10" s="1107" t="s">
        <v>177</v>
      </c>
      <c r="H10" s="1108"/>
      <c r="I10" s="189">
        <v>2019</v>
      </c>
      <c r="K10" s="125"/>
      <c r="L10" s="125"/>
      <c r="M10" s="125"/>
      <c r="N10" s="125"/>
      <c r="O10" s="499"/>
      <c r="P10" s="125"/>
      <c r="Q10" s="125"/>
      <c r="R10" s="125"/>
      <c r="S10" s="125"/>
      <c r="T10" s="125"/>
      <c r="U10" s="208"/>
      <c r="AC10" s="296" t="s">
        <v>151</v>
      </c>
      <c r="AD10" s="296" t="s">
        <v>162</v>
      </c>
      <c r="AF10" s="296">
        <v>3</v>
      </c>
      <c r="AG10" s="296" t="s">
        <v>174</v>
      </c>
      <c r="AH10" s="296">
        <v>2010</v>
      </c>
      <c r="AI10" s="296" t="s">
        <v>187</v>
      </c>
      <c r="AK10" s="296">
        <v>3</v>
      </c>
      <c r="AL10" s="156">
        <v>0.1</v>
      </c>
      <c r="AM10" s="176">
        <v>0.1</v>
      </c>
      <c r="AQ10" s="135">
        <v>3</v>
      </c>
      <c r="AR10" s="136" t="s">
        <v>45</v>
      </c>
      <c r="AS10" s="159">
        <f t="shared" si="2"/>
        <v>2157142857.1428576</v>
      </c>
      <c r="AT10" s="159">
        <f t="shared" si="2"/>
        <v>0</v>
      </c>
      <c r="AU10" s="159">
        <f t="shared" si="2"/>
        <v>0</v>
      </c>
      <c r="AV10" s="159">
        <f t="shared" si="2"/>
        <v>0</v>
      </c>
      <c r="AW10" s="159">
        <f t="shared" si="2"/>
        <v>0</v>
      </c>
      <c r="AX10" s="159">
        <f t="shared" si="2"/>
        <v>0</v>
      </c>
      <c r="AY10" s="174"/>
      <c r="AZ10" s="174"/>
      <c r="BA10" s="274">
        <v>3</v>
      </c>
      <c r="BB10" s="275" t="s">
        <v>304</v>
      </c>
      <c r="BC10" s="275">
        <v>270000</v>
      </c>
      <c r="BD10" s="275">
        <v>300000</v>
      </c>
      <c r="BE10" s="275">
        <v>150000</v>
      </c>
      <c r="BF10" s="275">
        <v>270000</v>
      </c>
      <c r="BK10" s="296" t="s">
        <v>282</v>
      </c>
    </row>
    <row r="11" spans="1:63" x14ac:dyDescent="0.3">
      <c r="A11" s="126"/>
      <c r="B11" s="129" t="s">
        <v>184</v>
      </c>
      <c r="C11" s="129"/>
      <c r="D11" s="125"/>
      <c r="E11" s="127" t="s">
        <v>146</v>
      </c>
      <c r="F11" s="1106" t="s">
        <v>185</v>
      </c>
      <c r="G11" s="1106"/>
      <c r="H11" s="1106"/>
      <c r="I11" s="1106"/>
      <c r="J11" s="125"/>
      <c r="K11" s="125"/>
      <c r="L11" s="125"/>
      <c r="M11" s="125"/>
      <c r="N11" s="125"/>
      <c r="O11" s="125"/>
      <c r="P11" s="125"/>
      <c r="Q11" s="125"/>
      <c r="R11" s="125"/>
      <c r="S11" s="125"/>
      <c r="T11" s="125"/>
      <c r="U11" s="208"/>
      <c r="AC11" s="296" t="s">
        <v>152</v>
      </c>
      <c r="AD11" s="296" t="s">
        <v>310</v>
      </c>
      <c r="AF11" s="296">
        <v>4</v>
      </c>
      <c r="AG11" s="296" t="s">
        <v>175</v>
      </c>
      <c r="AH11" s="296">
        <v>2011</v>
      </c>
      <c r="AI11" s="296" t="s">
        <v>188</v>
      </c>
      <c r="AK11" s="296">
        <v>5</v>
      </c>
      <c r="AM11" s="176">
        <v>0.15</v>
      </c>
      <c r="AQ11" s="135">
        <v>4</v>
      </c>
      <c r="AR11" s="136" t="s">
        <v>98</v>
      </c>
      <c r="AS11" s="159">
        <f t="shared" si="2"/>
        <v>0</v>
      </c>
      <c r="AT11" s="159">
        <f t="shared" si="2"/>
        <v>0</v>
      </c>
      <c r="AU11" s="159">
        <f t="shared" si="2"/>
        <v>0</v>
      </c>
      <c r="AV11" s="159">
        <f t="shared" si="2"/>
        <v>0</v>
      </c>
      <c r="AW11" s="159">
        <f t="shared" si="2"/>
        <v>0</v>
      </c>
      <c r="AX11" s="159">
        <f t="shared" si="2"/>
        <v>0</v>
      </c>
      <c r="BA11" s="274">
        <v>4</v>
      </c>
      <c r="BB11" s="275" t="s">
        <v>304</v>
      </c>
      <c r="BC11" s="275">
        <v>270000</v>
      </c>
      <c r="BD11" s="275">
        <v>300000</v>
      </c>
      <c r="BE11" s="275">
        <v>150000</v>
      </c>
      <c r="BF11" s="275">
        <v>270000</v>
      </c>
      <c r="BK11" s="296" t="s">
        <v>282</v>
      </c>
    </row>
    <row r="12" spans="1:63" ht="15" x14ac:dyDescent="0.3">
      <c r="A12" s="126"/>
      <c r="B12" s="125"/>
      <c r="C12" s="125"/>
      <c r="D12" s="125"/>
      <c r="E12" s="125"/>
      <c r="F12" s="125"/>
      <c r="G12" s="125"/>
      <c r="H12" s="125"/>
      <c r="I12" s="125"/>
      <c r="J12" s="125"/>
      <c r="K12" s="125"/>
      <c r="L12" s="253" t="s">
        <v>293</v>
      </c>
      <c r="M12" s="125"/>
      <c r="N12" s="125"/>
      <c r="O12" s="125"/>
      <c r="P12" s="125"/>
      <c r="Q12" s="125"/>
      <c r="R12" s="125"/>
      <c r="S12" s="125"/>
      <c r="T12" s="125"/>
      <c r="U12" s="208"/>
      <c r="AC12" s="296" t="s">
        <v>153</v>
      </c>
      <c r="AD12" s="296" t="s">
        <v>311</v>
      </c>
      <c r="AF12" s="296">
        <v>5</v>
      </c>
      <c r="AG12" s="296" t="s">
        <v>176</v>
      </c>
      <c r="AH12" s="296">
        <v>2012</v>
      </c>
      <c r="AK12" s="296">
        <v>10</v>
      </c>
      <c r="AM12" s="176">
        <v>0.2</v>
      </c>
      <c r="AQ12" s="135">
        <v>5</v>
      </c>
      <c r="AR12" s="136" t="s">
        <v>113</v>
      </c>
      <c r="AS12" s="159">
        <f t="shared" si="2"/>
        <v>0</v>
      </c>
      <c r="AT12" s="159">
        <f t="shared" si="2"/>
        <v>0</v>
      </c>
      <c r="AU12" s="159">
        <f t="shared" si="2"/>
        <v>0</v>
      </c>
      <c r="AV12" s="159">
        <f t="shared" si="2"/>
        <v>0</v>
      </c>
      <c r="AW12" s="159">
        <f t="shared" si="2"/>
        <v>0</v>
      </c>
      <c r="AX12" s="159">
        <f t="shared" si="2"/>
        <v>0</v>
      </c>
      <c r="BA12" s="274">
        <v>5</v>
      </c>
      <c r="BB12" s="275" t="s">
        <v>304</v>
      </c>
      <c r="BC12" s="275">
        <v>270000</v>
      </c>
      <c r="BD12" s="275">
        <v>300000</v>
      </c>
      <c r="BE12" s="275">
        <v>150000</v>
      </c>
      <c r="BF12" s="275">
        <v>270000</v>
      </c>
      <c r="BK12" s="296" t="s">
        <v>282</v>
      </c>
    </row>
    <row r="13" spans="1:63" ht="14.5" thickBot="1" x14ac:dyDescent="0.35">
      <c r="A13" s="126"/>
      <c r="B13" s="131" t="s">
        <v>189</v>
      </c>
      <c r="C13" s="125"/>
      <c r="D13" s="125"/>
      <c r="E13" s="125"/>
      <c r="F13" s="125"/>
      <c r="G13" s="125"/>
      <c r="H13" s="125"/>
      <c r="I13" s="125"/>
      <c r="J13" s="125"/>
      <c r="K13" s="125"/>
      <c r="L13" s="125"/>
      <c r="M13" s="125"/>
      <c r="N13" s="125"/>
      <c r="O13" s="125"/>
      <c r="P13" s="125"/>
      <c r="Q13" s="125"/>
      <c r="R13" s="125"/>
      <c r="S13" s="125"/>
      <c r="T13" s="125"/>
      <c r="U13" s="208"/>
      <c r="AC13" s="296" t="s">
        <v>154</v>
      </c>
      <c r="AD13" s="296" t="s">
        <v>161</v>
      </c>
      <c r="AF13" s="296">
        <v>6</v>
      </c>
      <c r="AG13" s="296" t="s">
        <v>177</v>
      </c>
      <c r="AH13" s="296">
        <v>2013</v>
      </c>
      <c r="AM13" s="176">
        <v>0.25</v>
      </c>
      <c r="AQ13" s="135">
        <v>6</v>
      </c>
      <c r="AR13" s="136" t="s">
        <v>42</v>
      </c>
      <c r="AS13" s="159">
        <f t="shared" si="2"/>
        <v>0</v>
      </c>
      <c r="AT13" s="159">
        <f t="shared" si="2"/>
        <v>0</v>
      </c>
      <c r="AU13" s="159">
        <f t="shared" si="2"/>
        <v>0</v>
      </c>
      <c r="AV13" s="159">
        <f t="shared" si="2"/>
        <v>0</v>
      </c>
      <c r="AW13" s="159">
        <f t="shared" si="2"/>
        <v>0</v>
      </c>
      <c r="AX13" s="159">
        <f t="shared" si="2"/>
        <v>0</v>
      </c>
      <c r="BA13" s="274">
        <v>6</v>
      </c>
      <c r="BB13" s="275" t="s">
        <v>304</v>
      </c>
      <c r="BC13" s="275">
        <v>270000</v>
      </c>
      <c r="BD13" s="275">
        <v>300000</v>
      </c>
      <c r="BE13" s="275">
        <v>150000</v>
      </c>
      <c r="BF13" s="275">
        <v>270000</v>
      </c>
      <c r="BK13" s="296" t="s">
        <v>282</v>
      </c>
    </row>
    <row r="14" spans="1:63" ht="14.5" thickTop="1" x14ac:dyDescent="0.3">
      <c r="A14" s="126"/>
      <c r="B14" s="125" t="s">
        <v>318</v>
      </c>
      <c r="C14" s="125"/>
      <c r="D14" s="125"/>
      <c r="E14" s="127" t="s">
        <v>146</v>
      </c>
      <c r="F14" s="140">
        <v>7.4999999999999997E-2</v>
      </c>
      <c r="G14" s="125" t="s">
        <v>193</v>
      </c>
      <c r="H14" s="125"/>
      <c r="I14" s="125"/>
      <c r="J14" s="125"/>
      <c r="K14" s="125"/>
      <c r="L14" s="263"/>
      <c r="M14" s="264"/>
      <c r="N14" s="264"/>
      <c r="O14" s="264"/>
      <c r="P14" s="264"/>
      <c r="Q14" s="264"/>
      <c r="R14" s="265"/>
      <c r="S14" s="125"/>
      <c r="T14" s="125"/>
      <c r="U14" s="208"/>
      <c r="AC14" s="296" t="s">
        <v>155</v>
      </c>
      <c r="AD14" s="296" t="s">
        <v>159</v>
      </c>
      <c r="AF14" s="296">
        <v>7</v>
      </c>
      <c r="AG14" s="296" t="s">
        <v>178</v>
      </c>
      <c r="AH14" s="296">
        <v>2014</v>
      </c>
      <c r="AM14" s="176">
        <v>0.3</v>
      </c>
      <c r="AQ14" s="135">
        <v>7</v>
      </c>
      <c r="AR14" s="136" t="s">
        <v>111</v>
      </c>
      <c r="AS14" s="159">
        <f t="shared" si="2"/>
        <v>0</v>
      </c>
      <c r="AT14" s="159">
        <f t="shared" si="2"/>
        <v>0</v>
      </c>
      <c r="AU14" s="159">
        <f t="shared" si="2"/>
        <v>0</v>
      </c>
      <c r="AV14" s="159">
        <f t="shared" si="2"/>
        <v>0</v>
      </c>
      <c r="AW14" s="159">
        <f t="shared" si="2"/>
        <v>0</v>
      </c>
      <c r="AX14" s="159">
        <f t="shared" si="2"/>
        <v>0</v>
      </c>
      <c r="BA14" s="274">
        <v>7</v>
      </c>
      <c r="BB14" s="275" t="s">
        <v>304</v>
      </c>
      <c r="BC14" s="275">
        <v>270000</v>
      </c>
      <c r="BD14" s="275">
        <v>300000</v>
      </c>
      <c r="BE14" s="275">
        <v>150000</v>
      </c>
      <c r="BF14" s="275">
        <v>270000</v>
      </c>
      <c r="BK14" s="296" t="s">
        <v>282</v>
      </c>
    </row>
    <row r="15" spans="1:63" x14ac:dyDescent="0.3">
      <c r="A15" s="126"/>
      <c r="B15" s="296" t="s">
        <v>302</v>
      </c>
      <c r="E15" s="127" t="s">
        <v>146</v>
      </c>
      <c r="F15" s="156">
        <v>0.15</v>
      </c>
      <c r="H15" s="125"/>
      <c r="I15" s="125"/>
      <c r="J15" s="125"/>
      <c r="K15" s="125"/>
      <c r="L15" s="266"/>
      <c r="M15" s="131" t="s">
        <v>196</v>
      </c>
      <c r="N15" s="125"/>
      <c r="O15" s="125"/>
      <c r="P15" s="125"/>
      <c r="Q15" s="125"/>
      <c r="R15" s="267"/>
      <c r="S15" s="125"/>
      <c r="T15" s="125"/>
      <c r="U15" s="208"/>
      <c r="AC15" s="296" t="s">
        <v>156</v>
      </c>
      <c r="AD15" s="296" t="s">
        <v>312</v>
      </c>
      <c r="AF15" s="296">
        <v>8</v>
      </c>
      <c r="AG15" s="296" t="s">
        <v>179</v>
      </c>
      <c r="AH15" s="296">
        <v>2015</v>
      </c>
      <c r="AM15" s="176">
        <v>0.35</v>
      </c>
      <c r="AQ15" s="135">
        <v>8</v>
      </c>
      <c r="AR15" s="136" t="s">
        <v>46</v>
      </c>
      <c r="AS15" s="159">
        <f t="shared" si="2"/>
        <v>0</v>
      </c>
      <c r="AT15" s="159">
        <f t="shared" si="2"/>
        <v>0</v>
      </c>
      <c r="AU15" s="159">
        <f t="shared" si="2"/>
        <v>0</v>
      </c>
      <c r="AV15" s="159">
        <f t="shared" si="2"/>
        <v>0</v>
      </c>
      <c r="AW15" s="159">
        <f t="shared" si="2"/>
        <v>0</v>
      </c>
      <c r="AX15" s="159">
        <f t="shared" si="2"/>
        <v>0</v>
      </c>
      <c r="BA15" s="274">
        <v>8</v>
      </c>
      <c r="BB15" s="275" t="s">
        <v>304</v>
      </c>
      <c r="BC15" s="275">
        <v>270000</v>
      </c>
      <c r="BD15" s="275">
        <v>300000</v>
      </c>
      <c r="BE15" s="275">
        <v>150000</v>
      </c>
      <c r="BF15" s="275">
        <v>270000</v>
      </c>
      <c r="BK15" s="296" t="s">
        <v>282</v>
      </c>
    </row>
    <row r="16" spans="1:63" ht="14.5" thickBot="1" x14ac:dyDescent="0.35">
      <c r="A16" s="126"/>
      <c r="B16" s="125" t="s">
        <v>319</v>
      </c>
      <c r="C16" s="125"/>
      <c r="D16" s="125"/>
      <c r="E16" s="127" t="s">
        <v>146</v>
      </c>
      <c r="F16" s="140">
        <v>0.125</v>
      </c>
      <c r="G16" s="125" t="s">
        <v>193</v>
      </c>
      <c r="H16" s="125"/>
      <c r="I16" s="125"/>
      <c r="J16" s="125"/>
      <c r="K16" s="125"/>
      <c r="L16" s="266"/>
      <c r="M16" s="125" t="s">
        <v>197</v>
      </c>
      <c r="N16" s="125"/>
      <c r="O16" s="125"/>
      <c r="P16" s="125" t="s">
        <v>146</v>
      </c>
      <c r="Q16" s="191">
        <v>302</v>
      </c>
      <c r="R16" s="267" t="s">
        <v>200</v>
      </c>
      <c r="S16" s="125"/>
      <c r="T16" s="125"/>
      <c r="U16" s="208"/>
      <c r="AC16" s="296" t="s">
        <v>157</v>
      </c>
      <c r="AD16" s="296" t="s">
        <v>313</v>
      </c>
      <c r="AF16" s="296">
        <v>9</v>
      </c>
      <c r="AG16" s="296" t="s">
        <v>180</v>
      </c>
      <c r="AH16" s="296">
        <v>2016</v>
      </c>
      <c r="AM16" s="176">
        <v>0.4</v>
      </c>
      <c r="AQ16" s="137">
        <v>9</v>
      </c>
      <c r="AR16" s="138" t="s">
        <v>112</v>
      </c>
      <c r="AS16" s="175">
        <f t="shared" si="2"/>
        <v>0</v>
      </c>
      <c r="AT16" s="175">
        <f t="shared" si="2"/>
        <v>0</v>
      </c>
      <c r="AU16" s="175">
        <f t="shared" si="2"/>
        <v>0</v>
      </c>
      <c r="AV16" s="175">
        <f t="shared" si="2"/>
        <v>0</v>
      </c>
      <c r="AW16" s="175">
        <f t="shared" si="2"/>
        <v>0</v>
      </c>
      <c r="AX16" s="175">
        <f t="shared" si="2"/>
        <v>0</v>
      </c>
      <c r="BA16" s="274">
        <v>9</v>
      </c>
      <c r="BB16" s="275" t="s">
        <v>304</v>
      </c>
      <c r="BC16" s="275">
        <v>270000</v>
      </c>
      <c r="BD16" s="275">
        <v>300000</v>
      </c>
      <c r="BE16" s="275">
        <v>150000</v>
      </c>
      <c r="BF16" s="275">
        <v>270000</v>
      </c>
      <c r="BK16" s="296" t="s">
        <v>282</v>
      </c>
    </row>
    <row r="17" spans="1:63" ht="14.5" thickBot="1" x14ac:dyDescent="0.35">
      <c r="A17" s="126"/>
      <c r="B17" s="125" t="s">
        <v>192</v>
      </c>
      <c r="C17" s="125"/>
      <c r="D17" s="125"/>
      <c r="E17" s="127" t="s">
        <v>146</v>
      </c>
      <c r="F17" s="141">
        <v>15000</v>
      </c>
      <c r="G17" s="128" t="s">
        <v>194</v>
      </c>
      <c r="H17" s="128"/>
      <c r="I17" s="125"/>
      <c r="J17" s="125"/>
      <c r="K17" s="125"/>
      <c r="L17" s="266"/>
      <c r="M17" s="125" t="s">
        <v>363</v>
      </c>
      <c r="N17" s="125"/>
      <c r="O17" s="125"/>
      <c r="P17" s="125" t="s">
        <v>146</v>
      </c>
      <c r="Q17" s="548">
        <v>8500000</v>
      </c>
      <c r="R17" s="267" t="s">
        <v>366</v>
      </c>
      <c r="S17" s="125"/>
      <c r="T17" s="125"/>
      <c r="U17" s="208"/>
      <c r="AD17" s="296" t="s">
        <v>314</v>
      </c>
      <c r="AF17" s="296">
        <v>10</v>
      </c>
      <c r="AG17" s="296" t="s">
        <v>181</v>
      </c>
      <c r="AH17" s="296">
        <v>2017</v>
      </c>
      <c r="AM17" s="176">
        <v>0.45</v>
      </c>
      <c r="BA17" s="274">
        <v>10</v>
      </c>
      <c r="BB17" s="275" t="s">
        <v>304</v>
      </c>
      <c r="BC17" s="275">
        <v>270000</v>
      </c>
      <c r="BD17" s="275">
        <v>300000</v>
      </c>
      <c r="BE17" s="275">
        <v>150000</v>
      </c>
      <c r="BF17" s="275">
        <v>270000</v>
      </c>
      <c r="BK17" s="296" t="s">
        <v>282</v>
      </c>
    </row>
    <row r="18" spans="1:63" ht="14.5" thickBot="1" x14ac:dyDescent="0.35">
      <c r="A18" s="126"/>
      <c r="B18" s="125"/>
      <c r="C18" s="125"/>
      <c r="D18" s="125"/>
      <c r="E18" s="125"/>
      <c r="F18" s="125"/>
      <c r="G18" s="125"/>
      <c r="H18" s="125"/>
      <c r="I18" s="125"/>
      <c r="J18" s="125"/>
      <c r="K18" s="125"/>
      <c r="L18" s="266"/>
      <c r="M18" s="125" t="s">
        <v>357</v>
      </c>
      <c r="N18" s="125"/>
      <c r="O18" s="125"/>
      <c r="P18" s="125" t="s">
        <v>146</v>
      </c>
      <c r="Q18" s="125"/>
      <c r="R18" s="267" t="s">
        <v>200</v>
      </c>
      <c r="S18" s="125"/>
      <c r="T18" s="125"/>
      <c r="U18" s="208"/>
      <c r="AF18" s="296">
        <v>11</v>
      </c>
      <c r="AG18" s="296" t="s">
        <v>182</v>
      </c>
      <c r="AH18" s="296">
        <v>2018</v>
      </c>
      <c r="AM18" s="176">
        <v>0.5</v>
      </c>
      <c r="AQ18" s="139" t="s">
        <v>115</v>
      </c>
      <c r="AR18" s="139" t="s">
        <v>114</v>
      </c>
      <c r="AS18" s="139">
        <f>AS7</f>
        <v>2019</v>
      </c>
      <c r="AT18" s="139">
        <f>AS18+1</f>
        <v>2020</v>
      </c>
      <c r="AU18" s="139">
        <f t="shared" ref="AU18" si="3">AT18+1</f>
        <v>2021</v>
      </c>
      <c r="AV18" s="139">
        <f>AU18+1</f>
        <v>2022</v>
      </c>
      <c r="AW18" s="139">
        <f>AV18+1</f>
        <v>2023</v>
      </c>
      <c r="AX18" s="139">
        <f t="shared" ref="AX18" si="4">AW18+1</f>
        <v>2024</v>
      </c>
      <c r="BA18" s="274">
        <v>11</v>
      </c>
      <c r="BB18" s="275" t="s">
        <v>304</v>
      </c>
      <c r="BC18" s="275">
        <v>270000</v>
      </c>
      <c r="BD18" s="275">
        <v>300000</v>
      </c>
      <c r="BE18" s="275">
        <v>150000</v>
      </c>
      <c r="BF18" s="275">
        <v>270000</v>
      </c>
      <c r="BK18" s="296" t="s">
        <v>282</v>
      </c>
    </row>
    <row r="19" spans="1:63" ht="14.5" thickBot="1" x14ac:dyDescent="0.35">
      <c r="A19" s="126"/>
      <c r="B19" s="131" t="s">
        <v>230</v>
      </c>
      <c r="C19" s="131"/>
      <c r="D19" s="125"/>
      <c r="E19" s="125"/>
      <c r="F19" s="125"/>
      <c r="G19" s="125"/>
      <c r="H19" s="125"/>
      <c r="I19" s="125"/>
      <c r="J19" s="125"/>
      <c r="K19" s="125"/>
      <c r="L19" s="266"/>
      <c r="M19" s="125" t="s">
        <v>295</v>
      </c>
      <c r="N19" s="125"/>
      <c r="O19" s="125"/>
      <c r="P19" s="125" t="s">
        <v>146</v>
      </c>
      <c r="Q19" s="209">
        <f>K55</f>
        <v>7774342857.1428576</v>
      </c>
      <c r="R19" s="267"/>
      <c r="S19" s="125"/>
      <c r="T19" s="125"/>
      <c r="U19" s="208"/>
      <c r="AF19" s="296">
        <v>12</v>
      </c>
      <c r="AG19" s="296" t="s">
        <v>183</v>
      </c>
      <c r="AH19" s="296">
        <v>2019</v>
      </c>
      <c r="AM19" s="176">
        <v>0.55000000000000004</v>
      </c>
      <c r="AQ19" s="133">
        <v>1</v>
      </c>
      <c r="AR19" s="134" t="s">
        <v>109</v>
      </c>
      <c r="AS19" s="171">
        <f>IF(AS8&gt;1,AS8/5,0)</f>
        <v>688560000</v>
      </c>
      <c r="AT19" s="171">
        <f>IF(AS19&gt;1,AS19,AT8/5)</f>
        <v>688560000</v>
      </c>
      <c r="AU19" s="171">
        <f t="shared" ref="AU19:AX27" si="5">IF(AT19&gt;1,AT19,AU8/5)</f>
        <v>688560000</v>
      </c>
      <c r="AV19" s="171">
        <f t="shared" si="5"/>
        <v>688560000</v>
      </c>
      <c r="AW19" s="171">
        <f t="shared" si="5"/>
        <v>688560000</v>
      </c>
      <c r="AX19" s="171">
        <f t="shared" si="5"/>
        <v>688560000</v>
      </c>
      <c r="BA19" s="274">
        <v>12</v>
      </c>
      <c r="BB19" s="275" t="s">
        <v>304</v>
      </c>
      <c r="BC19" s="275">
        <v>270000</v>
      </c>
      <c r="BD19" s="275">
        <v>300000</v>
      </c>
      <c r="BE19" s="275">
        <v>150000</v>
      </c>
      <c r="BF19" s="275">
        <v>270000</v>
      </c>
      <c r="BK19" s="296" t="s">
        <v>282</v>
      </c>
    </row>
    <row r="20" spans="1:63" ht="14.5" thickBot="1" x14ac:dyDescent="0.35">
      <c r="A20" s="126"/>
      <c r="B20" s="165"/>
      <c r="C20" s="139" t="s">
        <v>115</v>
      </c>
      <c r="D20" s="139" t="s">
        <v>114</v>
      </c>
      <c r="E20" s="496">
        <f>I10</f>
        <v>2019</v>
      </c>
      <c r="F20" s="496">
        <f>E20+1</f>
        <v>2020</v>
      </c>
      <c r="G20" s="496">
        <f t="shared" ref="G20:J20" si="6">F20+1</f>
        <v>2021</v>
      </c>
      <c r="H20" s="496">
        <f>G20+1</f>
        <v>2022</v>
      </c>
      <c r="I20" s="496">
        <f>H20+1</f>
        <v>2023</v>
      </c>
      <c r="J20" s="496">
        <f t="shared" si="6"/>
        <v>2024</v>
      </c>
      <c r="K20" s="125"/>
      <c r="L20" s="266"/>
      <c r="M20" s="125" t="s">
        <v>298</v>
      </c>
      <c r="N20" s="125"/>
      <c r="O20" s="125"/>
      <c r="P20" s="125" t="s">
        <v>146</v>
      </c>
      <c r="Q20" s="209">
        <f>-K61-K62</f>
        <v>-3017000000</v>
      </c>
      <c r="R20" s="267"/>
      <c r="S20" s="125"/>
      <c r="T20" s="125"/>
      <c r="U20" s="208"/>
      <c r="V20" s="178"/>
      <c r="W20" s="144"/>
      <c r="X20" s="144"/>
      <c r="AF20" s="296">
        <v>13</v>
      </c>
      <c r="AH20" s="296">
        <v>2020</v>
      </c>
      <c r="AM20" s="176">
        <v>0.6</v>
      </c>
      <c r="AQ20" s="135">
        <v>2</v>
      </c>
      <c r="AR20" s="136" t="s">
        <v>110</v>
      </c>
      <c r="AS20" s="159">
        <f t="shared" ref="AS20:AS27" si="7">IF(AS9&gt;1,AS9/5,0)</f>
        <v>0</v>
      </c>
      <c r="AT20" s="159">
        <f t="shared" ref="AT20:AT27" si="8">IF(AS20&gt;1,AS20,AT9/5)</f>
        <v>543600000</v>
      </c>
      <c r="AU20" s="159">
        <f t="shared" si="5"/>
        <v>543600000</v>
      </c>
      <c r="AV20" s="159">
        <f t="shared" si="5"/>
        <v>543600000</v>
      </c>
      <c r="AW20" s="159">
        <f t="shared" si="5"/>
        <v>543600000</v>
      </c>
      <c r="AX20" s="159">
        <f t="shared" si="5"/>
        <v>543600000</v>
      </c>
      <c r="BA20" s="274">
        <v>13</v>
      </c>
      <c r="BB20" s="275" t="s">
        <v>304</v>
      </c>
      <c r="BC20" s="275">
        <v>270000</v>
      </c>
      <c r="BD20" s="275">
        <v>300000</v>
      </c>
      <c r="BE20" s="275">
        <v>150000</v>
      </c>
      <c r="BF20" s="275">
        <v>270000</v>
      </c>
      <c r="BK20" s="296" t="s">
        <v>282</v>
      </c>
    </row>
    <row r="21" spans="1:63" x14ac:dyDescent="0.3">
      <c r="A21" s="126"/>
      <c r="B21" s="132"/>
      <c r="C21" s="133">
        <v>1</v>
      </c>
      <c r="D21" s="154" t="s">
        <v>109</v>
      </c>
      <c r="E21" s="528">
        <v>190000</v>
      </c>
      <c r="F21" s="525">
        <f>E21</f>
        <v>190000</v>
      </c>
      <c r="G21" s="528">
        <f t="shared" ref="G21:J21" si="9">F21</f>
        <v>190000</v>
      </c>
      <c r="H21" s="525">
        <f t="shared" si="9"/>
        <v>190000</v>
      </c>
      <c r="I21" s="528">
        <f t="shared" si="9"/>
        <v>190000</v>
      </c>
      <c r="J21" s="525">
        <f t="shared" si="9"/>
        <v>190000</v>
      </c>
      <c r="K21" s="285"/>
      <c r="L21" s="266"/>
      <c r="M21" s="125" t="s">
        <v>297</v>
      </c>
      <c r="N21" s="125"/>
      <c r="O21" s="125"/>
      <c r="P21" s="125" t="s">
        <v>146</v>
      </c>
      <c r="Q21" s="254">
        <f>-K58-K59-K60</f>
        <v>-250000000</v>
      </c>
      <c r="R21" s="267"/>
      <c r="S21" s="125"/>
      <c r="T21" s="125"/>
      <c r="U21" s="208"/>
      <c r="V21" s="143"/>
      <c r="W21" s="177"/>
      <c r="X21" s="143"/>
      <c r="AF21" s="296">
        <v>14</v>
      </c>
      <c r="AH21" s="296">
        <v>2021</v>
      </c>
      <c r="AM21" s="176">
        <v>0.65</v>
      </c>
      <c r="AQ21" s="135">
        <v>3</v>
      </c>
      <c r="AR21" s="136" t="s">
        <v>45</v>
      </c>
      <c r="AS21" s="159">
        <f t="shared" si="7"/>
        <v>431428571.42857152</v>
      </c>
      <c r="AT21" s="159">
        <f t="shared" si="8"/>
        <v>431428571.42857152</v>
      </c>
      <c r="AU21" s="159">
        <f t="shared" si="5"/>
        <v>431428571.42857152</v>
      </c>
      <c r="AV21" s="159">
        <f t="shared" si="5"/>
        <v>431428571.42857152</v>
      </c>
      <c r="AW21" s="159">
        <f t="shared" si="5"/>
        <v>431428571.42857152</v>
      </c>
      <c r="AX21" s="159">
        <f t="shared" si="5"/>
        <v>431428571.42857152</v>
      </c>
      <c r="BA21" s="274">
        <v>14</v>
      </c>
      <c r="BB21" s="275" t="s">
        <v>304</v>
      </c>
      <c r="BC21" s="275">
        <v>270000</v>
      </c>
      <c r="BD21" s="275">
        <v>300000</v>
      </c>
      <c r="BE21" s="275">
        <v>150000</v>
      </c>
      <c r="BF21" s="275">
        <v>270000</v>
      </c>
      <c r="BK21" s="296" t="s">
        <v>282</v>
      </c>
    </row>
    <row r="22" spans="1:63" x14ac:dyDescent="0.3">
      <c r="A22" s="126"/>
      <c r="B22" s="132"/>
      <c r="C22" s="135">
        <v>2</v>
      </c>
      <c r="D22" s="136" t="s">
        <v>110</v>
      </c>
      <c r="E22" s="529">
        <v>150000</v>
      </c>
      <c r="F22" s="526">
        <f>E22</f>
        <v>150000</v>
      </c>
      <c r="G22" s="529">
        <f t="shared" ref="G22:J22" si="10">F22</f>
        <v>150000</v>
      </c>
      <c r="H22" s="526">
        <f t="shared" si="10"/>
        <v>150000</v>
      </c>
      <c r="I22" s="529">
        <f t="shared" si="10"/>
        <v>150000</v>
      </c>
      <c r="J22" s="526">
        <f t="shared" si="10"/>
        <v>150000</v>
      </c>
      <c r="K22" s="285"/>
      <c r="L22" s="266"/>
      <c r="M22" s="125" t="s">
        <v>296</v>
      </c>
      <c r="N22" s="125"/>
      <c r="O22" s="125"/>
      <c r="P22" s="125" t="s">
        <v>146</v>
      </c>
      <c r="Q22" s="255">
        <f>-K63-K64-K65</f>
        <v>-770845000</v>
      </c>
      <c r="R22" s="267"/>
      <c r="S22" s="125"/>
      <c r="T22" s="125"/>
      <c r="U22" s="208"/>
      <c r="V22" s="144"/>
      <c r="W22" s="179"/>
      <c r="X22" s="141"/>
      <c r="AF22" s="296">
        <v>15</v>
      </c>
      <c r="AH22" s="296">
        <v>2022</v>
      </c>
      <c r="AM22" s="176">
        <v>0.7</v>
      </c>
      <c r="AQ22" s="135">
        <v>4</v>
      </c>
      <c r="AR22" s="136" t="s">
        <v>98</v>
      </c>
      <c r="AS22" s="159">
        <f t="shared" si="7"/>
        <v>0</v>
      </c>
      <c r="AT22" s="159">
        <f t="shared" si="8"/>
        <v>0</v>
      </c>
      <c r="AU22" s="159">
        <f t="shared" si="5"/>
        <v>0</v>
      </c>
      <c r="AV22" s="159">
        <f t="shared" si="5"/>
        <v>0</v>
      </c>
      <c r="AW22" s="159">
        <f t="shared" si="5"/>
        <v>0</v>
      </c>
      <c r="AX22" s="159">
        <f t="shared" si="5"/>
        <v>0</v>
      </c>
      <c r="BA22" s="274">
        <v>15</v>
      </c>
      <c r="BB22" s="275" t="s">
        <v>304</v>
      </c>
      <c r="BC22" s="275">
        <v>270000</v>
      </c>
      <c r="BD22" s="275">
        <v>300000</v>
      </c>
      <c r="BE22" s="275">
        <v>150000</v>
      </c>
      <c r="BF22" s="275">
        <v>270000</v>
      </c>
      <c r="BK22" s="296" t="s">
        <v>282</v>
      </c>
    </row>
    <row r="23" spans="1:63" x14ac:dyDescent="0.3">
      <c r="A23" s="126"/>
      <c r="B23" s="132"/>
      <c r="C23" s="135">
        <v>3</v>
      </c>
      <c r="D23" s="136" t="s">
        <v>45</v>
      </c>
      <c r="E23" s="529">
        <v>119047.61904761905</v>
      </c>
      <c r="F23" s="527">
        <f>E23</f>
        <v>119047.61904761905</v>
      </c>
      <c r="G23" s="530">
        <f t="shared" ref="G23:J23" si="11">F23</f>
        <v>119047.61904761905</v>
      </c>
      <c r="H23" s="527">
        <f t="shared" si="11"/>
        <v>119047.61904761905</v>
      </c>
      <c r="I23" s="530">
        <f t="shared" si="11"/>
        <v>119047.61904761905</v>
      </c>
      <c r="J23" s="527">
        <f t="shared" si="11"/>
        <v>119047.61904761905</v>
      </c>
      <c r="K23" s="285"/>
      <c r="L23" s="266"/>
      <c r="M23" s="125" t="s">
        <v>321</v>
      </c>
      <c r="N23" s="125"/>
      <c r="O23" s="125"/>
      <c r="P23" s="125" t="s">
        <v>146</v>
      </c>
      <c r="Q23" s="209">
        <f>K72</f>
        <v>15778589.285714358</v>
      </c>
      <c r="R23" s="267"/>
      <c r="S23" s="125"/>
      <c r="T23" s="125"/>
      <c r="U23" s="208"/>
      <c r="V23" s="141"/>
      <c r="W23" s="179"/>
      <c r="X23" s="141"/>
      <c r="AF23" s="296">
        <v>16</v>
      </c>
      <c r="AH23" s="296">
        <v>2023</v>
      </c>
      <c r="AM23" s="176">
        <v>0.75</v>
      </c>
      <c r="AQ23" s="135">
        <v>5</v>
      </c>
      <c r="AR23" s="136" t="s">
        <v>113</v>
      </c>
      <c r="AS23" s="159">
        <f t="shared" si="7"/>
        <v>0</v>
      </c>
      <c r="AT23" s="159">
        <f t="shared" si="8"/>
        <v>0</v>
      </c>
      <c r="AU23" s="159">
        <f t="shared" si="5"/>
        <v>0</v>
      </c>
      <c r="AV23" s="159">
        <f t="shared" si="5"/>
        <v>0</v>
      </c>
      <c r="AW23" s="159">
        <f t="shared" si="5"/>
        <v>0</v>
      </c>
      <c r="AX23" s="159">
        <f t="shared" si="5"/>
        <v>0</v>
      </c>
      <c r="BA23" s="274">
        <v>16</v>
      </c>
      <c r="BB23" s="275" t="s">
        <v>304</v>
      </c>
      <c r="BC23" s="275">
        <v>270000</v>
      </c>
      <c r="BD23" s="275">
        <v>300000</v>
      </c>
      <c r="BE23" s="275">
        <v>150000</v>
      </c>
      <c r="BF23" s="275">
        <v>270000</v>
      </c>
      <c r="BK23" s="296" t="s">
        <v>282</v>
      </c>
    </row>
    <row r="24" spans="1:63" ht="14.5" thickBot="1" x14ac:dyDescent="0.35">
      <c r="A24" s="126"/>
      <c r="B24" s="132"/>
      <c r="C24" s="135">
        <v>4</v>
      </c>
      <c r="D24" s="136" t="s">
        <v>98</v>
      </c>
      <c r="E24" s="201">
        <v>130000</v>
      </c>
      <c r="F24" s="193">
        <f>E24</f>
        <v>130000</v>
      </c>
      <c r="G24" s="201">
        <f>F24</f>
        <v>130000</v>
      </c>
      <c r="H24" s="193">
        <f>G24</f>
        <v>130000</v>
      </c>
      <c r="I24" s="201">
        <f>H24</f>
        <v>130000</v>
      </c>
      <c r="J24" s="193">
        <f>I24</f>
        <v>130000</v>
      </c>
      <c r="K24" s="285"/>
      <c r="L24" s="266"/>
      <c r="M24" s="259"/>
      <c r="N24" s="259" t="s">
        <v>303</v>
      </c>
      <c r="O24" s="259"/>
      <c r="P24" s="259"/>
      <c r="Q24" s="256">
        <f>SUM(Q19:Q23)</f>
        <v>3752276446.4285717</v>
      </c>
      <c r="R24" s="268"/>
      <c r="S24" s="125"/>
      <c r="T24" s="125"/>
      <c r="U24" s="208"/>
      <c r="V24" s="141"/>
      <c r="W24" s="179"/>
      <c r="X24" s="141"/>
      <c r="AF24" s="296">
        <v>17</v>
      </c>
      <c r="AH24" s="296">
        <v>2024</v>
      </c>
      <c r="AM24" s="176">
        <v>0.8</v>
      </c>
      <c r="AQ24" s="135">
        <v>6</v>
      </c>
      <c r="AR24" s="136" t="s">
        <v>42</v>
      </c>
      <c r="AS24" s="159">
        <f t="shared" si="7"/>
        <v>0</v>
      </c>
      <c r="AT24" s="159">
        <f t="shared" si="8"/>
        <v>0</v>
      </c>
      <c r="AU24" s="159">
        <f t="shared" si="5"/>
        <v>0</v>
      </c>
      <c r="AV24" s="159">
        <f t="shared" si="5"/>
        <v>0</v>
      </c>
      <c r="AW24" s="159">
        <f t="shared" si="5"/>
        <v>0</v>
      </c>
      <c r="AX24" s="159">
        <f t="shared" si="5"/>
        <v>0</v>
      </c>
      <c r="BA24" s="274">
        <v>17</v>
      </c>
      <c r="BB24" s="275" t="s">
        <v>304</v>
      </c>
      <c r="BC24" s="275">
        <v>270000</v>
      </c>
      <c r="BD24" s="275">
        <v>300000</v>
      </c>
      <c r="BE24" s="275">
        <v>150000</v>
      </c>
      <c r="BF24" s="275">
        <v>270000</v>
      </c>
      <c r="BK24" s="296" t="s">
        <v>282</v>
      </c>
    </row>
    <row r="25" spans="1:63" ht="15.75" customHeight="1" thickTop="1" x14ac:dyDescent="0.3">
      <c r="A25" s="126"/>
      <c r="B25" s="132"/>
      <c r="C25" s="135" t="s">
        <v>360</v>
      </c>
      <c r="D25" s="136" t="s">
        <v>359</v>
      </c>
      <c r="E25" s="201"/>
      <c r="F25" s="193"/>
      <c r="G25" s="201"/>
      <c r="H25" s="193"/>
      <c r="I25" s="201"/>
      <c r="J25" s="193"/>
      <c r="K25" s="285"/>
      <c r="L25" s="266"/>
      <c r="M25" s="125"/>
      <c r="N25" s="125"/>
      <c r="O25" s="125"/>
      <c r="P25" s="144"/>
      <c r="Q25" s="125"/>
      <c r="R25" s="267"/>
      <c r="S25" s="125"/>
      <c r="T25" s="125"/>
      <c r="U25" s="208"/>
      <c r="V25" s="141"/>
      <c r="W25" s="179"/>
      <c r="X25" s="141"/>
      <c r="AF25" s="296">
        <v>18</v>
      </c>
      <c r="AH25" s="296">
        <v>2025</v>
      </c>
      <c r="AM25" s="176">
        <v>0.85</v>
      </c>
      <c r="AQ25" s="135">
        <v>7</v>
      </c>
      <c r="AR25" s="136" t="s">
        <v>111</v>
      </c>
      <c r="AS25" s="159">
        <f t="shared" si="7"/>
        <v>0</v>
      </c>
      <c r="AT25" s="159">
        <f t="shared" si="8"/>
        <v>0</v>
      </c>
      <c r="AU25" s="159">
        <f t="shared" si="5"/>
        <v>0</v>
      </c>
      <c r="AV25" s="159">
        <f t="shared" si="5"/>
        <v>0</v>
      </c>
      <c r="AW25" s="159">
        <f t="shared" si="5"/>
        <v>0</v>
      </c>
      <c r="AX25" s="159">
        <f t="shared" si="5"/>
        <v>0</v>
      </c>
      <c r="BA25" s="274">
        <v>18</v>
      </c>
      <c r="BB25" s="275" t="s">
        <v>304</v>
      </c>
      <c r="BC25" s="275">
        <v>270000</v>
      </c>
      <c r="BD25" s="275">
        <v>300000</v>
      </c>
      <c r="BE25" s="275">
        <v>150000</v>
      </c>
      <c r="BF25" s="275">
        <v>270000</v>
      </c>
      <c r="BK25" s="296" t="s">
        <v>282</v>
      </c>
    </row>
    <row r="26" spans="1:63" x14ac:dyDescent="0.3">
      <c r="A26" s="126"/>
      <c r="B26" s="132"/>
      <c r="C26" s="135">
        <v>1</v>
      </c>
      <c r="D26" s="136" t="s">
        <v>109</v>
      </c>
      <c r="E26" s="531"/>
      <c r="F26" s="497"/>
      <c r="G26" s="531"/>
      <c r="H26" s="497"/>
      <c r="I26" s="531"/>
      <c r="J26" s="497"/>
      <c r="K26" s="285"/>
      <c r="L26" s="266"/>
      <c r="M26" s="125" t="s">
        <v>299</v>
      </c>
      <c r="N26" s="125"/>
      <c r="O26" s="125"/>
      <c r="P26" s="125" t="s">
        <v>146</v>
      </c>
      <c r="Q26" s="325">
        <f>NPV(F14,E73:J73)</f>
        <v>2129851582.1020441</v>
      </c>
      <c r="R26" s="267"/>
      <c r="S26" s="125"/>
      <c r="T26" s="125"/>
      <c r="U26" s="208"/>
      <c r="V26" s="144"/>
      <c r="W26" s="179"/>
      <c r="X26" s="141"/>
      <c r="AF26" s="296">
        <v>19</v>
      </c>
      <c r="AM26" s="176">
        <v>0.9</v>
      </c>
      <c r="AQ26" s="135">
        <v>8</v>
      </c>
      <c r="AR26" s="136" t="s">
        <v>46</v>
      </c>
      <c r="AS26" s="159">
        <f t="shared" si="7"/>
        <v>0</v>
      </c>
      <c r="AT26" s="159">
        <f t="shared" si="8"/>
        <v>0</v>
      </c>
      <c r="AU26" s="159">
        <f t="shared" si="5"/>
        <v>0</v>
      </c>
      <c r="AV26" s="159">
        <f t="shared" si="5"/>
        <v>0</v>
      </c>
      <c r="AW26" s="159">
        <f t="shared" si="5"/>
        <v>0</v>
      </c>
      <c r="AX26" s="159">
        <f t="shared" si="5"/>
        <v>0</v>
      </c>
      <c r="BA26" s="274">
        <v>19</v>
      </c>
      <c r="BB26" s="275" t="s">
        <v>304</v>
      </c>
      <c r="BC26" s="275">
        <v>270000</v>
      </c>
      <c r="BD26" s="275">
        <v>300000</v>
      </c>
      <c r="BE26" s="275">
        <v>150000</v>
      </c>
      <c r="BF26" s="275">
        <v>270000</v>
      </c>
      <c r="BK26" s="296" t="s">
        <v>282</v>
      </c>
    </row>
    <row r="27" spans="1:63" ht="14.5" thickBot="1" x14ac:dyDescent="0.35">
      <c r="A27" s="126"/>
      <c r="B27" s="132"/>
      <c r="C27" s="135">
        <v>2</v>
      </c>
      <c r="D27" s="136" t="s">
        <v>110</v>
      </c>
      <c r="E27" s="201"/>
      <c r="F27" s="193"/>
      <c r="G27" s="201"/>
      <c r="H27" s="193"/>
      <c r="I27" s="201"/>
      <c r="J27" s="193"/>
      <c r="K27" s="285"/>
      <c r="L27" s="266"/>
      <c r="M27" s="125" t="s">
        <v>300</v>
      </c>
      <c r="N27" s="125"/>
      <c r="O27" s="125"/>
      <c r="P27" s="125" t="s">
        <v>146</v>
      </c>
      <c r="Q27" s="258">
        <f>N68</f>
        <v>0.28628751655867757</v>
      </c>
      <c r="R27" s="267"/>
      <c r="S27" s="125"/>
      <c r="T27" s="125"/>
      <c r="U27" s="208"/>
      <c r="V27" s="144"/>
      <c r="W27" s="179"/>
      <c r="X27" s="141"/>
      <c r="AF27" s="296">
        <v>20</v>
      </c>
      <c r="AM27" s="176">
        <v>0.95</v>
      </c>
      <c r="AQ27" s="137">
        <v>9</v>
      </c>
      <c r="AR27" s="138" t="s">
        <v>112</v>
      </c>
      <c r="AS27" s="170">
        <f t="shared" si="7"/>
        <v>0</v>
      </c>
      <c r="AT27" s="170">
        <f t="shared" si="8"/>
        <v>0</v>
      </c>
      <c r="AU27" s="170">
        <f t="shared" si="5"/>
        <v>0</v>
      </c>
      <c r="AV27" s="170">
        <f t="shared" si="5"/>
        <v>0</v>
      </c>
      <c r="AW27" s="170">
        <f t="shared" si="5"/>
        <v>0</v>
      </c>
      <c r="AX27" s="170">
        <f t="shared" si="5"/>
        <v>0</v>
      </c>
      <c r="BA27" s="274">
        <v>20</v>
      </c>
      <c r="BB27" s="275" t="s">
        <v>304</v>
      </c>
      <c r="BC27" s="275">
        <v>270000</v>
      </c>
      <c r="BD27" s="275">
        <v>300000</v>
      </c>
      <c r="BE27" s="275">
        <v>150000</v>
      </c>
      <c r="BF27" s="275">
        <v>270000</v>
      </c>
      <c r="BK27" s="296" t="s">
        <v>282</v>
      </c>
    </row>
    <row r="28" spans="1:63" ht="17.5" x14ac:dyDescent="0.3">
      <c r="A28" s="126"/>
      <c r="B28" s="132"/>
      <c r="C28" s="135">
        <v>3</v>
      </c>
      <c r="D28" s="136" t="s">
        <v>45</v>
      </c>
      <c r="E28" s="201"/>
      <c r="F28" s="193"/>
      <c r="G28" s="201"/>
      <c r="H28" s="193"/>
      <c r="I28" s="201"/>
      <c r="J28" s="193"/>
      <c r="K28" s="285"/>
      <c r="L28" s="451">
        <f>MATCH(TRUE,E75:J75,0)</f>
        <v>4</v>
      </c>
      <c r="M28" s="125" t="s">
        <v>301</v>
      </c>
      <c r="N28" s="125"/>
      <c r="O28" s="125"/>
      <c r="P28" s="125" t="s">
        <v>146</v>
      </c>
      <c r="Q28" s="262">
        <f ca="1">(L28-1+OFFSET(E73,0,L28)/OFFSET(E67,0,L28))*12</f>
        <v>46.165216303031315</v>
      </c>
      <c r="R28" s="267" t="s">
        <v>365</v>
      </c>
      <c r="S28" s="125"/>
      <c r="T28" s="125"/>
      <c r="U28" s="208"/>
      <c r="V28" s="141"/>
      <c r="W28" s="179"/>
      <c r="X28" s="141"/>
      <c r="AF28" s="296">
        <v>21</v>
      </c>
      <c r="AM28" s="176">
        <v>1</v>
      </c>
      <c r="BA28" s="274">
        <v>21</v>
      </c>
      <c r="BB28" s="275" t="s">
        <v>304</v>
      </c>
      <c r="BC28" s="275">
        <v>270000</v>
      </c>
      <c r="BD28" s="275">
        <v>300000</v>
      </c>
      <c r="BE28" s="275">
        <v>150000</v>
      </c>
      <c r="BF28" s="275">
        <v>270000</v>
      </c>
      <c r="BK28" s="296" t="s">
        <v>282</v>
      </c>
    </row>
    <row r="29" spans="1:63" ht="14.5" thickBot="1" x14ac:dyDescent="0.35">
      <c r="A29" s="126"/>
      <c r="B29" s="132"/>
      <c r="C29" s="137">
        <v>4</v>
      </c>
      <c r="D29" s="138" t="s">
        <v>98</v>
      </c>
      <c r="E29" s="532"/>
      <c r="F29" s="203"/>
      <c r="G29" s="532"/>
      <c r="H29" s="203"/>
      <c r="I29" s="532"/>
      <c r="J29" s="203"/>
      <c r="K29" s="285"/>
      <c r="L29" s="270"/>
      <c r="M29" s="271"/>
      <c r="N29" s="271"/>
      <c r="O29" s="271"/>
      <c r="P29" s="272"/>
      <c r="Q29" s="547">
        <f ca="1">Q28/12</f>
        <v>3.847101358585943</v>
      </c>
      <c r="R29" s="273" t="s">
        <v>116</v>
      </c>
      <c r="S29" s="125"/>
      <c r="T29" s="125"/>
      <c r="U29" s="208"/>
      <c r="V29" s="141"/>
      <c r="W29" s="179"/>
      <c r="X29" s="141"/>
      <c r="AF29" s="296">
        <v>22</v>
      </c>
      <c r="BA29" s="274">
        <v>22</v>
      </c>
      <c r="BB29" s="275" t="s">
        <v>304</v>
      </c>
      <c r="BC29" s="275">
        <v>270000</v>
      </c>
      <c r="BD29" s="275">
        <v>300000</v>
      </c>
      <c r="BE29" s="275">
        <v>150000</v>
      </c>
      <c r="BF29" s="275">
        <v>270000</v>
      </c>
      <c r="BK29" s="296" t="s">
        <v>282</v>
      </c>
    </row>
    <row r="30" spans="1:63" x14ac:dyDescent="0.3">
      <c r="A30" s="126"/>
      <c r="B30" s="125"/>
      <c r="C30" s="125"/>
      <c r="D30" s="125"/>
      <c r="E30" s="125"/>
      <c r="F30" s="125"/>
      <c r="G30" s="125"/>
      <c r="H30" s="125"/>
      <c r="I30" s="125"/>
      <c r="J30" s="125"/>
      <c r="K30" s="125"/>
      <c r="L30" s="143"/>
      <c r="M30" s="177"/>
      <c r="N30" s="143"/>
      <c r="O30" s="245"/>
      <c r="P30" s="144"/>
      <c r="Q30" s="144"/>
      <c r="R30" s="144"/>
      <c r="S30" s="125"/>
      <c r="T30" s="125"/>
      <c r="U30" s="208"/>
      <c r="V30" s="144"/>
      <c r="W30" s="179"/>
      <c r="X30" s="141"/>
      <c r="AF30" s="296">
        <v>23</v>
      </c>
      <c r="BA30" s="274">
        <v>23</v>
      </c>
      <c r="BB30" s="275" t="s">
        <v>304</v>
      </c>
      <c r="BC30" s="275">
        <v>270000</v>
      </c>
      <c r="BD30" s="275">
        <v>300000</v>
      </c>
      <c r="BE30" s="275">
        <v>150000</v>
      </c>
      <c r="BF30" s="275">
        <v>270000</v>
      </c>
      <c r="BK30" s="296" t="s">
        <v>282</v>
      </c>
    </row>
    <row r="31" spans="1:63" ht="14.5" thickBot="1" x14ac:dyDescent="0.35">
      <c r="A31" s="126"/>
      <c r="B31" s="131" t="s">
        <v>195</v>
      </c>
      <c r="C31" s="125"/>
      <c r="D31" s="125"/>
      <c r="E31" s="125"/>
      <c r="F31" s="125"/>
      <c r="G31" s="125"/>
      <c r="H31" s="125"/>
      <c r="I31" s="125"/>
      <c r="J31" s="125"/>
      <c r="K31" s="125"/>
      <c r="L31" s="144"/>
      <c r="M31" s="179"/>
      <c r="N31" s="244"/>
      <c r="O31" s="244"/>
      <c r="P31" s="144"/>
      <c r="Q31" s="125"/>
      <c r="R31" s="125"/>
      <c r="S31" s="125"/>
      <c r="T31" s="125"/>
      <c r="U31" s="208"/>
      <c r="V31" s="144"/>
      <c r="W31" s="144"/>
      <c r="X31" s="144"/>
      <c r="AF31" s="296">
        <v>24</v>
      </c>
      <c r="BA31" s="274">
        <v>24</v>
      </c>
      <c r="BB31" s="275" t="s">
        <v>304</v>
      </c>
      <c r="BC31" s="275">
        <v>270000</v>
      </c>
      <c r="BD31" s="275">
        <v>300000</v>
      </c>
      <c r="BE31" s="275">
        <v>150000</v>
      </c>
      <c r="BF31" s="275">
        <v>270000</v>
      </c>
      <c r="BK31" s="296" t="s">
        <v>282</v>
      </c>
    </row>
    <row r="32" spans="1:63" ht="14.5" thickBot="1" x14ac:dyDescent="0.35">
      <c r="A32" s="126"/>
      <c r="B32" s="125"/>
      <c r="C32" s="139" t="s">
        <v>115</v>
      </c>
      <c r="D32" s="139" t="s">
        <v>114</v>
      </c>
      <c r="E32" s="139">
        <f>E20</f>
        <v>2019</v>
      </c>
      <c r="F32" s="139">
        <f>E32+1</f>
        <v>2020</v>
      </c>
      <c r="G32" s="139">
        <f t="shared" ref="G32:J32" si="12">F32+1</f>
        <v>2021</v>
      </c>
      <c r="H32" s="139">
        <f>G32+1</f>
        <v>2022</v>
      </c>
      <c r="I32" s="139">
        <f>H32+1</f>
        <v>2023</v>
      </c>
      <c r="J32" s="139">
        <f t="shared" si="12"/>
        <v>2024</v>
      </c>
      <c r="K32" s="125"/>
      <c r="M32" s="131" t="s">
        <v>224</v>
      </c>
      <c r="N32" s="144"/>
      <c r="O32" s="125"/>
      <c r="P32" s="125"/>
      <c r="Q32" s="131" t="s">
        <v>207</v>
      </c>
      <c r="R32" s="125"/>
      <c r="S32" s="125"/>
      <c r="T32" s="125"/>
      <c r="U32" s="208"/>
      <c r="V32" s="143"/>
      <c r="W32" s="180"/>
      <c r="X32" s="144"/>
      <c r="AF32" s="296">
        <v>25</v>
      </c>
      <c r="BA32" s="274">
        <v>25</v>
      </c>
      <c r="BB32" s="275" t="s">
        <v>304</v>
      </c>
      <c r="BC32" s="275">
        <v>270000</v>
      </c>
      <c r="BD32" s="275">
        <v>300000</v>
      </c>
      <c r="BE32" s="275">
        <v>150000</v>
      </c>
      <c r="BF32" s="275">
        <v>270000</v>
      </c>
      <c r="BK32" s="296" t="s">
        <v>282</v>
      </c>
    </row>
    <row r="33" spans="1:63" ht="14.5" thickBot="1" x14ac:dyDescent="0.35">
      <c r="A33" s="126"/>
      <c r="B33" s="172">
        <f>SUM(E33:J33)</f>
        <v>1</v>
      </c>
      <c r="C33" s="133">
        <v>1</v>
      </c>
      <c r="D33" s="134" t="s">
        <v>109</v>
      </c>
      <c r="E33" s="195">
        <v>1</v>
      </c>
      <c r="F33" s="195"/>
      <c r="G33" s="195"/>
      <c r="H33" s="195"/>
      <c r="I33" s="195"/>
      <c r="J33" s="195"/>
      <c r="K33" s="173" t="str">
        <f>IF(B33&gt;1,"Salah","Benar")</f>
        <v>Benar</v>
      </c>
      <c r="M33" s="491">
        <v>1</v>
      </c>
      <c r="N33" s="492" t="s">
        <v>134</v>
      </c>
      <c r="O33" s="491" t="s">
        <v>223</v>
      </c>
      <c r="P33" s="125"/>
      <c r="Q33" s="142" t="s">
        <v>115</v>
      </c>
      <c r="R33" s="139" t="s">
        <v>201</v>
      </c>
      <c r="S33" s="148">
        <f>E20</f>
        <v>2019</v>
      </c>
      <c r="T33" s="139" t="s">
        <v>201</v>
      </c>
      <c r="U33" s="208"/>
      <c r="V33" s="144"/>
      <c r="W33" s="179"/>
      <c r="X33" s="141"/>
      <c r="AF33" s="296">
        <v>26</v>
      </c>
      <c r="BA33" s="274">
        <v>26</v>
      </c>
      <c r="BB33" s="275" t="s">
        <v>304</v>
      </c>
      <c r="BC33" s="275">
        <v>270000</v>
      </c>
      <c r="BD33" s="275">
        <v>300000</v>
      </c>
      <c r="BE33" s="275">
        <v>150000</v>
      </c>
      <c r="BF33" s="275">
        <v>270000</v>
      </c>
      <c r="BK33" s="296" t="s">
        <v>282</v>
      </c>
    </row>
    <row r="34" spans="1:63" x14ac:dyDescent="0.3">
      <c r="A34" s="126"/>
      <c r="B34" s="172">
        <f t="shared" ref="B34:B41" si="13">SUM(E34:J34)</f>
        <v>1</v>
      </c>
      <c r="C34" s="135">
        <v>2</v>
      </c>
      <c r="D34" s="136" t="s">
        <v>110</v>
      </c>
      <c r="E34" s="196"/>
      <c r="F34" s="196">
        <v>1</v>
      </c>
      <c r="G34" s="196"/>
      <c r="H34" s="196"/>
      <c r="I34" s="196"/>
      <c r="J34" s="196"/>
      <c r="K34" s="173" t="str">
        <f t="shared" ref="K34:K41" si="14">IF(B34&gt;1,"Salah","Benar")</f>
        <v>Benar</v>
      </c>
      <c r="M34" s="150"/>
      <c r="N34" s="146" t="s">
        <v>212</v>
      </c>
      <c r="O34" s="493">
        <f>IF($Q$16&lt;100,36000000,IF($Q$16&gt;200,48000000,42000000))</f>
        <v>48000000</v>
      </c>
      <c r="P34" s="125" t="s">
        <v>239</v>
      </c>
      <c r="Q34" s="155">
        <v>1</v>
      </c>
      <c r="R34" s="154" t="s">
        <v>118</v>
      </c>
      <c r="S34" s="123"/>
      <c r="T34" s="149"/>
      <c r="U34" s="208"/>
      <c r="V34" s="144"/>
      <c r="W34" s="179"/>
      <c r="X34" s="141"/>
      <c r="AF34" s="296">
        <v>27</v>
      </c>
      <c r="BA34" s="274">
        <v>27</v>
      </c>
      <c r="BB34" s="275" t="s">
        <v>304</v>
      </c>
      <c r="BC34" s="275">
        <v>270000</v>
      </c>
      <c r="BD34" s="275">
        <v>300000</v>
      </c>
      <c r="BE34" s="275">
        <v>150000</v>
      </c>
      <c r="BF34" s="275">
        <v>270000</v>
      </c>
      <c r="BK34" s="296" t="s">
        <v>282</v>
      </c>
    </row>
    <row r="35" spans="1:63" x14ac:dyDescent="0.3">
      <c r="A35" s="126"/>
      <c r="B35" s="172">
        <f t="shared" si="13"/>
        <v>1</v>
      </c>
      <c r="C35" s="135">
        <v>3</v>
      </c>
      <c r="D35" s="136" t="s">
        <v>45</v>
      </c>
      <c r="E35" s="196">
        <v>1</v>
      </c>
      <c r="F35" s="196"/>
      <c r="G35" s="196"/>
      <c r="H35" s="196"/>
      <c r="I35" s="196"/>
      <c r="J35" s="196"/>
      <c r="K35" s="173" t="str">
        <f t="shared" si="14"/>
        <v>Benar</v>
      </c>
      <c r="M35" s="159"/>
      <c r="N35" s="158" t="s">
        <v>213</v>
      </c>
      <c r="O35" s="494">
        <f>IF($Q$16&lt;100,36000000,IF($Q$16&gt;200,48000000,42000000))</f>
        <v>48000000</v>
      </c>
      <c r="P35" s="125" t="s">
        <v>239</v>
      </c>
      <c r="Q35" s="281" t="str">
        <f>J8&amp;F8&amp;F7</f>
        <v xml:space="preserve">LMallJawa Barat </v>
      </c>
      <c r="R35" s="158" t="s">
        <v>202</v>
      </c>
      <c r="S35" s="201">
        <v>45000000</v>
      </c>
      <c r="T35" s="159" t="s">
        <v>208</v>
      </c>
      <c r="U35" s="208"/>
      <c r="V35" s="144"/>
      <c r="W35" s="179"/>
      <c r="X35" s="141"/>
      <c r="AF35" s="296">
        <v>28</v>
      </c>
      <c r="BA35" s="274">
        <v>28</v>
      </c>
      <c r="BB35" s="275" t="s">
        <v>304</v>
      </c>
      <c r="BC35" s="275">
        <v>270000</v>
      </c>
      <c r="BD35" s="275">
        <v>300000</v>
      </c>
      <c r="BE35" s="275">
        <v>150000</v>
      </c>
      <c r="BF35" s="275">
        <v>270000</v>
      </c>
      <c r="BK35" s="296" t="s">
        <v>282</v>
      </c>
    </row>
    <row r="36" spans="1:63" x14ac:dyDescent="0.3">
      <c r="A36" s="126"/>
      <c r="B36" s="172">
        <f t="shared" si="13"/>
        <v>0</v>
      </c>
      <c r="C36" s="135">
        <v>4</v>
      </c>
      <c r="D36" s="136" t="s">
        <v>98</v>
      </c>
      <c r="E36" s="196"/>
      <c r="F36" s="196"/>
      <c r="G36" s="196"/>
      <c r="H36" s="196"/>
      <c r="I36" s="196"/>
      <c r="J36" s="196"/>
      <c r="K36" s="173" t="str">
        <f t="shared" si="14"/>
        <v>Benar</v>
      </c>
      <c r="M36" s="159"/>
      <c r="N36" s="158" t="s">
        <v>214</v>
      </c>
      <c r="O36" s="193"/>
      <c r="P36" s="125" t="s">
        <v>239</v>
      </c>
      <c r="Q36" s="157"/>
      <c r="R36" s="158" t="s">
        <v>204</v>
      </c>
      <c r="S36" s="201"/>
      <c r="T36" s="159" t="s">
        <v>209</v>
      </c>
      <c r="U36" s="208"/>
      <c r="V36" s="144"/>
      <c r="W36" s="179"/>
      <c r="X36" s="141"/>
      <c r="AF36" s="296">
        <v>29</v>
      </c>
      <c r="BA36" s="274">
        <v>29</v>
      </c>
      <c r="BB36" s="275" t="s">
        <v>304</v>
      </c>
      <c r="BC36" s="275">
        <v>270000</v>
      </c>
      <c r="BD36" s="275">
        <v>300000</v>
      </c>
      <c r="BE36" s="275">
        <v>150000</v>
      </c>
      <c r="BF36" s="275">
        <v>270000</v>
      </c>
      <c r="BK36" s="296" t="s">
        <v>282</v>
      </c>
    </row>
    <row r="37" spans="1:63" x14ac:dyDescent="0.3">
      <c r="A37" s="126"/>
      <c r="B37" s="172">
        <f t="shared" si="13"/>
        <v>0</v>
      </c>
      <c r="C37" s="135" t="s">
        <v>360</v>
      </c>
      <c r="D37" s="136" t="s">
        <v>359</v>
      </c>
      <c r="E37" s="196"/>
      <c r="F37" s="196"/>
      <c r="G37" s="196"/>
      <c r="H37" s="196"/>
      <c r="I37" s="196"/>
      <c r="J37" s="196"/>
      <c r="K37" s="173" t="str">
        <f t="shared" si="14"/>
        <v>Benar</v>
      </c>
      <c r="M37" s="159"/>
      <c r="N37" s="158" t="s">
        <v>215</v>
      </c>
      <c r="O37" s="193"/>
      <c r="P37" s="125" t="s">
        <v>239</v>
      </c>
      <c r="Q37" s="157"/>
      <c r="R37" s="158" t="s">
        <v>203</v>
      </c>
      <c r="S37" s="201"/>
      <c r="T37" s="159" t="s">
        <v>209</v>
      </c>
      <c r="U37" s="208"/>
      <c r="V37" s="144"/>
      <c r="W37" s="144"/>
      <c r="X37" s="144"/>
      <c r="AF37" s="296">
        <v>30</v>
      </c>
      <c r="BA37" s="274">
        <v>30</v>
      </c>
      <c r="BB37" s="275" t="s">
        <v>304</v>
      </c>
      <c r="BC37" s="275">
        <v>270000</v>
      </c>
      <c r="BD37" s="275">
        <v>300000</v>
      </c>
      <c r="BE37" s="275">
        <v>150000</v>
      </c>
      <c r="BF37" s="275">
        <v>270000</v>
      </c>
      <c r="BK37" s="296" t="s">
        <v>282</v>
      </c>
    </row>
    <row r="38" spans="1:63" x14ac:dyDescent="0.3">
      <c r="A38" s="126"/>
      <c r="B38" s="172">
        <f t="shared" si="13"/>
        <v>0</v>
      </c>
      <c r="C38" s="135">
        <v>1</v>
      </c>
      <c r="D38" s="136" t="s">
        <v>109</v>
      </c>
      <c r="E38" s="196"/>
      <c r="F38" s="196"/>
      <c r="G38" s="196"/>
      <c r="H38" s="196"/>
      <c r="I38" s="196"/>
      <c r="J38" s="196"/>
      <c r="K38" s="173" t="str">
        <f t="shared" si="14"/>
        <v>Benar</v>
      </c>
      <c r="M38" s="162"/>
      <c r="N38" s="158" t="s">
        <v>216</v>
      </c>
      <c r="O38" s="193"/>
      <c r="P38" s="125" t="s">
        <v>239</v>
      </c>
      <c r="Q38" s="157"/>
      <c r="R38" s="160"/>
      <c r="S38" s="161"/>
      <c r="T38" s="162"/>
      <c r="U38" s="208"/>
      <c r="V38" s="144"/>
      <c r="W38" s="144"/>
      <c r="X38" s="144"/>
      <c r="AF38" s="296">
        <v>31</v>
      </c>
      <c r="BA38" s="274">
        <v>31</v>
      </c>
      <c r="BB38" s="275" t="s">
        <v>304</v>
      </c>
      <c r="BC38" s="275">
        <v>270000</v>
      </c>
      <c r="BD38" s="275">
        <v>300000</v>
      </c>
      <c r="BE38" s="275">
        <v>150000</v>
      </c>
      <c r="BF38" s="275">
        <v>270000</v>
      </c>
      <c r="BK38" s="296" t="s">
        <v>282</v>
      </c>
    </row>
    <row r="39" spans="1:63" x14ac:dyDescent="0.3">
      <c r="A39" s="126"/>
      <c r="B39" s="172">
        <f t="shared" si="13"/>
        <v>0</v>
      </c>
      <c r="C39" s="135">
        <v>2</v>
      </c>
      <c r="D39" s="136" t="s">
        <v>110</v>
      </c>
      <c r="E39" s="196"/>
      <c r="F39" s="196"/>
      <c r="G39" s="196"/>
      <c r="H39" s="196"/>
      <c r="I39" s="196"/>
      <c r="J39" s="196"/>
      <c r="K39" s="173" t="str">
        <f t="shared" si="14"/>
        <v>Benar</v>
      </c>
      <c r="M39" s="162"/>
      <c r="N39" s="158" t="s">
        <v>217</v>
      </c>
      <c r="O39" s="193"/>
      <c r="P39" s="125" t="s">
        <v>239</v>
      </c>
      <c r="Q39" s="163">
        <v>2</v>
      </c>
      <c r="R39" s="136" t="s">
        <v>205</v>
      </c>
      <c r="S39" s="161"/>
      <c r="T39" s="162"/>
      <c r="U39" s="208"/>
      <c r="V39" s="144"/>
      <c r="W39" s="144"/>
      <c r="X39" s="144"/>
      <c r="BA39" s="274">
        <v>32</v>
      </c>
      <c r="BB39" s="275" t="s">
        <v>304</v>
      </c>
      <c r="BC39" s="275">
        <v>270000</v>
      </c>
      <c r="BD39" s="275">
        <v>300000</v>
      </c>
      <c r="BE39" s="275">
        <v>150000</v>
      </c>
      <c r="BF39" s="275">
        <v>270000</v>
      </c>
      <c r="BK39" s="296" t="s">
        <v>282</v>
      </c>
    </row>
    <row r="40" spans="1:63" x14ac:dyDescent="0.3">
      <c r="A40" s="126"/>
      <c r="B40" s="172">
        <f t="shared" si="13"/>
        <v>0</v>
      </c>
      <c r="C40" s="135">
        <v>3</v>
      </c>
      <c r="D40" s="136" t="s">
        <v>45</v>
      </c>
      <c r="E40" s="196"/>
      <c r="F40" s="196"/>
      <c r="G40" s="196"/>
      <c r="H40" s="196"/>
      <c r="I40" s="196"/>
      <c r="J40" s="196"/>
      <c r="K40" s="173" t="str">
        <f t="shared" si="14"/>
        <v>Benar</v>
      </c>
      <c r="M40" s="159"/>
      <c r="N40" s="158" t="s">
        <v>218</v>
      </c>
      <c r="O40" s="193"/>
      <c r="P40" s="125" t="s">
        <v>239</v>
      </c>
      <c r="Q40" s="157"/>
      <c r="R40" s="158" t="s">
        <v>292</v>
      </c>
      <c r="S40" s="201">
        <f>Q17*Q16</f>
        <v>2567000000</v>
      </c>
      <c r="T40" s="159" t="s">
        <v>291</v>
      </c>
      <c r="U40" s="208"/>
      <c r="V40" s="144"/>
      <c r="W40" s="292"/>
      <c r="X40" s="144"/>
      <c r="BA40" s="274">
        <v>33</v>
      </c>
      <c r="BB40" s="275" t="s">
        <v>304</v>
      </c>
      <c r="BC40" s="275">
        <v>270000</v>
      </c>
      <c r="BD40" s="275">
        <v>300000</v>
      </c>
      <c r="BE40" s="275">
        <v>150000</v>
      </c>
      <c r="BF40" s="275">
        <v>270000</v>
      </c>
      <c r="BK40" s="296" t="s">
        <v>282</v>
      </c>
    </row>
    <row r="41" spans="1:63" ht="14.5" thickBot="1" x14ac:dyDescent="0.35">
      <c r="A41" s="126"/>
      <c r="B41" s="172">
        <f t="shared" si="13"/>
        <v>0</v>
      </c>
      <c r="C41" s="137">
        <v>4</v>
      </c>
      <c r="D41" s="138" t="s">
        <v>98</v>
      </c>
      <c r="E41" s="197"/>
      <c r="F41" s="197"/>
      <c r="G41" s="197"/>
      <c r="H41" s="197"/>
      <c r="I41" s="197"/>
      <c r="J41" s="197"/>
      <c r="K41" s="173" t="str">
        <f t="shared" si="14"/>
        <v>Benar</v>
      </c>
      <c r="M41" s="159"/>
      <c r="N41" s="158" t="s">
        <v>219</v>
      </c>
      <c r="O41" s="193"/>
      <c r="P41" s="125" t="s">
        <v>239</v>
      </c>
      <c r="Q41" s="164"/>
      <c r="R41" s="158"/>
      <c r="S41" s="159"/>
      <c r="T41" s="159"/>
      <c r="U41" s="208"/>
      <c r="V41" s="144"/>
      <c r="W41" s="292"/>
      <c r="X41" s="144"/>
      <c r="BA41" s="274">
        <v>34</v>
      </c>
      <c r="BB41" s="275" t="s">
        <v>304</v>
      </c>
      <c r="BC41" s="275">
        <v>270000</v>
      </c>
      <c r="BD41" s="275">
        <v>300000</v>
      </c>
      <c r="BE41" s="275">
        <v>150000</v>
      </c>
      <c r="BF41" s="275">
        <v>270000</v>
      </c>
      <c r="BK41" s="296" t="s">
        <v>282</v>
      </c>
    </row>
    <row r="42" spans="1:63" ht="14.5" thickBot="1" x14ac:dyDescent="0.35">
      <c r="A42" s="126"/>
      <c r="B42" s="125"/>
      <c r="C42" s="125"/>
      <c r="D42" s="125"/>
      <c r="E42" s="209">
        <f>SUM(E33:E41)</f>
        <v>2</v>
      </c>
      <c r="F42" s="209">
        <f>E42+SUM(F33:F41)</f>
        <v>3</v>
      </c>
      <c r="G42" s="209">
        <f t="shared" ref="G42:J42" si="15">F42+SUM(G33:G41)</f>
        <v>3</v>
      </c>
      <c r="H42" s="209">
        <f t="shared" si="15"/>
        <v>3</v>
      </c>
      <c r="I42" s="209">
        <f t="shared" si="15"/>
        <v>3</v>
      </c>
      <c r="J42" s="209">
        <f t="shared" si="15"/>
        <v>3</v>
      </c>
      <c r="K42" s="209">
        <f>SUM(E42:J42)</f>
        <v>17</v>
      </c>
      <c r="M42" s="166"/>
      <c r="N42" s="151" t="s">
        <v>220</v>
      </c>
      <c r="O42" s="194"/>
      <c r="P42" s="125" t="s">
        <v>239</v>
      </c>
      <c r="Q42" s="212"/>
      <c r="R42" s="242"/>
      <c r="S42" s="213"/>
      <c r="T42" s="242"/>
      <c r="U42" s="208"/>
      <c r="V42" s="144"/>
      <c r="W42" s="292"/>
      <c r="X42" s="144"/>
      <c r="BA42" s="274">
        <v>35</v>
      </c>
      <c r="BB42" s="275" t="s">
        <v>304</v>
      </c>
      <c r="BC42" s="275">
        <v>270000</v>
      </c>
      <c r="BD42" s="275">
        <v>300000</v>
      </c>
      <c r="BE42" s="275">
        <v>150000</v>
      </c>
      <c r="BF42" s="275">
        <v>270000</v>
      </c>
      <c r="BK42" s="296" t="s">
        <v>282</v>
      </c>
    </row>
    <row r="43" spans="1:63" ht="14.5" thickBot="1" x14ac:dyDescent="0.35">
      <c r="A43" s="126"/>
      <c r="B43" s="125"/>
      <c r="C43" s="125"/>
      <c r="D43" s="125"/>
      <c r="E43" s="209"/>
      <c r="F43" s="125"/>
      <c r="G43" s="125"/>
      <c r="H43" s="125"/>
      <c r="I43" s="125"/>
      <c r="J43" s="125"/>
      <c r="K43" s="125"/>
      <c r="M43" s="122"/>
      <c r="N43" s="305"/>
      <c r="O43" s="124"/>
      <c r="P43" s="125"/>
      <c r="Q43" s="167">
        <v>3</v>
      </c>
      <c r="R43" s="152" t="s">
        <v>222</v>
      </c>
      <c r="S43" s="148" t="s">
        <v>210</v>
      </c>
      <c r="T43" s="153" t="s">
        <v>211</v>
      </c>
      <c r="U43" s="208"/>
      <c r="BA43" s="274">
        <v>36</v>
      </c>
      <c r="BB43" s="275" t="s">
        <v>304</v>
      </c>
      <c r="BC43" s="275">
        <v>270000</v>
      </c>
      <c r="BD43" s="275">
        <v>300000</v>
      </c>
      <c r="BE43" s="275">
        <v>150000</v>
      </c>
      <c r="BF43" s="275">
        <v>270000</v>
      </c>
      <c r="BK43" s="296" t="s">
        <v>282</v>
      </c>
    </row>
    <row r="44" spans="1:63" ht="14.5" thickBot="1" x14ac:dyDescent="0.35">
      <c r="A44" s="126"/>
      <c r="B44" s="131" t="s">
        <v>229</v>
      </c>
      <c r="C44" s="125"/>
      <c r="D44" s="125"/>
      <c r="E44" s="125"/>
      <c r="F44" s="125"/>
      <c r="G44" s="125"/>
      <c r="H44" s="125"/>
      <c r="I44" s="125"/>
      <c r="J44" s="125"/>
      <c r="K44" s="125"/>
      <c r="M44" s="163">
        <v>2</v>
      </c>
      <c r="N44" s="136" t="s">
        <v>135</v>
      </c>
      <c r="O44" s="168"/>
      <c r="P44" s="125"/>
      <c r="Q44" s="150"/>
      <c r="R44" s="146" t="s">
        <v>212</v>
      </c>
      <c r="S44" s="490"/>
      <c r="T44" s="417">
        <v>150000000</v>
      </c>
      <c r="U44" s="208"/>
      <c r="BA44" s="274">
        <v>37</v>
      </c>
      <c r="BB44" s="275" t="s">
        <v>304</v>
      </c>
      <c r="BC44" s="275">
        <v>270000</v>
      </c>
      <c r="BD44" s="275">
        <v>300000</v>
      </c>
      <c r="BE44" s="275">
        <v>150000</v>
      </c>
      <c r="BF44" s="275">
        <v>270000</v>
      </c>
      <c r="BK44" s="296" t="s">
        <v>282</v>
      </c>
    </row>
    <row r="45" spans="1:63" ht="14.5" thickBot="1" x14ac:dyDescent="0.35">
      <c r="A45" s="126"/>
      <c r="B45" s="125"/>
      <c r="C45" s="139" t="s">
        <v>115</v>
      </c>
      <c r="D45" s="139" t="s">
        <v>114</v>
      </c>
      <c r="E45" s="139">
        <f>E32</f>
        <v>2019</v>
      </c>
      <c r="F45" s="139">
        <f>E45+1</f>
        <v>2020</v>
      </c>
      <c r="G45" s="139">
        <f t="shared" ref="G45" si="16">F45+1</f>
        <v>2021</v>
      </c>
      <c r="H45" s="139">
        <f>G45+1</f>
        <v>2022</v>
      </c>
      <c r="I45" s="139">
        <f>H45+1</f>
        <v>2023</v>
      </c>
      <c r="J45" s="139">
        <f t="shared" ref="J45" si="17">I45+1</f>
        <v>2024</v>
      </c>
      <c r="K45" s="139" t="s">
        <v>48</v>
      </c>
      <c r="M45" s="157"/>
      <c r="N45" s="158" t="s">
        <v>225</v>
      </c>
      <c r="O45" s="205">
        <f>Pemeliharaan!E24</f>
        <v>12000000</v>
      </c>
      <c r="P45" s="125" t="s">
        <v>489</v>
      </c>
      <c r="Q45" s="159"/>
      <c r="R45" s="158" t="s">
        <v>213</v>
      </c>
      <c r="S45" s="385"/>
      <c r="T45" s="385">
        <v>150000000</v>
      </c>
      <c r="U45" s="208"/>
      <c r="BA45" s="274">
        <v>38</v>
      </c>
      <c r="BB45" s="275" t="s">
        <v>304</v>
      </c>
      <c r="BC45" s="275">
        <v>270000</v>
      </c>
      <c r="BD45" s="275">
        <v>300000</v>
      </c>
      <c r="BE45" s="275">
        <v>150000</v>
      </c>
      <c r="BF45" s="275">
        <v>270000</v>
      </c>
      <c r="BK45" s="296" t="s">
        <v>282</v>
      </c>
    </row>
    <row r="46" spans="1:63" x14ac:dyDescent="0.3">
      <c r="A46" s="126"/>
      <c r="B46" s="125"/>
      <c r="C46" s="133">
        <v>1</v>
      </c>
      <c r="D46" s="134" t="s">
        <v>109</v>
      </c>
      <c r="E46" s="293"/>
      <c r="F46" s="171">
        <f t="shared" ref="F46:J46" si="18">AS19</f>
        <v>688560000</v>
      </c>
      <c r="G46" s="171">
        <f t="shared" si="18"/>
        <v>688560000</v>
      </c>
      <c r="H46" s="171">
        <f t="shared" si="18"/>
        <v>688560000</v>
      </c>
      <c r="I46" s="171">
        <f t="shared" si="18"/>
        <v>688560000</v>
      </c>
      <c r="J46" s="171">
        <f t="shared" si="18"/>
        <v>688560000</v>
      </c>
      <c r="K46" s="171">
        <f>SUM(E46:J46)</f>
        <v>3442800000</v>
      </c>
      <c r="M46" s="157"/>
      <c r="N46" s="158" t="s">
        <v>226</v>
      </c>
      <c r="O46" s="205">
        <f>7000000</f>
        <v>7000000</v>
      </c>
      <c r="P46" s="125" t="s">
        <v>315</v>
      </c>
      <c r="Q46" s="159"/>
      <c r="R46" s="158" t="s">
        <v>214</v>
      </c>
      <c r="S46" s="193"/>
      <c r="T46" s="385">
        <v>150000000</v>
      </c>
      <c r="U46" s="208"/>
      <c r="BA46" s="274">
        <v>39</v>
      </c>
      <c r="BB46" s="275" t="s">
        <v>304</v>
      </c>
      <c r="BC46" s="275">
        <v>270000</v>
      </c>
      <c r="BD46" s="275">
        <v>300000</v>
      </c>
      <c r="BE46" s="275">
        <v>150000</v>
      </c>
      <c r="BF46" s="275">
        <v>270000</v>
      </c>
      <c r="BK46" s="296" t="s">
        <v>282</v>
      </c>
    </row>
    <row r="47" spans="1:63" x14ac:dyDescent="0.3">
      <c r="A47" s="126"/>
      <c r="B47" s="125"/>
      <c r="C47" s="135">
        <v>2</v>
      </c>
      <c r="D47" s="136" t="s">
        <v>110</v>
      </c>
      <c r="E47" s="290"/>
      <c r="F47" s="159">
        <f t="shared" ref="F47:J54" si="19">AS20</f>
        <v>0</v>
      </c>
      <c r="G47" s="159">
        <f>AT20</f>
        <v>543600000</v>
      </c>
      <c r="H47" s="159">
        <f t="shared" ref="H47:J48" si="20">AU20</f>
        <v>543600000</v>
      </c>
      <c r="I47" s="159">
        <f t="shared" si="20"/>
        <v>543600000</v>
      </c>
      <c r="J47" s="159">
        <f t="shared" si="20"/>
        <v>543600000</v>
      </c>
      <c r="K47" s="159">
        <f>SUM(E47:J47)</f>
        <v>2174400000</v>
      </c>
      <c r="M47" s="157"/>
      <c r="N47" s="158" t="s">
        <v>350</v>
      </c>
      <c r="O47" s="205">
        <v>10000000</v>
      </c>
      <c r="P47" s="125" t="s">
        <v>351</v>
      </c>
      <c r="Q47" s="159"/>
      <c r="R47" s="158" t="s">
        <v>215</v>
      </c>
      <c r="S47" s="193"/>
      <c r="T47" s="533">
        <v>150000000</v>
      </c>
      <c r="U47" s="208"/>
      <c r="BA47" s="274">
        <v>40</v>
      </c>
      <c r="BB47" s="275">
        <v>260000</v>
      </c>
      <c r="BC47" s="275">
        <v>216000</v>
      </c>
      <c r="BD47" s="275">
        <v>240000</v>
      </c>
      <c r="BE47" s="275">
        <v>150000</v>
      </c>
      <c r="BF47" s="275">
        <v>216000</v>
      </c>
      <c r="BK47" s="296" t="s">
        <v>282</v>
      </c>
    </row>
    <row r="48" spans="1:63" x14ac:dyDescent="0.3">
      <c r="A48" s="126"/>
      <c r="B48" s="125"/>
      <c r="C48" s="135">
        <v>3</v>
      </c>
      <c r="D48" s="136" t="s">
        <v>45</v>
      </c>
      <c r="E48" s="290"/>
      <c r="F48" s="159">
        <f>AS21</f>
        <v>431428571.42857152</v>
      </c>
      <c r="G48" s="159">
        <f>AT21</f>
        <v>431428571.42857152</v>
      </c>
      <c r="H48" s="159">
        <f t="shared" si="20"/>
        <v>431428571.42857152</v>
      </c>
      <c r="I48" s="159">
        <f t="shared" si="20"/>
        <v>431428571.42857152</v>
      </c>
      <c r="J48" s="159">
        <f t="shared" si="20"/>
        <v>431428571.42857152</v>
      </c>
      <c r="K48" s="159">
        <f t="shared" ref="K48:K53" si="21">SUM(E48:J48)</f>
        <v>2157142857.1428576</v>
      </c>
      <c r="M48" s="157"/>
      <c r="N48" s="158" t="s">
        <v>353</v>
      </c>
      <c r="O48" s="514">
        <f>Pemeliharaan!K16</f>
        <v>9020000</v>
      </c>
      <c r="P48" s="125" t="s">
        <v>354</v>
      </c>
      <c r="Q48" s="162"/>
      <c r="R48" s="158" t="s">
        <v>216</v>
      </c>
      <c r="S48" s="193"/>
      <c r="T48" s="193"/>
      <c r="U48" s="208"/>
      <c r="BA48" s="274">
        <v>41</v>
      </c>
      <c r="BB48" s="275">
        <v>260000</v>
      </c>
      <c r="BC48" s="275">
        <v>216000</v>
      </c>
      <c r="BD48" s="275">
        <v>240000</v>
      </c>
      <c r="BE48" s="275">
        <v>150000</v>
      </c>
      <c r="BF48" s="275">
        <v>216000</v>
      </c>
      <c r="BK48" s="296" t="s">
        <v>282</v>
      </c>
    </row>
    <row r="49" spans="1:63" ht="14.5" thickBot="1" x14ac:dyDescent="0.35">
      <c r="A49" s="126"/>
      <c r="B49" s="125"/>
      <c r="C49" s="135">
        <v>4</v>
      </c>
      <c r="D49" s="136" t="s">
        <v>98</v>
      </c>
      <c r="E49" s="290"/>
      <c r="F49" s="159">
        <f t="shared" si="19"/>
        <v>0</v>
      </c>
      <c r="G49" s="159">
        <f t="shared" si="19"/>
        <v>0</v>
      </c>
      <c r="H49" s="159">
        <f t="shared" si="19"/>
        <v>0</v>
      </c>
      <c r="I49" s="159">
        <f t="shared" si="19"/>
        <v>0</v>
      </c>
      <c r="J49" s="159">
        <f t="shared" si="19"/>
        <v>0</v>
      </c>
      <c r="K49" s="159">
        <f t="shared" ref="K49" si="22">SUM(E49:J49)</f>
        <v>0</v>
      </c>
      <c r="L49" s="125"/>
      <c r="M49" s="206"/>
      <c r="N49" s="151" t="s">
        <v>355</v>
      </c>
      <c r="O49" s="204">
        <f>Pemeliharaan!K17</f>
        <v>0</v>
      </c>
      <c r="P49" s="125"/>
      <c r="Q49" s="162"/>
      <c r="R49" s="158" t="s">
        <v>217</v>
      </c>
      <c r="S49" s="193"/>
      <c r="T49" s="193"/>
      <c r="U49" s="208"/>
      <c r="BA49" s="274">
        <v>42</v>
      </c>
      <c r="BB49" s="275">
        <v>260000</v>
      </c>
      <c r="BC49" s="275">
        <v>216000</v>
      </c>
      <c r="BD49" s="275">
        <v>240000</v>
      </c>
      <c r="BE49" s="275">
        <v>150000</v>
      </c>
      <c r="BF49" s="275">
        <v>216000</v>
      </c>
      <c r="BK49" s="296" t="s">
        <v>282</v>
      </c>
    </row>
    <row r="50" spans="1:63" x14ac:dyDescent="0.3">
      <c r="A50" s="126"/>
      <c r="B50" s="125"/>
      <c r="C50" s="135" t="s">
        <v>360</v>
      </c>
      <c r="D50" s="136" t="s">
        <v>359</v>
      </c>
      <c r="E50" s="290"/>
      <c r="F50" s="159">
        <f t="shared" si="19"/>
        <v>0</v>
      </c>
      <c r="G50" s="159">
        <f t="shared" si="19"/>
        <v>0</v>
      </c>
      <c r="H50" s="159">
        <f t="shared" si="19"/>
        <v>0</v>
      </c>
      <c r="I50" s="159">
        <f t="shared" si="19"/>
        <v>0</v>
      </c>
      <c r="J50" s="159">
        <f t="shared" si="19"/>
        <v>0</v>
      </c>
      <c r="K50" s="159">
        <f t="shared" si="21"/>
        <v>0</v>
      </c>
      <c r="L50" s="125"/>
      <c r="M50" s="125"/>
      <c r="N50" s="125"/>
      <c r="O50" s="125"/>
      <c r="P50" s="125"/>
      <c r="Q50" s="159"/>
      <c r="R50" s="158" t="s">
        <v>218</v>
      </c>
      <c r="S50" s="193"/>
      <c r="T50" s="193"/>
      <c r="U50" s="208"/>
      <c r="BA50" s="274">
        <v>43</v>
      </c>
      <c r="BB50" s="275">
        <v>260000</v>
      </c>
      <c r="BC50" s="275">
        <v>216000</v>
      </c>
      <c r="BD50" s="275">
        <v>240000</v>
      </c>
      <c r="BE50" s="275">
        <v>150000</v>
      </c>
      <c r="BF50" s="275">
        <v>216000</v>
      </c>
      <c r="BK50" s="296" t="s">
        <v>282</v>
      </c>
    </row>
    <row r="51" spans="1:63" x14ac:dyDescent="0.3">
      <c r="A51" s="126"/>
      <c r="B51" s="125"/>
      <c r="C51" s="135">
        <v>1</v>
      </c>
      <c r="D51" s="136" t="s">
        <v>109</v>
      </c>
      <c r="E51" s="290"/>
      <c r="F51" s="159"/>
      <c r="G51" s="159"/>
      <c r="H51" s="159"/>
      <c r="I51" s="159"/>
      <c r="J51" s="159"/>
      <c r="K51" s="159">
        <f t="shared" si="21"/>
        <v>0</v>
      </c>
      <c r="L51" s="125"/>
      <c r="M51" s="125"/>
      <c r="N51" s="125"/>
      <c r="O51" s="125"/>
      <c r="P51" s="125"/>
      <c r="Q51" s="159"/>
      <c r="R51" s="158" t="s">
        <v>219</v>
      </c>
      <c r="S51" s="193"/>
      <c r="T51" s="193"/>
      <c r="U51" s="208"/>
      <c r="BA51" s="274">
        <v>44</v>
      </c>
      <c r="BB51" s="275">
        <v>260000</v>
      </c>
      <c r="BC51" s="275">
        <v>216000</v>
      </c>
      <c r="BD51" s="275">
        <v>240000</v>
      </c>
      <c r="BE51" s="275">
        <v>150000</v>
      </c>
      <c r="BF51" s="275">
        <v>216000</v>
      </c>
      <c r="BK51" s="296" t="s">
        <v>282</v>
      </c>
    </row>
    <row r="52" spans="1:63" ht="14.5" thickBot="1" x14ac:dyDescent="0.35">
      <c r="A52" s="126"/>
      <c r="B52" s="125"/>
      <c r="C52" s="135">
        <v>2</v>
      </c>
      <c r="D52" s="136" t="s">
        <v>110</v>
      </c>
      <c r="E52" s="290"/>
      <c r="F52" s="159">
        <f t="shared" si="19"/>
        <v>0</v>
      </c>
      <c r="G52" s="159">
        <f t="shared" si="19"/>
        <v>0</v>
      </c>
      <c r="H52" s="159">
        <f t="shared" si="19"/>
        <v>0</v>
      </c>
      <c r="I52" s="159">
        <f t="shared" si="19"/>
        <v>0</v>
      </c>
      <c r="J52" s="159">
        <f t="shared" si="19"/>
        <v>0</v>
      </c>
      <c r="K52" s="159">
        <f t="shared" si="21"/>
        <v>0</v>
      </c>
      <c r="L52" s="125"/>
      <c r="M52" s="125"/>
      <c r="N52" s="125"/>
      <c r="O52" s="125"/>
      <c r="P52" s="125"/>
      <c r="Q52" s="166"/>
      <c r="R52" s="151" t="s">
        <v>220</v>
      </c>
      <c r="S52" s="203"/>
      <c r="T52" s="203"/>
      <c r="U52" s="208"/>
      <c r="BA52" s="274">
        <v>45</v>
      </c>
      <c r="BB52" s="275">
        <v>260000</v>
      </c>
      <c r="BC52" s="275">
        <v>216000</v>
      </c>
      <c r="BD52" s="275">
        <v>240000</v>
      </c>
      <c r="BE52" s="275">
        <v>150000</v>
      </c>
      <c r="BF52" s="275">
        <v>216000</v>
      </c>
      <c r="BK52" s="296" t="s">
        <v>282</v>
      </c>
    </row>
    <row r="53" spans="1:63" x14ac:dyDescent="0.3">
      <c r="A53" s="126"/>
      <c r="B53" s="125"/>
      <c r="C53" s="135">
        <v>3</v>
      </c>
      <c r="D53" s="136" t="s">
        <v>45</v>
      </c>
      <c r="E53" s="290"/>
      <c r="F53" s="159">
        <f t="shared" si="19"/>
        <v>0</v>
      </c>
      <c r="G53" s="159">
        <f t="shared" si="19"/>
        <v>0</v>
      </c>
      <c r="H53" s="159">
        <f t="shared" si="19"/>
        <v>0</v>
      </c>
      <c r="I53" s="159">
        <f t="shared" si="19"/>
        <v>0</v>
      </c>
      <c r="J53" s="159">
        <f t="shared" si="19"/>
        <v>0</v>
      </c>
      <c r="K53" s="159">
        <f t="shared" si="21"/>
        <v>0</v>
      </c>
      <c r="L53" s="125"/>
      <c r="M53" s="125"/>
      <c r="N53" s="125"/>
      <c r="O53" s="125"/>
      <c r="P53" s="125"/>
      <c r="Q53" s="125"/>
      <c r="R53" s="125"/>
      <c r="S53" s="125"/>
      <c r="T53" s="125"/>
      <c r="U53" s="208"/>
      <c r="BA53" s="274">
        <v>46</v>
      </c>
      <c r="BB53" s="275">
        <v>260000</v>
      </c>
      <c r="BC53" s="275">
        <v>216000</v>
      </c>
      <c r="BD53" s="275">
        <v>240000</v>
      </c>
      <c r="BE53" s="275">
        <v>150000</v>
      </c>
      <c r="BF53" s="275">
        <v>216000</v>
      </c>
      <c r="BK53" s="296" t="s">
        <v>282</v>
      </c>
    </row>
    <row r="54" spans="1:63" ht="14.5" thickBot="1" x14ac:dyDescent="0.35">
      <c r="A54" s="126"/>
      <c r="B54" s="125"/>
      <c r="C54" s="137">
        <v>4</v>
      </c>
      <c r="D54" s="138" t="s">
        <v>98</v>
      </c>
      <c r="E54" s="291"/>
      <c r="F54" s="170">
        <f t="shared" si="19"/>
        <v>0</v>
      </c>
      <c r="G54" s="170">
        <f t="shared" si="19"/>
        <v>0</v>
      </c>
      <c r="H54" s="170">
        <f t="shared" si="19"/>
        <v>0</v>
      </c>
      <c r="I54" s="170">
        <f t="shared" si="19"/>
        <v>0</v>
      </c>
      <c r="J54" s="170">
        <f t="shared" si="19"/>
        <v>0</v>
      </c>
      <c r="K54" s="170">
        <f>SUM(E54:J54)</f>
        <v>0</v>
      </c>
      <c r="L54" s="125"/>
      <c r="M54" s="125"/>
      <c r="N54" s="125"/>
      <c r="O54" s="125"/>
      <c r="P54" s="125"/>
      <c r="Q54" s="125"/>
      <c r="R54" s="125"/>
      <c r="S54" s="125"/>
      <c r="T54" s="125"/>
      <c r="U54" s="208"/>
      <c r="BA54" s="274">
        <v>47</v>
      </c>
      <c r="BB54" s="275">
        <v>260000</v>
      </c>
      <c r="BC54" s="275">
        <v>216000</v>
      </c>
      <c r="BD54" s="275">
        <v>240000</v>
      </c>
      <c r="BE54" s="275">
        <v>150000</v>
      </c>
      <c r="BF54" s="275">
        <v>216000</v>
      </c>
      <c r="BK54" s="296" t="s">
        <v>282</v>
      </c>
    </row>
    <row r="55" spans="1:63" ht="14.5" thickBot="1" x14ac:dyDescent="0.35">
      <c r="A55" s="126"/>
      <c r="B55" s="125"/>
      <c r="C55" s="125"/>
      <c r="D55" s="125"/>
      <c r="E55" s="125"/>
      <c r="F55" s="125"/>
      <c r="G55" s="125"/>
      <c r="H55" s="125"/>
      <c r="I55" s="125"/>
      <c r="J55" s="125"/>
      <c r="K55" s="248">
        <f>SUM(K46:K54)</f>
        <v>7774342857.1428576</v>
      </c>
      <c r="L55" s="125"/>
      <c r="M55" s="209"/>
      <c r="N55" s="125"/>
      <c r="O55" s="125"/>
      <c r="P55" s="125"/>
      <c r="Q55" s="125"/>
      <c r="R55" s="125"/>
      <c r="S55" s="125"/>
      <c r="T55" s="125"/>
      <c r="U55" s="208"/>
      <c r="BA55" s="274">
        <v>48</v>
      </c>
      <c r="BB55" s="275">
        <v>260000</v>
      </c>
      <c r="BC55" s="275">
        <v>216000</v>
      </c>
      <c r="BD55" s="275">
        <v>240000</v>
      </c>
      <c r="BE55" s="275">
        <v>150000</v>
      </c>
      <c r="BF55" s="275">
        <v>216000</v>
      </c>
      <c r="BK55" s="296" t="s">
        <v>282</v>
      </c>
    </row>
    <row r="56" spans="1:63" ht="15" thickTop="1" thickBot="1" x14ac:dyDescent="0.35">
      <c r="A56" s="126"/>
      <c r="B56" s="131" t="s">
        <v>231</v>
      </c>
      <c r="C56" s="125"/>
      <c r="D56" s="125"/>
      <c r="E56" s="125"/>
      <c r="F56" s="125"/>
      <c r="G56" s="125"/>
      <c r="H56" s="125"/>
      <c r="I56" s="125"/>
      <c r="J56" s="125"/>
      <c r="K56" s="125"/>
      <c r="L56" s="131"/>
      <c r="M56" s="131" t="s">
        <v>233</v>
      </c>
      <c r="N56" s="125"/>
      <c r="O56" s="125"/>
      <c r="P56" s="125"/>
      <c r="Q56" s="125"/>
      <c r="R56" s="125"/>
      <c r="S56" s="125"/>
      <c r="T56" s="125"/>
      <c r="U56" s="208"/>
      <c r="BA56" s="274">
        <v>49</v>
      </c>
      <c r="BB56" s="275">
        <v>260000</v>
      </c>
      <c r="BC56" s="275">
        <v>216000</v>
      </c>
      <c r="BD56" s="275">
        <v>240000</v>
      </c>
      <c r="BE56" s="275">
        <v>150000</v>
      </c>
      <c r="BF56" s="275">
        <v>216000</v>
      </c>
      <c r="BK56" s="296" t="s">
        <v>282</v>
      </c>
    </row>
    <row r="57" spans="1:63" ht="14.5" thickBot="1" x14ac:dyDescent="0.35">
      <c r="A57" s="126"/>
      <c r="B57" s="125"/>
      <c r="C57" s="139" t="s">
        <v>115</v>
      </c>
      <c r="D57" s="139" t="s">
        <v>201</v>
      </c>
      <c r="E57" s="139">
        <f>E45</f>
        <v>2019</v>
      </c>
      <c r="F57" s="139">
        <f>E57+1</f>
        <v>2020</v>
      </c>
      <c r="G57" s="139">
        <f t="shared" ref="G57" si="23">F57+1</f>
        <v>2021</v>
      </c>
      <c r="H57" s="139">
        <f>G57+1</f>
        <v>2022</v>
      </c>
      <c r="I57" s="139">
        <f>H57+1</f>
        <v>2023</v>
      </c>
      <c r="J57" s="139">
        <f t="shared" ref="J57" si="24">I57+1</f>
        <v>2024</v>
      </c>
      <c r="K57" s="139" t="s">
        <v>48</v>
      </c>
      <c r="L57" s="125"/>
      <c r="M57" s="139" t="s">
        <v>115</v>
      </c>
      <c r="N57" s="139" t="s">
        <v>201</v>
      </c>
      <c r="O57" s="139">
        <f>E57</f>
        <v>2019</v>
      </c>
      <c r="P57" s="139">
        <f>O57+1</f>
        <v>2020</v>
      </c>
      <c r="Q57" s="139">
        <f t="shared" ref="Q57" si="25">P57+1</f>
        <v>2021</v>
      </c>
      <c r="R57" s="139">
        <f>Q57+1</f>
        <v>2022</v>
      </c>
      <c r="S57" s="139">
        <f>R57+1</f>
        <v>2023</v>
      </c>
      <c r="T57" s="139">
        <f t="shared" ref="T57" si="26">S57+1</f>
        <v>2024</v>
      </c>
      <c r="U57" s="208"/>
      <c r="BA57" s="274">
        <v>50</v>
      </c>
      <c r="BB57" s="275">
        <v>260000</v>
      </c>
      <c r="BC57" s="275">
        <v>216000</v>
      </c>
      <c r="BD57" s="275">
        <v>240000</v>
      </c>
      <c r="BE57" s="275">
        <v>150000</v>
      </c>
      <c r="BF57" s="275">
        <v>216000</v>
      </c>
      <c r="BK57" s="296" t="s">
        <v>282</v>
      </c>
    </row>
    <row r="58" spans="1:63" x14ac:dyDescent="0.3">
      <c r="A58" s="126"/>
      <c r="B58" s="125"/>
      <c r="C58" s="133">
        <v>1</v>
      </c>
      <c r="D58" s="134" t="s">
        <v>232</v>
      </c>
      <c r="E58" s="171">
        <v>250000000</v>
      </c>
      <c r="F58" s="171">
        <f t="shared" ref="F58:I58" si="27">P58*($S$35*$M$8)</f>
        <v>0</v>
      </c>
      <c r="G58" s="171">
        <f t="shared" si="27"/>
        <v>0</v>
      </c>
      <c r="H58" s="171">
        <f t="shared" si="27"/>
        <v>0</v>
      </c>
      <c r="I58" s="171">
        <f t="shared" si="27"/>
        <v>0</v>
      </c>
      <c r="J58" s="171">
        <f>T58*($S$35*$M$8)</f>
        <v>0</v>
      </c>
      <c r="K58" s="171">
        <f>SUM(E58:J58)</f>
        <v>250000000</v>
      </c>
      <c r="L58" s="210">
        <f>SUM(O58:T58)</f>
        <v>1</v>
      </c>
      <c r="M58" s="133">
        <v>1</v>
      </c>
      <c r="N58" s="154" t="str">
        <f>D58</f>
        <v>SEWA</v>
      </c>
      <c r="O58" s="198">
        <v>1</v>
      </c>
      <c r="P58" s="198"/>
      <c r="Q58" s="198"/>
      <c r="R58" s="198"/>
      <c r="S58" s="198"/>
      <c r="T58" s="198"/>
      <c r="U58" s="211">
        <f>IF(L58=1,0,"Salah")</f>
        <v>0</v>
      </c>
      <c r="BA58" s="274">
        <v>51</v>
      </c>
      <c r="BB58" s="275">
        <v>260000</v>
      </c>
      <c r="BC58" s="275">
        <v>216000</v>
      </c>
      <c r="BD58" s="275">
        <v>240000</v>
      </c>
      <c r="BE58" s="275">
        <v>150000</v>
      </c>
      <c r="BF58" s="275">
        <v>216000</v>
      </c>
      <c r="BK58" s="296" t="s">
        <v>282</v>
      </c>
    </row>
    <row r="59" spans="1:63" x14ac:dyDescent="0.3">
      <c r="A59" s="126"/>
      <c r="B59" s="125"/>
      <c r="C59" s="135">
        <v>2</v>
      </c>
      <c r="D59" s="136" t="s">
        <v>235</v>
      </c>
      <c r="E59" s="159">
        <f t="shared" ref="E59:J59" si="28">O59*$S$36</f>
        <v>0</v>
      </c>
      <c r="F59" s="159">
        <f t="shared" si="28"/>
        <v>0</v>
      </c>
      <c r="G59" s="159">
        <f t="shared" si="28"/>
        <v>0</v>
      </c>
      <c r="H59" s="159">
        <f t="shared" si="28"/>
        <v>0</v>
      </c>
      <c r="I59" s="159">
        <f t="shared" si="28"/>
        <v>0</v>
      </c>
      <c r="J59" s="159">
        <f t="shared" si="28"/>
        <v>0</v>
      </c>
      <c r="K59" s="159">
        <f t="shared" ref="K59:K64" si="29">SUM(E59:J59)</f>
        <v>0</v>
      </c>
      <c r="L59" s="210">
        <f t="shared" ref="L59:L65" si="30">SUM(O59:T59)</f>
        <v>1</v>
      </c>
      <c r="M59" s="135">
        <v>2</v>
      </c>
      <c r="N59" s="136" t="str">
        <f>D59</f>
        <v>Koordinasi</v>
      </c>
      <c r="O59" s="199">
        <v>1</v>
      </c>
      <c r="P59" s="199"/>
      <c r="Q59" s="199"/>
      <c r="R59" s="199"/>
      <c r="S59" s="199"/>
      <c r="T59" s="199"/>
      <c r="U59" s="211">
        <f>IF(L59=1,0,"Salah")</f>
        <v>0</v>
      </c>
      <c r="BA59" s="274">
        <v>52</v>
      </c>
      <c r="BB59" s="275">
        <v>260000</v>
      </c>
      <c r="BC59" s="275">
        <v>216000</v>
      </c>
      <c r="BD59" s="275">
        <v>240000</v>
      </c>
      <c r="BE59" s="275">
        <v>150000</v>
      </c>
      <c r="BF59" s="275">
        <v>216000</v>
      </c>
      <c r="BK59" s="296" t="s">
        <v>282</v>
      </c>
    </row>
    <row r="60" spans="1:63" x14ac:dyDescent="0.3">
      <c r="A60" s="126"/>
      <c r="B60" s="125"/>
      <c r="C60" s="135">
        <v>3</v>
      </c>
      <c r="D60" s="136" t="s">
        <v>236</v>
      </c>
      <c r="E60" s="159">
        <f t="shared" ref="E60:J60" si="31">O60*$S$37</f>
        <v>0</v>
      </c>
      <c r="F60" s="159">
        <f t="shared" si="31"/>
        <v>0</v>
      </c>
      <c r="G60" s="159">
        <f t="shared" si="31"/>
        <v>0</v>
      </c>
      <c r="H60" s="159">
        <f t="shared" si="31"/>
        <v>0</v>
      </c>
      <c r="I60" s="159">
        <f t="shared" si="31"/>
        <v>0</v>
      </c>
      <c r="J60" s="159">
        <f t="shared" si="31"/>
        <v>0</v>
      </c>
      <c r="K60" s="159">
        <f t="shared" si="29"/>
        <v>0</v>
      </c>
      <c r="L60" s="210">
        <f t="shared" si="30"/>
        <v>1</v>
      </c>
      <c r="M60" s="135">
        <v>3</v>
      </c>
      <c r="N60" s="136" t="str">
        <f t="shared" ref="N60:N65" si="32">D60</f>
        <v>Agensi</v>
      </c>
      <c r="O60" s="199">
        <v>1</v>
      </c>
      <c r="P60" s="199"/>
      <c r="Q60" s="199"/>
      <c r="R60" s="199"/>
      <c r="S60" s="199"/>
      <c r="T60" s="199"/>
      <c r="U60" s="211">
        <f>IF(L60=1,0,"Salah")</f>
        <v>0</v>
      </c>
      <c r="BA60" s="274">
        <v>53</v>
      </c>
      <c r="BB60" s="275">
        <v>260000</v>
      </c>
      <c r="BC60" s="275">
        <v>216000</v>
      </c>
      <c r="BD60" s="275">
        <v>240000</v>
      </c>
      <c r="BE60" s="275">
        <v>150000</v>
      </c>
      <c r="BF60" s="275">
        <v>216000</v>
      </c>
      <c r="BK60" s="296" t="s">
        <v>282</v>
      </c>
    </row>
    <row r="61" spans="1:63" x14ac:dyDescent="0.3">
      <c r="A61" s="126"/>
      <c r="B61" s="125"/>
      <c r="C61" s="135">
        <v>4</v>
      </c>
      <c r="D61" s="136" t="s">
        <v>31</v>
      </c>
      <c r="E61" s="159">
        <f t="shared" ref="E61:J61" si="33">O61*($S$40)</f>
        <v>2438650000</v>
      </c>
      <c r="F61" s="159">
        <f t="shared" si="33"/>
        <v>128350000</v>
      </c>
      <c r="G61" s="159">
        <f t="shared" si="33"/>
        <v>0</v>
      </c>
      <c r="H61" s="159">
        <f t="shared" si="33"/>
        <v>0</v>
      </c>
      <c r="I61" s="159">
        <f t="shared" si="33"/>
        <v>0</v>
      </c>
      <c r="J61" s="159">
        <f t="shared" si="33"/>
        <v>0</v>
      </c>
      <c r="K61" s="159">
        <f t="shared" si="29"/>
        <v>2567000000</v>
      </c>
      <c r="L61" s="210">
        <f t="shared" si="30"/>
        <v>1</v>
      </c>
      <c r="M61" s="135">
        <v>4</v>
      </c>
      <c r="N61" s="136" t="str">
        <f t="shared" si="32"/>
        <v>DAS</v>
      </c>
      <c r="O61" s="199">
        <v>0.95</v>
      </c>
      <c r="P61" s="199">
        <v>0.05</v>
      </c>
      <c r="Q61" s="199"/>
      <c r="R61" s="199"/>
      <c r="S61" s="199"/>
      <c r="T61" s="199"/>
      <c r="U61" s="211">
        <f>IF(L61=1,0,"Salah")</f>
        <v>0</v>
      </c>
      <c r="BA61" s="274">
        <v>54</v>
      </c>
      <c r="BB61" s="275">
        <v>260000</v>
      </c>
      <c r="BC61" s="275">
        <v>216000</v>
      </c>
      <c r="BD61" s="275">
        <v>240000</v>
      </c>
      <c r="BE61" s="275">
        <v>150000</v>
      </c>
      <c r="BF61" s="275">
        <v>216000</v>
      </c>
      <c r="BK61" s="296" t="s">
        <v>282</v>
      </c>
    </row>
    <row r="62" spans="1:63" x14ac:dyDescent="0.3">
      <c r="A62" s="126"/>
      <c r="B62" s="125"/>
      <c r="C62" s="135">
        <v>5</v>
      </c>
      <c r="D62" s="136" t="s">
        <v>237</v>
      </c>
      <c r="E62" s="290"/>
      <c r="F62" s="159">
        <f>(P62*(E33*($S$44+$T$44)))+(P62*(E34*($S$45+$T$45)))+(P62*(E35*($S$46+$T$46)))+(P62*(E36*($S$47+$T$47)))+(P62*(E37*($S$48+$T$48)))+(P62*(E38*($S$49+$T$49)))+(P62*(E39*($S$50+$T$50)))+(P62*(E40*($S$51+$T$51)))+(P62*(E41*($S$52+$T$52)))</f>
        <v>300000000</v>
      </c>
      <c r="G62" s="159">
        <f t="shared" ref="G62:J62" si="34">(Q62*(F33*($S$44+$T$44)))+(Q62*(F34*($S$45+$T$45)))+(Q62*(F35*($S$46+$T$46)))+(Q62*(F36*($S$47+$T$47)))+(Q62*(F37*($S$48+$T$48)))+(Q62*(F38*($S$49+$T$49)))+(Q62*(F39*($S$50+$T$50)))+(Q62*(F40*($S$51+$T$51)))+(Q62*(F41*($S$52+$T$52)))</f>
        <v>150000000</v>
      </c>
      <c r="H62" s="159">
        <f t="shared" si="34"/>
        <v>0</v>
      </c>
      <c r="I62" s="159">
        <f t="shared" si="34"/>
        <v>0</v>
      </c>
      <c r="J62" s="159">
        <f t="shared" si="34"/>
        <v>0</v>
      </c>
      <c r="K62" s="159">
        <f t="shared" si="29"/>
        <v>450000000</v>
      </c>
      <c r="L62" s="210">
        <f t="shared" si="30"/>
        <v>5</v>
      </c>
      <c r="M62" s="135">
        <v>5</v>
      </c>
      <c r="N62" s="136" t="str">
        <f t="shared" si="32"/>
        <v>BTS</v>
      </c>
      <c r="O62" s="199"/>
      <c r="P62" s="199">
        <v>1</v>
      </c>
      <c r="Q62" s="199">
        <v>1</v>
      </c>
      <c r="R62" s="199">
        <v>1</v>
      </c>
      <c r="S62" s="199">
        <v>1</v>
      </c>
      <c r="T62" s="199">
        <v>1</v>
      </c>
      <c r="U62" s="211">
        <f>IF(L62=5,0,"Salah")</f>
        <v>0</v>
      </c>
      <c r="BA62" s="274">
        <v>55</v>
      </c>
      <c r="BB62" s="275">
        <v>260000</v>
      </c>
      <c r="BC62" s="275">
        <v>216000</v>
      </c>
      <c r="BD62" s="275">
        <v>240000</v>
      </c>
      <c r="BE62" s="275">
        <v>150000</v>
      </c>
      <c r="BF62" s="275">
        <v>216000</v>
      </c>
      <c r="BK62" s="296" t="s">
        <v>282</v>
      </c>
    </row>
    <row r="63" spans="1:63" x14ac:dyDescent="0.3">
      <c r="A63" s="126"/>
      <c r="B63" s="125"/>
      <c r="C63" s="135">
        <v>6</v>
      </c>
      <c r="D63" s="136" t="s">
        <v>134</v>
      </c>
      <c r="E63" s="290"/>
      <c r="F63" s="159">
        <f>(P63*E$33*$O$34)+(P63*E$34*$O$35)+(P63*E$35*$O$36)+(P63*E$36*$O$37)+(P63*E$37*$O$38)+(P63*E$38*$O$39)+(P63*E$39*$O$40)+(P63*E$40*$O$41)+(P63*E$41*$O$42)+E63</f>
        <v>48000000</v>
      </c>
      <c r="G63" s="159">
        <f t="shared" ref="G63:J63" si="35">(Q63*F$33*$O$34)+(Q63*F$34*$O$35)+(Q63*F$35*$O$36)+(Q63*F$36*$O$37)+(Q63*F$37*$O$38)+(Q63*F$38*$O$39)+(Q63*F$39*$O$40)+(Q63*F$40*$O$41)+(Q63*F$41*$O$42)+F63</f>
        <v>96000000</v>
      </c>
      <c r="H63" s="159">
        <f t="shared" si="35"/>
        <v>96000000</v>
      </c>
      <c r="I63" s="159">
        <f t="shared" si="35"/>
        <v>96000000</v>
      </c>
      <c r="J63" s="159">
        <f t="shared" si="35"/>
        <v>96000000</v>
      </c>
      <c r="K63" s="159">
        <f t="shared" si="29"/>
        <v>432000000</v>
      </c>
      <c r="L63" s="210">
        <f t="shared" si="30"/>
        <v>5</v>
      </c>
      <c r="M63" s="135">
        <v>6</v>
      </c>
      <c r="N63" s="136" t="str">
        <f t="shared" si="32"/>
        <v>Listrik</v>
      </c>
      <c r="O63" s="199"/>
      <c r="P63" s="199">
        <v>1</v>
      </c>
      <c r="Q63" s="199">
        <v>1</v>
      </c>
      <c r="R63" s="199">
        <v>1</v>
      </c>
      <c r="S63" s="199">
        <v>1</v>
      </c>
      <c r="T63" s="199">
        <v>1</v>
      </c>
      <c r="U63" s="211">
        <f>IF(L63=5,0,"Salah")</f>
        <v>0</v>
      </c>
      <c r="BA63" s="274">
        <v>56</v>
      </c>
      <c r="BB63" s="275">
        <v>260000</v>
      </c>
      <c r="BC63" s="275">
        <v>216000</v>
      </c>
      <c r="BD63" s="275">
        <v>240000</v>
      </c>
      <c r="BE63" s="275">
        <v>150000</v>
      </c>
      <c r="BF63" s="275">
        <v>216000</v>
      </c>
      <c r="BK63" s="296" t="s">
        <v>282</v>
      </c>
    </row>
    <row r="64" spans="1:63" x14ac:dyDescent="0.3">
      <c r="A64" s="126"/>
      <c r="B64" s="125"/>
      <c r="C64" s="135">
        <v>7</v>
      </c>
      <c r="D64" s="136" t="s">
        <v>135</v>
      </c>
      <c r="E64" s="290"/>
      <c r="F64" s="159">
        <f>($O$45*E42)+($O$46*E42)+($O$47*SUM(E33:E41))+($O$48*3/4)</f>
        <v>64765000</v>
      </c>
      <c r="G64" s="159">
        <f>($O$45*F42)+($O$46*F42)+($O$47*SUM(F33:F41))+($O$48*4/4)</f>
        <v>76020000</v>
      </c>
      <c r="H64" s="159">
        <f t="shared" ref="H64:J64" si="36">($O$45*G42)+($O$46*G42)+($O$47*SUM(G33:G41))+($O$48*4/4)</f>
        <v>66020000</v>
      </c>
      <c r="I64" s="159">
        <f t="shared" si="36"/>
        <v>66020000</v>
      </c>
      <c r="J64" s="159">
        <f t="shared" si="36"/>
        <v>66020000</v>
      </c>
      <c r="K64" s="159">
        <f t="shared" si="29"/>
        <v>338845000</v>
      </c>
      <c r="L64" s="210">
        <f t="shared" si="30"/>
        <v>5</v>
      </c>
      <c r="M64" s="135">
        <v>7</v>
      </c>
      <c r="N64" s="136" t="str">
        <f t="shared" si="32"/>
        <v>Pemeliharaan</v>
      </c>
      <c r="O64" s="199"/>
      <c r="P64" s="199">
        <v>1</v>
      </c>
      <c r="Q64" s="199">
        <v>1</v>
      </c>
      <c r="R64" s="199">
        <v>1</v>
      </c>
      <c r="S64" s="199">
        <v>1</v>
      </c>
      <c r="T64" s="199">
        <v>1</v>
      </c>
      <c r="U64" s="211">
        <f>IF(L64=5,0,"Salah")</f>
        <v>0</v>
      </c>
      <c r="BA64" s="274">
        <v>57</v>
      </c>
      <c r="BB64" s="275">
        <v>260000</v>
      </c>
      <c r="BC64" s="275">
        <v>216000</v>
      </c>
      <c r="BD64" s="275">
        <v>240000</v>
      </c>
      <c r="BE64" s="275">
        <v>150000</v>
      </c>
      <c r="BF64" s="275">
        <v>216000</v>
      </c>
      <c r="BK64" s="296" t="s">
        <v>282</v>
      </c>
    </row>
    <row r="65" spans="1:63" ht="14.5" thickBot="1" x14ac:dyDescent="0.35">
      <c r="A65" s="126"/>
      <c r="B65" s="125"/>
      <c r="C65" s="137">
        <v>8</v>
      </c>
      <c r="D65" s="138" t="s">
        <v>238</v>
      </c>
      <c r="E65" s="291"/>
      <c r="F65" s="170">
        <f>P65*$O$49</f>
        <v>0</v>
      </c>
      <c r="G65" s="170">
        <f t="shared" ref="G65:J65" si="37">Q65*$O$49</f>
        <v>0</v>
      </c>
      <c r="H65" s="170">
        <f t="shared" si="37"/>
        <v>0</v>
      </c>
      <c r="I65" s="170">
        <f t="shared" si="37"/>
        <v>0</v>
      </c>
      <c r="J65" s="170">
        <f t="shared" si="37"/>
        <v>0</v>
      </c>
      <c r="K65" s="170">
        <f>SUM(E65:J65)</f>
        <v>0</v>
      </c>
      <c r="L65" s="210">
        <f t="shared" si="30"/>
        <v>5</v>
      </c>
      <c r="M65" s="137">
        <v>8</v>
      </c>
      <c r="N65" s="138" t="str">
        <f t="shared" si="32"/>
        <v>Lain-lain Opex</v>
      </c>
      <c r="O65" s="200"/>
      <c r="P65" s="200">
        <v>1</v>
      </c>
      <c r="Q65" s="200">
        <v>1</v>
      </c>
      <c r="R65" s="200">
        <v>1</v>
      </c>
      <c r="S65" s="200">
        <v>1</v>
      </c>
      <c r="T65" s="200">
        <v>1</v>
      </c>
      <c r="U65" s="211">
        <f>IF(L65=5,0,"Salah")</f>
        <v>0</v>
      </c>
      <c r="BA65" s="274">
        <v>58</v>
      </c>
      <c r="BB65" s="275">
        <v>260000</v>
      </c>
      <c r="BC65" s="275">
        <v>216000</v>
      </c>
      <c r="BD65" s="275">
        <v>240000</v>
      </c>
      <c r="BE65" s="275">
        <v>150000</v>
      </c>
      <c r="BF65" s="275">
        <v>216000</v>
      </c>
      <c r="BK65" s="296" t="s">
        <v>282</v>
      </c>
    </row>
    <row r="66" spans="1:63" ht="14.5" thickBot="1" x14ac:dyDescent="0.35">
      <c r="A66" s="126"/>
      <c r="B66" s="125"/>
      <c r="C66" s="125"/>
      <c r="D66" s="125"/>
      <c r="E66" s="125"/>
      <c r="F66" s="125"/>
      <c r="G66" s="125"/>
      <c r="H66" s="125"/>
      <c r="I66" s="125"/>
      <c r="J66" s="125"/>
      <c r="K66" s="248">
        <f>SUM(K58:K65)</f>
        <v>4037845000</v>
      </c>
      <c r="L66" s="125"/>
      <c r="M66" s="125"/>
      <c r="N66" s="125"/>
      <c r="O66" s="125"/>
      <c r="P66" s="125"/>
      <c r="Q66" s="125"/>
      <c r="R66" s="125"/>
      <c r="S66" s="125"/>
      <c r="T66" s="125"/>
      <c r="U66" s="208"/>
      <c r="BA66" s="274">
        <v>59</v>
      </c>
      <c r="BB66" s="275">
        <v>260000</v>
      </c>
      <c r="BC66" s="275">
        <v>216000</v>
      </c>
      <c r="BD66" s="275">
        <v>240000</v>
      </c>
      <c r="BE66" s="275">
        <v>150000</v>
      </c>
      <c r="BF66" s="275">
        <v>216000</v>
      </c>
      <c r="BK66" s="296" t="s">
        <v>282</v>
      </c>
    </row>
    <row r="67" spans="1:63" s="453" customFormat="1" ht="15" thickTop="1" thickBot="1" x14ac:dyDescent="0.35">
      <c r="A67" s="461"/>
      <c r="B67" s="462"/>
      <c r="C67" s="463" t="s">
        <v>240</v>
      </c>
      <c r="D67" s="462"/>
      <c r="E67" s="172">
        <f>E73</f>
        <v>-2923906875</v>
      </c>
      <c r="F67" s="172">
        <f>F73+E67</f>
        <v>-2529638741.0714283</v>
      </c>
      <c r="G67" s="172">
        <f>G73+F67</f>
        <v>-1255288357.1428568</v>
      </c>
      <c r="H67" s="172">
        <f t="shared" ref="H67:J67" si="38">H73+G67</f>
        <v>301282267.85714316</v>
      </c>
      <c r="I67" s="172">
        <f t="shared" si="38"/>
        <v>1970470535.7142861</v>
      </c>
      <c r="J67" s="172">
        <f t="shared" si="38"/>
        <v>3752276446.4285717</v>
      </c>
      <c r="K67" s="462"/>
      <c r="L67" s="462"/>
      <c r="M67" s="462"/>
      <c r="N67" s="462"/>
      <c r="O67" s="462"/>
      <c r="P67" s="462"/>
      <c r="Q67" s="462"/>
      <c r="R67" s="462"/>
      <c r="S67" s="462"/>
      <c r="T67" s="462"/>
      <c r="U67" s="464"/>
      <c r="BA67" s="454">
        <v>60</v>
      </c>
      <c r="BB67" s="455">
        <v>260000</v>
      </c>
      <c r="BC67" s="455">
        <v>216000</v>
      </c>
      <c r="BD67" s="455">
        <v>240000</v>
      </c>
      <c r="BE67" s="455">
        <v>150000</v>
      </c>
      <c r="BF67" s="455">
        <v>216000</v>
      </c>
      <c r="BG67" s="455"/>
      <c r="BH67" s="455"/>
      <c r="BI67" s="455"/>
      <c r="BJ67" s="455"/>
      <c r="BK67" s="453" t="s">
        <v>282</v>
      </c>
    </row>
    <row r="68" spans="1:63" ht="15.75" customHeight="1" thickBot="1" x14ac:dyDescent="0.35">
      <c r="A68" s="126"/>
      <c r="B68" s="125"/>
      <c r="C68" s="139" t="s">
        <v>115</v>
      </c>
      <c r="D68" s="139" t="s">
        <v>201</v>
      </c>
      <c r="E68" s="139">
        <f>E57</f>
        <v>2019</v>
      </c>
      <c r="F68" s="139">
        <f>E68+1</f>
        <v>2020</v>
      </c>
      <c r="G68" s="139">
        <f t="shared" ref="G68" si="39">F68+1</f>
        <v>2021</v>
      </c>
      <c r="H68" s="139">
        <f>G68+1</f>
        <v>2022</v>
      </c>
      <c r="I68" s="139">
        <f>H68+1</f>
        <v>2023</v>
      </c>
      <c r="J68" s="139">
        <f t="shared" ref="J68" si="40">I68+1</f>
        <v>2024</v>
      </c>
      <c r="K68" s="139" t="s">
        <v>48</v>
      </c>
      <c r="L68" s="125"/>
      <c r="M68" s="1109" t="str">
        <f>IF(N68&lt;20%,"IRR.","IRR :")</f>
        <v>IRR :</v>
      </c>
      <c r="N68" s="1112">
        <f>IRR(E73:J73,F15)</f>
        <v>0.28628751655867757</v>
      </c>
      <c r="O68" s="1113"/>
      <c r="P68" s="125"/>
      <c r="Q68" s="1109" t="s">
        <v>52</v>
      </c>
      <c r="R68" s="1095">
        <f>SUM(E73:J73)</f>
        <v>3752276446.4285717</v>
      </c>
      <c r="S68" s="1096"/>
      <c r="T68" s="125"/>
      <c r="U68" s="208"/>
      <c r="BA68" s="274">
        <v>61</v>
      </c>
      <c r="BB68" s="275">
        <v>210000</v>
      </c>
      <c r="BC68" s="275">
        <v>216000</v>
      </c>
      <c r="BD68" s="275">
        <v>240000</v>
      </c>
      <c r="BE68" s="275">
        <v>150000</v>
      </c>
      <c r="BF68" s="275">
        <v>216000</v>
      </c>
      <c r="BK68" s="296" t="s">
        <v>282</v>
      </c>
    </row>
    <row r="69" spans="1:63" ht="15" customHeight="1" x14ac:dyDescent="0.3">
      <c r="A69" s="126"/>
      <c r="B69" s="125"/>
      <c r="C69" s="186">
        <v>1</v>
      </c>
      <c r="D69" s="305" t="s">
        <v>241</v>
      </c>
      <c r="E69" s="183">
        <f t="shared" ref="E69:I69" si="41">SUM(E46:E54)</f>
        <v>0</v>
      </c>
      <c r="F69" s="183">
        <f t="shared" si="41"/>
        <v>1119988571.4285715</v>
      </c>
      <c r="G69" s="183">
        <f t="shared" si="41"/>
        <v>1663588571.4285715</v>
      </c>
      <c r="H69" s="183">
        <f t="shared" si="41"/>
        <v>1663588571.4285715</v>
      </c>
      <c r="I69" s="183">
        <f t="shared" si="41"/>
        <v>1663588571.4285715</v>
      </c>
      <c r="J69" s="183">
        <f>SUM(J46:J54)</f>
        <v>1663588571.4285715</v>
      </c>
      <c r="K69" s="183">
        <f>SUM(E69:J69)</f>
        <v>7774342857.1428576</v>
      </c>
      <c r="L69" s="125"/>
      <c r="M69" s="1110"/>
      <c r="N69" s="1114"/>
      <c r="O69" s="1115"/>
      <c r="P69" s="125"/>
      <c r="Q69" s="1110"/>
      <c r="R69" s="1097"/>
      <c r="S69" s="1098"/>
      <c r="T69" s="125"/>
      <c r="U69" s="208"/>
      <c r="BA69" s="274">
        <v>62</v>
      </c>
      <c r="BB69" s="275">
        <v>210000</v>
      </c>
      <c r="BC69" s="275">
        <v>216000</v>
      </c>
      <c r="BD69" s="275">
        <v>240000</v>
      </c>
      <c r="BE69" s="275">
        <v>150000</v>
      </c>
      <c r="BF69" s="275">
        <v>216000</v>
      </c>
      <c r="BK69" s="296" t="s">
        <v>282</v>
      </c>
    </row>
    <row r="70" spans="1:63" ht="15" customHeight="1" x14ac:dyDescent="0.3">
      <c r="A70" s="126"/>
      <c r="B70" s="125"/>
      <c r="C70" s="243">
        <v>2</v>
      </c>
      <c r="D70" s="249" t="s">
        <v>242</v>
      </c>
      <c r="E70" s="250">
        <f t="shared" ref="E70:I70" si="42">SUM(E58:E65)</f>
        <v>2688650000</v>
      </c>
      <c r="F70" s="250">
        <f t="shared" si="42"/>
        <v>541115000</v>
      </c>
      <c r="G70" s="250">
        <f t="shared" si="42"/>
        <v>322020000</v>
      </c>
      <c r="H70" s="250">
        <f t="shared" si="42"/>
        <v>162020000</v>
      </c>
      <c r="I70" s="250">
        <f t="shared" si="42"/>
        <v>162020000</v>
      </c>
      <c r="J70" s="250">
        <f>SUM(J58:J65)</f>
        <v>162020000</v>
      </c>
      <c r="K70" s="250">
        <f>SUM(E70:J70)</f>
        <v>4037845000</v>
      </c>
      <c r="L70" s="125"/>
      <c r="M70" s="1110"/>
      <c r="N70" s="1114"/>
      <c r="O70" s="1115"/>
      <c r="P70" s="125"/>
      <c r="Q70" s="1110"/>
      <c r="R70" s="1097"/>
      <c r="S70" s="1098"/>
      <c r="T70" s="125"/>
      <c r="U70" s="208"/>
      <c r="BA70" s="274">
        <v>63</v>
      </c>
      <c r="BB70" s="275">
        <v>210000</v>
      </c>
      <c r="BC70" s="275">
        <v>216000</v>
      </c>
      <c r="BD70" s="275">
        <v>240000</v>
      </c>
      <c r="BE70" s="275">
        <v>150000</v>
      </c>
      <c r="BF70" s="275">
        <v>216000</v>
      </c>
      <c r="BK70" s="296" t="s">
        <v>282</v>
      </c>
    </row>
    <row r="71" spans="1:63" ht="15" customHeight="1" x14ac:dyDescent="0.3">
      <c r="A71" s="126"/>
      <c r="B71" s="125"/>
      <c r="C71" s="251"/>
      <c r="D71" s="251" t="s">
        <v>240</v>
      </c>
      <c r="E71" s="252">
        <f>E69-E70</f>
        <v>-2688650000</v>
      </c>
      <c r="F71" s="252">
        <f t="shared" ref="F71:J71" si="43">F69-F70</f>
        <v>578873571.42857146</v>
      </c>
      <c r="G71" s="252">
        <f t="shared" si="43"/>
        <v>1341568571.4285715</v>
      </c>
      <c r="H71" s="252">
        <f t="shared" si="43"/>
        <v>1501568571.4285715</v>
      </c>
      <c r="I71" s="252">
        <f t="shared" si="43"/>
        <v>1501568571.4285715</v>
      </c>
      <c r="J71" s="252">
        <f t="shared" si="43"/>
        <v>1501568571.4285715</v>
      </c>
      <c r="K71" s="252">
        <f>SUM(E71:J71)</f>
        <v>3736497857.1428576</v>
      </c>
      <c r="L71" s="125"/>
      <c r="M71" s="1110"/>
      <c r="N71" s="1114"/>
      <c r="O71" s="1115"/>
      <c r="P71" s="125"/>
      <c r="Q71" s="1110"/>
      <c r="R71" s="1097"/>
      <c r="S71" s="1098"/>
      <c r="T71" s="125"/>
      <c r="U71" s="208"/>
      <c r="BA71" s="274">
        <v>64</v>
      </c>
      <c r="BB71" s="275">
        <v>210000</v>
      </c>
      <c r="BC71" s="275">
        <v>216000</v>
      </c>
      <c r="BD71" s="275">
        <v>240000</v>
      </c>
      <c r="BE71" s="275">
        <v>150000</v>
      </c>
      <c r="BF71" s="275">
        <v>216000</v>
      </c>
      <c r="BK71" s="296" t="s">
        <v>282</v>
      </c>
    </row>
    <row r="72" spans="1:63" ht="15" customHeight="1" x14ac:dyDescent="0.3">
      <c r="A72" s="126"/>
      <c r="B72" s="125"/>
      <c r="C72" s="147"/>
      <c r="D72" s="147" t="s">
        <v>243</v>
      </c>
      <c r="E72" s="184">
        <f>E77</f>
        <v>-235256874.99999997</v>
      </c>
      <c r="F72" s="184">
        <f t="shared" ref="F72:J72" si="44">F77</f>
        <v>-184605437.5</v>
      </c>
      <c r="G72" s="184">
        <f t="shared" si="44"/>
        <v>-67218187.499999985</v>
      </c>
      <c r="H72" s="184">
        <f t="shared" si="44"/>
        <v>55002053.571428575</v>
      </c>
      <c r="I72" s="184">
        <f t="shared" si="44"/>
        <v>167619696.42857143</v>
      </c>
      <c r="J72" s="184">
        <f t="shared" si="44"/>
        <v>280237339.28571433</v>
      </c>
      <c r="K72" s="184">
        <f>SUM(E72:J72)</f>
        <v>15778589.285714358</v>
      </c>
      <c r="L72" s="125"/>
      <c r="M72" s="1110"/>
      <c r="N72" s="1114"/>
      <c r="O72" s="1115"/>
      <c r="P72" s="125"/>
      <c r="Q72" s="1110"/>
      <c r="R72" s="1097"/>
      <c r="S72" s="1098"/>
      <c r="T72" s="125"/>
      <c r="U72" s="208"/>
      <c r="BA72" s="274">
        <v>65</v>
      </c>
      <c r="BB72" s="275">
        <v>210000</v>
      </c>
      <c r="BC72" s="275">
        <v>216000</v>
      </c>
      <c r="BD72" s="275">
        <v>240000</v>
      </c>
      <c r="BE72" s="275">
        <v>150000</v>
      </c>
      <c r="BF72" s="275">
        <v>216000</v>
      </c>
      <c r="BK72" s="296" t="s">
        <v>282</v>
      </c>
    </row>
    <row r="73" spans="1:63" ht="15.75" customHeight="1" thickBot="1" x14ac:dyDescent="0.35">
      <c r="A73" s="126"/>
      <c r="B73" s="125"/>
      <c r="C73" s="759"/>
      <c r="D73" s="760" t="s">
        <v>223</v>
      </c>
      <c r="E73" s="761">
        <f>E71+E72</f>
        <v>-2923906875</v>
      </c>
      <c r="F73" s="761">
        <f t="shared" ref="F73:J73" si="45">F71+F72</f>
        <v>394268133.92857146</v>
      </c>
      <c r="G73" s="761">
        <f t="shared" si="45"/>
        <v>1274350383.9285715</v>
      </c>
      <c r="H73" s="761">
        <f t="shared" si="45"/>
        <v>1556570625</v>
      </c>
      <c r="I73" s="761">
        <f t="shared" si="45"/>
        <v>1669188267.8571429</v>
      </c>
      <c r="J73" s="761">
        <f t="shared" si="45"/>
        <v>1781805910.7142859</v>
      </c>
      <c r="K73" s="761">
        <f>SUM(K71:K72)</f>
        <v>3752276446.4285717</v>
      </c>
      <c r="L73" s="125"/>
      <c r="M73" s="1111"/>
      <c r="N73" s="1116"/>
      <c r="O73" s="1117"/>
      <c r="P73" s="215"/>
      <c r="Q73" s="1111"/>
      <c r="R73" s="1099"/>
      <c r="S73" s="1100"/>
      <c r="T73" s="125"/>
      <c r="U73" s="208"/>
      <c r="BA73" s="274">
        <v>66</v>
      </c>
      <c r="BB73" s="275">
        <v>210000</v>
      </c>
      <c r="BC73" s="275">
        <v>216000</v>
      </c>
      <c r="BD73" s="275">
        <v>240000</v>
      </c>
      <c r="BE73" s="275">
        <v>150000</v>
      </c>
      <c r="BF73" s="275">
        <v>216000</v>
      </c>
      <c r="BK73" s="296" t="s">
        <v>282</v>
      </c>
    </row>
    <row r="74" spans="1:63" ht="15.75" customHeight="1" thickBot="1" x14ac:dyDescent="0.35">
      <c r="A74" s="126"/>
      <c r="B74" s="125"/>
      <c r="C74" s="763"/>
      <c r="D74" s="764" t="s">
        <v>491</v>
      </c>
      <c r="E74" s="765">
        <f>E73</f>
        <v>-2923906875</v>
      </c>
      <c r="F74" s="765">
        <f>E74+F73</f>
        <v>-2529638741.0714283</v>
      </c>
      <c r="G74" s="765">
        <f t="shared" ref="G74:J74" si="46">F74+G73</f>
        <v>-1255288357.1428568</v>
      </c>
      <c r="H74" s="765">
        <f t="shared" si="46"/>
        <v>301282267.85714316</v>
      </c>
      <c r="I74" s="765">
        <f t="shared" si="46"/>
        <v>1970470535.7142861</v>
      </c>
      <c r="J74" s="765">
        <f t="shared" si="46"/>
        <v>3752276446.4285717</v>
      </c>
      <c r="K74" s="765"/>
      <c r="L74" s="125"/>
      <c r="M74" s="756"/>
      <c r="N74" s="757"/>
      <c r="O74" s="757"/>
      <c r="P74" s="215"/>
      <c r="Q74" s="756"/>
      <c r="R74" s="758"/>
      <c r="S74" s="758"/>
      <c r="T74" s="125"/>
      <c r="U74" s="208"/>
    </row>
    <row r="75" spans="1:63" s="474" customFormat="1" ht="15" thickTop="1" thickBot="1" x14ac:dyDescent="0.35">
      <c r="A75" s="471"/>
      <c r="B75" s="472"/>
      <c r="C75" s="472"/>
      <c r="D75" s="472"/>
      <c r="E75" s="762" t="b">
        <f>E67&gt;=0</f>
        <v>0</v>
      </c>
      <c r="F75" s="762" t="b">
        <f>F67&gt;=0</f>
        <v>0</v>
      </c>
      <c r="G75" s="762" t="b">
        <f t="shared" ref="G75:J75" si="47">G67&gt;=0</f>
        <v>0</v>
      </c>
      <c r="H75" s="762" t="b">
        <f t="shared" si="47"/>
        <v>1</v>
      </c>
      <c r="I75" s="762" t="b">
        <f t="shared" si="47"/>
        <v>1</v>
      </c>
      <c r="J75" s="762" t="b">
        <f t="shared" si="47"/>
        <v>1</v>
      </c>
      <c r="K75" s="472"/>
      <c r="L75" s="472"/>
      <c r="M75" s="472"/>
      <c r="N75" s="472"/>
      <c r="O75" s="472"/>
      <c r="P75" s="472"/>
      <c r="Q75" s="472"/>
      <c r="R75" s="472"/>
      <c r="S75" s="472"/>
      <c r="T75" s="472"/>
      <c r="U75" s="473"/>
      <c r="BA75" s="475">
        <v>67</v>
      </c>
      <c r="BB75" s="476">
        <v>210000</v>
      </c>
      <c r="BC75" s="476">
        <v>216000</v>
      </c>
      <c r="BD75" s="476">
        <v>240000</v>
      </c>
      <c r="BE75" s="476">
        <v>150000</v>
      </c>
      <c r="BF75" s="476">
        <v>216000</v>
      </c>
      <c r="BG75" s="476"/>
      <c r="BH75" s="476"/>
      <c r="BI75" s="476"/>
      <c r="BJ75" s="476"/>
      <c r="BK75" s="474" t="s">
        <v>282</v>
      </c>
    </row>
    <row r="76" spans="1:63" s="474" customFormat="1" x14ac:dyDescent="0.3">
      <c r="E76" s="477">
        <f>E71</f>
        <v>-2688650000</v>
      </c>
      <c r="F76" s="477">
        <f>F71+E76</f>
        <v>-2109776428.5714285</v>
      </c>
      <c r="G76" s="477">
        <f t="shared" ref="G76:J76" si="48">G71+F76</f>
        <v>-768207857.14285707</v>
      </c>
      <c r="H76" s="477">
        <f t="shared" si="48"/>
        <v>733360714.28571439</v>
      </c>
      <c r="I76" s="477">
        <f t="shared" si="48"/>
        <v>2234929285.7142859</v>
      </c>
      <c r="J76" s="477">
        <f t="shared" si="48"/>
        <v>3736497857.1428576</v>
      </c>
      <c r="BA76" s="475">
        <v>68</v>
      </c>
      <c r="BB76" s="476">
        <v>210000</v>
      </c>
      <c r="BC76" s="476">
        <v>216000</v>
      </c>
      <c r="BD76" s="476">
        <v>240000</v>
      </c>
      <c r="BE76" s="476">
        <v>150000</v>
      </c>
      <c r="BF76" s="476">
        <v>216000</v>
      </c>
      <c r="BG76" s="476"/>
      <c r="BH76" s="476"/>
      <c r="BI76" s="476"/>
      <c r="BJ76" s="476"/>
      <c r="BK76" s="474" t="s">
        <v>282</v>
      </c>
    </row>
    <row r="77" spans="1:63" s="474" customFormat="1" x14ac:dyDescent="0.3">
      <c r="E77" s="478">
        <f>IF(E76&lt;1,(E76*70%)*$F$16,E76*$F$14)</f>
        <v>-235256874.99999997</v>
      </c>
      <c r="F77" s="478">
        <f t="shared" ref="F77:J77" si="49">IF(F76&lt;1,(F76*70%)*$F$16,F76*$F$14)</f>
        <v>-184605437.5</v>
      </c>
      <c r="G77" s="478">
        <f t="shared" si="49"/>
        <v>-67218187.499999985</v>
      </c>
      <c r="H77" s="478">
        <f t="shared" si="49"/>
        <v>55002053.571428575</v>
      </c>
      <c r="I77" s="478">
        <f t="shared" si="49"/>
        <v>167619696.42857143</v>
      </c>
      <c r="J77" s="478">
        <f t="shared" si="49"/>
        <v>280237339.28571433</v>
      </c>
      <c r="BA77" s="475">
        <v>69</v>
      </c>
      <c r="BB77" s="476">
        <v>210000</v>
      </c>
      <c r="BC77" s="476">
        <v>216000</v>
      </c>
      <c r="BD77" s="476">
        <v>240000</v>
      </c>
      <c r="BE77" s="476">
        <v>150000</v>
      </c>
      <c r="BF77" s="476">
        <v>216000</v>
      </c>
      <c r="BG77" s="476"/>
      <c r="BH77" s="476"/>
      <c r="BI77" s="476"/>
      <c r="BJ77" s="476"/>
      <c r="BK77" s="474" t="s">
        <v>282</v>
      </c>
    </row>
    <row r="78" spans="1:63" s="474" customFormat="1" x14ac:dyDescent="0.3">
      <c r="E78" s="479"/>
      <c r="F78" s="479"/>
      <c r="G78" s="479"/>
      <c r="H78" s="479"/>
      <c r="I78" s="479"/>
      <c r="J78" s="479"/>
      <c r="BA78" s="475">
        <v>70</v>
      </c>
      <c r="BB78" s="476">
        <v>210000</v>
      </c>
      <c r="BC78" s="476">
        <v>180000</v>
      </c>
      <c r="BD78" s="476">
        <v>200000</v>
      </c>
      <c r="BE78" s="476">
        <v>150000</v>
      </c>
      <c r="BF78" s="476">
        <v>180000</v>
      </c>
      <c r="BG78" s="476"/>
      <c r="BH78" s="476"/>
      <c r="BI78" s="476"/>
      <c r="BJ78" s="476"/>
      <c r="BK78" s="474" t="s">
        <v>282</v>
      </c>
    </row>
    <row r="79" spans="1:63" s="453" customFormat="1" x14ac:dyDescent="0.3">
      <c r="E79" s="498"/>
      <c r="F79" s="465"/>
      <c r="BA79" s="454">
        <v>71</v>
      </c>
      <c r="BB79" s="455">
        <v>210000</v>
      </c>
      <c r="BC79" s="455">
        <v>180000</v>
      </c>
      <c r="BD79" s="455">
        <v>200000</v>
      </c>
      <c r="BE79" s="455">
        <v>150000</v>
      </c>
      <c r="BF79" s="455">
        <v>180000</v>
      </c>
      <c r="BG79" s="455"/>
      <c r="BH79" s="455"/>
      <c r="BI79" s="455"/>
      <c r="BJ79" s="455"/>
      <c r="BK79" s="453" t="s">
        <v>282</v>
      </c>
    </row>
    <row r="80" spans="1:63" s="453" customFormat="1" x14ac:dyDescent="0.3">
      <c r="BA80" s="454">
        <v>72</v>
      </c>
      <c r="BB80" s="455">
        <v>210000</v>
      </c>
      <c r="BC80" s="455">
        <v>180000</v>
      </c>
      <c r="BD80" s="455">
        <v>200000</v>
      </c>
      <c r="BE80" s="455">
        <v>150000</v>
      </c>
      <c r="BF80" s="455">
        <v>180000</v>
      </c>
      <c r="BG80" s="455"/>
      <c r="BH80" s="455"/>
      <c r="BI80" s="455"/>
      <c r="BJ80" s="455"/>
      <c r="BK80" s="453" t="s">
        <v>282</v>
      </c>
    </row>
    <row r="81" spans="53:63" s="453" customFormat="1" x14ac:dyDescent="0.3">
      <c r="BA81" s="454">
        <v>73</v>
      </c>
      <c r="BB81" s="455">
        <v>210000</v>
      </c>
      <c r="BC81" s="455">
        <v>180000</v>
      </c>
      <c r="BD81" s="455">
        <v>200000</v>
      </c>
      <c r="BE81" s="455">
        <v>150000</v>
      </c>
      <c r="BF81" s="455">
        <v>180000</v>
      </c>
      <c r="BG81" s="455"/>
      <c r="BH81" s="455"/>
      <c r="BI81" s="455"/>
      <c r="BJ81" s="455"/>
      <c r="BK81" s="453" t="s">
        <v>282</v>
      </c>
    </row>
    <row r="82" spans="53:63" s="453" customFormat="1" x14ac:dyDescent="0.3">
      <c r="BA82" s="454">
        <v>74</v>
      </c>
      <c r="BB82" s="455">
        <v>210000</v>
      </c>
      <c r="BC82" s="455">
        <v>180000</v>
      </c>
      <c r="BD82" s="455">
        <v>200000</v>
      </c>
      <c r="BE82" s="455">
        <v>150000</v>
      </c>
      <c r="BF82" s="455">
        <v>180000</v>
      </c>
      <c r="BG82" s="455"/>
      <c r="BH82" s="455"/>
      <c r="BI82" s="455"/>
      <c r="BJ82" s="455"/>
      <c r="BK82" s="453" t="s">
        <v>282</v>
      </c>
    </row>
    <row r="83" spans="53:63" x14ac:dyDescent="0.3">
      <c r="BA83" s="274">
        <v>75</v>
      </c>
      <c r="BB83" s="275">
        <v>210000</v>
      </c>
      <c r="BC83" s="275">
        <v>180000</v>
      </c>
      <c r="BD83" s="275">
        <v>200000</v>
      </c>
      <c r="BE83" s="275">
        <v>150000</v>
      </c>
      <c r="BF83" s="275">
        <v>180000</v>
      </c>
      <c r="BK83" s="296" t="s">
        <v>282</v>
      </c>
    </row>
    <row r="84" spans="53:63" x14ac:dyDescent="0.3">
      <c r="BA84" s="274">
        <v>76</v>
      </c>
      <c r="BB84" s="275">
        <v>210000</v>
      </c>
      <c r="BC84" s="275">
        <v>180000</v>
      </c>
      <c r="BD84" s="275">
        <v>200000</v>
      </c>
      <c r="BE84" s="275">
        <v>150000</v>
      </c>
      <c r="BF84" s="275">
        <v>180000</v>
      </c>
      <c r="BK84" s="296" t="s">
        <v>282</v>
      </c>
    </row>
    <row r="85" spans="53:63" x14ac:dyDescent="0.3">
      <c r="BA85" s="274">
        <v>77</v>
      </c>
      <c r="BB85" s="275">
        <v>210000</v>
      </c>
      <c r="BC85" s="275">
        <v>180000</v>
      </c>
      <c r="BD85" s="275">
        <v>200000</v>
      </c>
      <c r="BE85" s="275">
        <v>150000</v>
      </c>
      <c r="BF85" s="275">
        <v>180000</v>
      </c>
      <c r="BK85" s="296" t="s">
        <v>282</v>
      </c>
    </row>
    <row r="86" spans="53:63" x14ac:dyDescent="0.3">
      <c r="BA86" s="274">
        <v>78</v>
      </c>
      <c r="BB86" s="275">
        <v>210000</v>
      </c>
      <c r="BC86" s="275">
        <v>180000</v>
      </c>
      <c r="BD86" s="275">
        <v>200000</v>
      </c>
      <c r="BE86" s="275">
        <v>150000</v>
      </c>
      <c r="BF86" s="275">
        <v>180000</v>
      </c>
      <c r="BK86" s="296" t="s">
        <v>282</v>
      </c>
    </row>
    <row r="87" spans="53:63" x14ac:dyDescent="0.3">
      <c r="BA87" s="274">
        <v>79</v>
      </c>
      <c r="BB87" s="275">
        <v>210000</v>
      </c>
      <c r="BC87" s="275">
        <v>180000</v>
      </c>
      <c r="BD87" s="275">
        <v>200000</v>
      </c>
      <c r="BE87" s="275">
        <v>150000</v>
      </c>
      <c r="BF87" s="275">
        <v>180000</v>
      </c>
      <c r="BK87" s="296" t="s">
        <v>282</v>
      </c>
    </row>
    <row r="88" spans="53:63" x14ac:dyDescent="0.3">
      <c r="BA88" s="274">
        <v>80</v>
      </c>
      <c r="BB88" s="275">
        <v>210000</v>
      </c>
      <c r="BC88" s="275">
        <v>180000</v>
      </c>
      <c r="BD88" s="275">
        <v>200000</v>
      </c>
      <c r="BE88" s="275">
        <v>150000</v>
      </c>
      <c r="BF88" s="275">
        <v>180000</v>
      </c>
      <c r="BK88" s="296" t="s">
        <v>282</v>
      </c>
    </row>
    <row r="89" spans="53:63" x14ac:dyDescent="0.3">
      <c r="BA89" s="274">
        <v>81</v>
      </c>
      <c r="BB89" s="275">
        <v>180000</v>
      </c>
      <c r="BC89" s="275">
        <v>180000</v>
      </c>
      <c r="BD89" s="275">
        <v>200000</v>
      </c>
      <c r="BE89" s="275">
        <v>150000</v>
      </c>
      <c r="BF89" s="275">
        <v>180000</v>
      </c>
      <c r="BK89" s="296" t="s">
        <v>282</v>
      </c>
    </row>
    <row r="90" spans="53:63" x14ac:dyDescent="0.3">
      <c r="BA90" s="274">
        <v>82</v>
      </c>
      <c r="BB90" s="275">
        <v>180000</v>
      </c>
      <c r="BC90" s="275">
        <v>180000</v>
      </c>
      <c r="BD90" s="275">
        <v>200000</v>
      </c>
      <c r="BE90" s="275">
        <v>150000</v>
      </c>
      <c r="BF90" s="275">
        <v>180000</v>
      </c>
      <c r="BK90" s="296" t="s">
        <v>282</v>
      </c>
    </row>
    <row r="91" spans="53:63" x14ac:dyDescent="0.3">
      <c r="BA91" s="274">
        <v>83</v>
      </c>
      <c r="BB91" s="275">
        <v>180000</v>
      </c>
      <c r="BC91" s="275">
        <v>180000</v>
      </c>
      <c r="BD91" s="275">
        <v>200000</v>
      </c>
      <c r="BE91" s="275">
        <v>150000</v>
      </c>
      <c r="BF91" s="275">
        <v>180000</v>
      </c>
      <c r="BK91" s="296" t="s">
        <v>282</v>
      </c>
    </row>
    <row r="92" spans="53:63" x14ac:dyDescent="0.3">
      <c r="BA92" s="274">
        <v>84</v>
      </c>
      <c r="BB92" s="275">
        <v>180000</v>
      </c>
      <c r="BC92" s="275">
        <v>180000</v>
      </c>
      <c r="BD92" s="275">
        <v>200000</v>
      </c>
      <c r="BE92" s="275">
        <v>150000</v>
      </c>
      <c r="BF92" s="275">
        <v>180000</v>
      </c>
      <c r="BK92" s="296" t="s">
        <v>282</v>
      </c>
    </row>
    <row r="93" spans="53:63" x14ac:dyDescent="0.3">
      <c r="BA93" s="274">
        <v>85</v>
      </c>
      <c r="BB93" s="275">
        <v>180000</v>
      </c>
      <c r="BC93" s="275">
        <v>180000</v>
      </c>
      <c r="BD93" s="275">
        <v>200000</v>
      </c>
      <c r="BE93" s="275">
        <v>150000</v>
      </c>
      <c r="BF93" s="275">
        <v>180000</v>
      </c>
      <c r="BK93" s="296" t="s">
        <v>282</v>
      </c>
    </row>
    <row r="94" spans="53:63" x14ac:dyDescent="0.3">
      <c r="BA94" s="274">
        <v>86</v>
      </c>
      <c r="BB94" s="275">
        <v>180000</v>
      </c>
      <c r="BC94" s="275">
        <v>180000</v>
      </c>
      <c r="BD94" s="275">
        <v>200000</v>
      </c>
      <c r="BE94" s="275">
        <v>150000</v>
      </c>
      <c r="BF94" s="275">
        <v>180000</v>
      </c>
      <c r="BK94" s="296" t="s">
        <v>282</v>
      </c>
    </row>
    <row r="95" spans="53:63" x14ac:dyDescent="0.3">
      <c r="BA95" s="274">
        <v>87</v>
      </c>
      <c r="BB95" s="275">
        <v>180000</v>
      </c>
      <c r="BC95" s="275">
        <v>180000</v>
      </c>
      <c r="BD95" s="275">
        <v>200000</v>
      </c>
      <c r="BE95" s="275">
        <v>150000</v>
      </c>
      <c r="BF95" s="275">
        <v>180000</v>
      </c>
      <c r="BK95" s="296" t="s">
        <v>282</v>
      </c>
    </row>
    <row r="96" spans="53:63" x14ac:dyDescent="0.3">
      <c r="BA96" s="274">
        <v>88</v>
      </c>
      <c r="BB96" s="275">
        <v>180000</v>
      </c>
      <c r="BC96" s="275">
        <v>180000</v>
      </c>
      <c r="BD96" s="275">
        <v>200000</v>
      </c>
      <c r="BE96" s="275">
        <v>150000</v>
      </c>
      <c r="BF96" s="275">
        <v>180000</v>
      </c>
      <c r="BK96" s="296" t="s">
        <v>282</v>
      </c>
    </row>
    <row r="97" spans="53:63" x14ac:dyDescent="0.3">
      <c r="BA97" s="274">
        <v>89</v>
      </c>
      <c r="BB97" s="275">
        <v>180000</v>
      </c>
      <c r="BC97" s="275">
        <v>180000</v>
      </c>
      <c r="BD97" s="275">
        <v>200000</v>
      </c>
      <c r="BE97" s="275">
        <v>150000</v>
      </c>
      <c r="BF97" s="275">
        <v>180000</v>
      </c>
      <c r="BK97" s="296" t="s">
        <v>282</v>
      </c>
    </row>
    <row r="98" spans="53:63" x14ac:dyDescent="0.3">
      <c r="BA98" s="274">
        <v>90</v>
      </c>
      <c r="BB98" s="275">
        <v>180000</v>
      </c>
      <c r="BC98" s="275">
        <v>180000</v>
      </c>
      <c r="BD98" s="275">
        <v>200000</v>
      </c>
      <c r="BE98" s="275">
        <v>150000</v>
      </c>
      <c r="BF98" s="275">
        <v>180000</v>
      </c>
      <c r="BK98" s="296" t="s">
        <v>282</v>
      </c>
    </row>
    <row r="99" spans="53:63" x14ac:dyDescent="0.3">
      <c r="BA99" s="274">
        <v>91</v>
      </c>
      <c r="BB99" s="275">
        <v>180000</v>
      </c>
      <c r="BC99" s="275">
        <v>180000</v>
      </c>
      <c r="BD99" s="275">
        <v>200000</v>
      </c>
      <c r="BE99" s="275">
        <v>150000</v>
      </c>
      <c r="BF99" s="275">
        <v>180000</v>
      </c>
      <c r="BK99" s="296" t="s">
        <v>282</v>
      </c>
    </row>
    <row r="100" spans="53:63" x14ac:dyDescent="0.3">
      <c r="BA100" s="274">
        <v>92</v>
      </c>
      <c r="BB100" s="275">
        <v>180000</v>
      </c>
      <c r="BC100" s="275">
        <v>180000</v>
      </c>
      <c r="BD100" s="275">
        <v>200000</v>
      </c>
      <c r="BE100" s="275">
        <v>150000</v>
      </c>
      <c r="BF100" s="275">
        <v>180000</v>
      </c>
      <c r="BK100" s="296" t="s">
        <v>282</v>
      </c>
    </row>
    <row r="101" spans="53:63" x14ac:dyDescent="0.3">
      <c r="BA101" s="274">
        <v>93</v>
      </c>
      <c r="BB101" s="275">
        <v>180000</v>
      </c>
      <c r="BC101" s="275">
        <v>180000</v>
      </c>
      <c r="BD101" s="275">
        <v>200000</v>
      </c>
      <c r="BE101" s="275">
        <v>150000</v>
      </c>
      <c r="BF101" s="275">
        <v>180000</v>
      </c>
      <c r="BK101" s="296" t="s">
        <v>282</v>
      </c>
    </row>
    <row r="102" spans="53:63" x14ac:dyDescent="0.3">
      <c r="BA102" s="274">
        <v>94</v>
      </c>
      <c r="BB102" s="275">
        <v>180000</v>
      </c>
      <c r="BC102" s="275">
        <v>180000</v>
      </c>
      <c r="BD102" s="275">
        <v>200000</v>
      </c>
      <c r="BE102" s="275">
        <v>150000</v>
      </c>
      <c r="BF102" s="275">
        <v>180000</v>
      </c>
      <c r="BK102" s="296" t="s">
        <v>282</v>
      </c>
    </row>
    <row r="103" spans="53:63" x14ac:dyDescent="0.3">
      <c r="BA103" s="274">
        <v>95</v>
      </c>
      <c r="BB103" s="275">
        <v>180000</v>
      </c>
      <c r="BC103" s="275">
        <v>180000</v>
      </c>
      <c r="BD103" s="275">
        <v>200000</v>
      </c>
      <c r="BE103" s="275">
        <v>150000</v>
      </c>
      <c r="BF103" s="275">
        <v>180000</v>
      </c>
      <c r="BK103" s="296" t="s">
        <v>282</v>
      </c>
    </row>
    <row r="104" spans="53:63" x14ac:dyDescent="0.3">
      <c r="BA104" s="274">
        <v>96</v>
      </c>
      <c r="BB104" s="275">
        <v>180000</v>
      </c>
      <c r="BC104" s="275">
        <v>180000</v>
      </c>
      <c r="BD104" s="275">
        <v>200000</v>
      </c>
      <c r="BE104" s="275">
        <v>150000</v>
      </c>
      <c r="BF104" s="275">
        <v>180000</v>
      </c>
      <c r="BK104" s="296" t="s">
        <v>282</v>
      </c>
    </row>
    <row r="105" spans="53:63" x14ac:dyDescent="0.3">
      <c r="BA105" s="274">
        <v>97</v>
      </c>
      <c r="BB105" s="275">
        <v>180000</v>
      </c>
      <c r="BC105" s="275">
        <v>180000</v>
      </c>
      <c r="BD105" s="275">
        <v>200000</v>
      </c>
      <c r="BE105" s="275">
        <v>150000</v>
      </c>
      <c r="BF105" s="275">
        <v>180000</v>
      </c>
      <c r="BK105" s="296" t="s">
        <v>282</v>
      </c>
    </row>
    <row r="106" spans="53:63" x14ac:dyDescent="0.3">
      <c r="BA106" s="274">
        <v>98</v>
      </c>
      <c r="BB106" s="275">
        <v>180000</v>
      </c>
      <c r="BC106" s="275">
        <v>180000</v>
      </c>
      <c r="BD106" s="275">
        <v>200000</v>
      </c>
      <c r="BE106" s="275">
        <v>150000</v>
      </c>
      <c r="BF106" s="275">
        <v>180000</v>
      </c>
      <c r="BK106" s="296" t="s">
        <v>282</v>
      </c>
    </row>
    <row r="107" spans="53:63" x14ac:dyDescent="0.3">
      <c r="BA107" s="274">
        <v>99</v>
      </c>
      <c r="BB107" s="275">
        <v>180000</v>
      </c>
      <c r="BC107" s="275">
        <v>180000</v>
      </c>
      <c r="BD107" s="275">
        <v>200000</v>
      </c>
      <c r="BE107" s="275">
        <v>150000</v>
      </c>
      <c r="BF107" s="275">
        <v>180000</v>
      </c>
      <c r="BK107" s="296" t="s">
        <v>282</v>
      </c>
    </row>
    <row r="108" spans="53:63" x14ac:dyDescent="0.3">
      <c r="BA108" s="274">
        <v>100</v>
      </c>
      <c r="BB108" s="275">
        <v>180000</v>
      </c>
      <c r="BC108" s="275">
        <v>166500</v>
      </c>
      <c r="BD108" s="275">
        <v>185000</v>
      </c>
      <c r="BE108" s="275">
        <v>150000</v>
      </c>
      <c r="BF108" s="275">
        <v>166500</v>
      </c>
      <c r="BK108" s="296" t="s">
        <v>282</v>
      </c>
    </row>
    <row r="109" spans="53:63" x14ac:dyDescent="0.3">
      <c r="BA109" s="274">
        <v>101</v>
      </c>
      <c r="BB109" s="275">
        <v>165000</v>
      </c>
      <c r="BC109" s="275">
        <v>166500</v>
      </c>
      <c r="BD109" s="275">
        <v>185000</v>
      </c>
      <c r="BE109" s="275">
        <v>150000</v>
      </c>
      <c r="BF109" s="275">
        <v>166500</v>
      </c>
      <c r="BK109" s="296" t="s">
        <v>284</v>
      </c>
    </row>
    <row r="110" spans="53:63" x14ac:dyDescent="0.3">
      <c r="BA110" s="274">
        <v>102</v>
      </c>
      <c r="BB110" s="275">
        <v>165000</v>
      </c>
      <c r="BC110" s="275">
        <v>166500</v>
      </c>
      <c r="BD110" s="275">
        <v>185000</v>
      </c>
      <c r="BE110" s="275">
        <v>150000</v>
      </c>
      <c r="BF110" s="275">
        <v>166500</v>
      </c>
      <c r="BK110" s="296" t="s">
        <v>284</v>
      </c>
    </row>
    <row r="111" spans="53:63" x14ac:dyDescent="0.3">
      <c r="BA111" s="274">
        <v>103</v>
      </c>
      <c r="BB111" s="275">
        <v>165000</v>
      </c>
      <c r="BC111" s="275">
        <v>166500</v>
      </c>
      <c r="BD111" s="275">
        <v>185000</v>
      </c>
      <c r="BE111" s="275">
        <v>150000</v>
      </c>
      <c r="BF111" s="275">
        <v>166500</v>
      </c>
      <c r="BK111" s="296" t="s">
        <v>284</v>
      </c>
    </row>
    <row r="112" spans="53:63" x14ac:dyDescent="0.3">
      <c r="BA112" s="274">
        <v>104</v>
      </c>
      <c r="BB112" s="275">
        <v>165000</v>
      </c>
      <c r="BC112" s="275">
        <v>166500</v>
      </c>
      <c r="BD112" s="275">
        <v>185000</v>
      </c>
      <c r="BE112" s="275">
        <v>150000</v>
      </c>
      <c r="BF112" s="275">
        <v>166500</v>
      </c>
      <c r="BK112" s="296" t="s">
        <v>284</v>
      </c>
    </row>
    <row r="113" spans="53:63" x14ac:dyDescent="0.3">
      <c r="BA113" s="274">
        <v>105</v>
      </c>
      <c r="BB113" s="275">
        <v>165000</v>
      </c>
      <c r="BC113" s="275">
        <v>166500</v>
      </c>
      <c r="BD113" s="275">
        <v>185000</v>
      </c>
      <c r="BE113" s="275">
        <v>150000</v>
      </c>
      <c r="BF113" s="275">
        <v>166500</v>
      </c>
      <c r="BK113" s="296" t="s">
        <v>284</v>
      </c>
    </row>
    <row r="114" spans="53:63" x14ac:dyDescent="0.3">
      <c r="BA114" s="274">
        <v>106</v>
      </c>
      <c r="BB114" s="275">
        <v>165000</v>
      </c>
      <c r="BC114" s="275">
        <v>166500</v>
      </c>
      <c r="BD114" s="275">
        <v>185000</v>
      </c>
      <c r="BE114" s="275">
        <v>150000</v>
      </c>
      <c r="BF114" s="275">
        <v>166500</v>
      </c>
      <c r="BK114" s="296" t="s">
        <v>284</v>
      </c>
    </row>
    <row r="115" spans="53:63" x14ac:dyDescent="0.3">
      <c r="BA115" s="274">
        <v>107</v>
      </c>
      <c r="BB115" s="275">
        <v>165000</v>
      </c>
      <c r="BC115" s="275">
        <v>166500</v>
      </c>
      <c r="BD115" s="275">
        <v>185000</v>
      </c>
      <c r="BE115" s="275">
        <v>150000</v>
      </c>
      <c r="BF115" s="275">
        <v>166500</v>
      </c>
      <c r="BK115" s="296" t="s">
        <v>284</v>
      </c>
    </row>
    <row r="116" spans="53:63" x14ac:dyDescent="0.3">
      <c r="BA116" s="274">
        <v>108</v>
      </c>
      <c r="BB116" s="275">
        <v>165000</v>
      </c>
      <c r="BC116" s="275">
        <v>166500</v>
      </c>
      <c r="BD116" s="275">
        <v>185000</v>
      </c>
      <c r="BE116" s="275">
        <v>150000</v>
      </c>
      <c r="BF116" s="275">
        <v>166500</v>
      </c>
      <c r="BK116" s="296" t="s">
        <v>284</v>
      </c>
    </row>
    <row r="117" spans="53:63" x14ac:dyDescent="0.3">
      <c r="BA117" s="274">
        <v>109</v>
      </c>
      <c r="BB117" s="275">
        <v>165000</v>
      </c>
      <c r="BC117" s="275">
        <v>166500</v>
      </c>
      <c r="BD117" s="275">
        <v>185000</v>
      </c>
      <c r="BE117" s="275">
        <v>150000</v>
      </c>
      <c r="BF117" s="275">
        <v>166500</v>
      </c>
      <c r="BK117" s="296" t="s">
        <v>284</v>
      </c>
    </row>
    <row r="118" spans="53:63" x14ac:dyDescent="0.3">
      <c r="BA118" s="274">
        <v>110</v>
      </c>
      <c r="BB118" s="275">
        <v>165000</v>
      </c>
      <c r="BC118" s="275">
        <v>166500</v>
      </c>
      <c r="BD118" s="275">
        <v>185000</v>
      </c>
      <c r="BE118" s="275">
        <v>150000</v>
      </c>
      <c r="BF118" s="275">
        <v>166500</v>
      </c>
      <c r="BK118" s="296" t="s">
        <v>284</v>
      </c>
    </row>
    <row r="119" spans="53:63" x14ac:dyDescent="0.3">
      <c r="BA119" s="274">
        <v>111</v>
      </c>
      <c r="BB119" s="275">
        <v>165000</v>
      </c>
      <c r="BC119" s="275">
        <v>166500</v>
      </c>
      <c r="BD119" s="275">
        <v>185000</v>
      </c>
      <c r="BE119" s="275">
        <v>150000</v>
      </c>
      <c r="BF119" s="275">
        <v>166500</v>
      </c>
      <c r="BK119" s="296" t="s">
        <v>284</v>
      </c>
    </row>
    <row r="120" spans="53:63" x14ac:dyDescent="0.3">
      <c r="BA120" s="274">
        <v>112</v>
      </c>
      <c r="BB120" s="275">
        <v>165000</v>
      </c>
      <c r="BC120" s="275">
        <v>166500</v>
      </c>
      <c r="BD120" s="275">
        <v>185000</v>
      </c>
      <c r="BE120" s="275">
        <v>150000</v>
      </c>
      <c r="BF120" s="275">
        <v>166500</v>
      </c>
      <c r="BK120" s="296" t="s">
        <v>284</v>
      </c>
    </row>
    <row r="121" spans="53:63" x14ac:dyDescent="0.3">
      <c r="BA121" s="274">
        <v>113</v>
      </c>
      <c r="BB121" s="275">
        <v>165000</v>
      </c>
      <c r="BC121" s="275">
        <v>166500</v>
      </c>
      <c r="BD121" s="275">
        <v>185000</v>
      </c>
      <c r="BE121" s="275">
        <v>150000</v>
      </c>
      <c r="BF121" s="275">
        <v>166500</v>
      </c>
      <c r="BK121" s="296" t="s">
        <v>284</v>
      </c>
    </row>
    <row r="122" spans="53:63" x14ac:dyDescent="0.3">
      <c r="BA122" s="274">
        <v>114</v>
      </c>
      <c r="BB122" s="275">
        <v>165000</v>
      </c>
      <c r="BC122" s="275">
        <v>166500</v>
      </c>
      <c r="BD122" s="275">
        <v>185000</v>
      </c>
      <c r="BE122" s="275">
        <v>150000</v>
      </c>
      <c r="BF122" s="275">
        <v>166500</v>
      </c>
      <c r="BK122" s="296" t="s">
        <v>284</v>
      </c>
    </row>
    <row r="123" spans="53:63" x14ac:dyDescent="0.3">
      <c r="BA123" s="274">
        <v>115</v>
      </c>
      <c r="BB123" s="275">
        <v>165000</v>
      </c>
      <c r="BC123" s="275">
        <v>166500</v>
      </c>
      <c r="BD123" s="275">
        <v>185000</v>
      </c>
      <c r="BE123" s="275">
        <v>150000</v>
      </c>
      <c r="BF123" s="275">
        <v>166500</v>
      </c>
      <c r="BK123" s="296" t="s">
        <v>284</v>
      </c>
    </row>
    <row r="124" spans="53:63" x14ac:dyDescent="0.3">
      <c r="BA124" s="274">
        <v>116</v>
      </c>
      <c r="BB124" s="275">
        <v>165000</v>
      </c>
      <c r="BC124" s="275">
        <v>166500</v>
      </c>
      <c r="BD124" s="275">
        <v>185000</v>
      </c>
      <c r="BE124" s="275">
        <v>150000</v>
      </c>
      <c r="BF124" s="275">
        <v>166500</v>
      </c>
      <c r="BK124" s="296" t="s">
        <v>284</v>
      </c>
    </row>
    <row r="125" spans="53:63" x14ac:dyDescent="0.3">
      <c r="BA125" s="274">
        <v>117</v>
      </c>
      <c r="BB125" s="275">
        <v>165000</v>
      </c>
      <c r="BC125" s="275">
        <v>166500</v>
      </c>
      <c r="BD125" s="275">
        <v>185000</v>
      </c>
      <c r="BE125" s="275">
        <v>150000</v>
      </c>
      <c r="BF125" s="275">
        <v>166500</v>
      </c>
      <c r="BK125" s="296" t="s">
        <v>284</v>
      </c>
    </row>
    <row r="126" spans="53:63" x14ac:dyDescent="0.3">
      <c r="BA126" s="274">
        <v>118</v>
      </c>
      <c r="BB126" s="275">
        <v>165000</v>
      </c>
      <c r="BC126" s="275">
        <v>166500</v>
      </c>
      <c r="BD126" s="275">
        <v>185000</v>
      </c>
      <c r="BE126" s="275">
        <v>150000</v>
      </c>
      <c r="BF126" s="275">
        <v>166500</v>
      </c>
      <c r="BK126" s="296" t="s">
        <v>284</v>
      </c>
    </row>
    <row r="127" spans="53:63" x14ac:dyDescent="0.3">
      <c r="BA127" s="274">
        <v>119</v>
      </c>
      <c r="BB127" s="275">
        <v>165000</v>
      </c>
      <c r="BC127" s="275">
        <v>166500</v>
      </c>
      <c r="BD127" s="275">
        <v>185000</v>
      </c>
      <c r="BE127" s="275">
        <v>150000</v>
      </c>
      <c r="BF127" s="275">
        <v>166500</v>
      </c>
      <c r="BK127" s="296" t="s">
        <v>284</v>
      </c>
    </row>
    <row r="128" spans="53:63" x14ac:dyDescent="0.3">
      <c r="BA128" s="274">
        <v>120</v>
      </c>
      <c r="BB128" s="275">
        <v>165000</v>
      </c>
      <c r="BC128" s="275">
        <v>166500</v>
      </c>
      <c r="BD128" s="275">
        <v>185000</v>
      </c>
      <c r="BE128" s="275">
        <v>150000</v>
      </c>
      <c r="BF128" s="275">
        <v>166500</v>
      </c>
      <c r="BK128" s="296" t="s">
        <v>284</v>
      </c>
    </row>
    <row r="129" spans="53:63" x14ac:dyDescent="0.3">
      <c r="BA129" s="274">
        <v>121</v>
      </c>
      <c r="BB129" s="275">
        <v>155000</v>
      </c>
      <c r="BC129" s="275">
        <v>166500</v>
      </c>
      <c r="BD129" s="275">
        <v>185000</v>
      </c>
      <c r="BE129" s="275">
        <v>150000</v>
      </c>
      <c r="BF129" s="275">
        <v>166500</v>
      </c>
      <c r="BK129" s="296" t="s">
        <v>284</v>
      </c>
    </row>
    <row r="130" spans="53:63" x14ac:dyDescent="0.3">
      <c r="BA130" s="274">
        <v>122</v>
      </c>
      <c r="BB130" s="275">
        <v>155000</v>
      </c>
      <c r="BC130" s="275">
        <v>166500</v>
      </c>
      <c r="BD130" s="275">
        <v>185000</v>
      </c>
      <c r="BE130" s="275">
        <v>150000</v>
      </c>
      <c r="BF130" s="275">
        <v>166500</v>
      </c>
      <c r="BK130" s="296" t="s">
        <v>284</v>
      </c>
    </row>
    <row r="131" spans="53:63" x14ac:dyDescent="0.3">
      <c r="BA131" s="274">
        <v>123</v>
      </c>
      <c r="BB131" s="275">
        <v>155000</v>
      </c>
      <c r="BC131" s="275">
        <v>166500</v>
      </c>
      <c r="BD131" s="275">
        <v>185000</v>
      </c>
      <c r="BE131" s="275">
        <v>150000</v>
      </c>
      <c r="BF131" s="275">
        <v>166500</v>
      </c>
      <c r="BK131" s="296" t="s">
        <v>284</v>
      </c>
    </row>
    <row r="132" spans="53:63" x14ac:dyDescent="0.3">
      <c r="BA132" s="274">
        <v>124</v>
      </c>
      <c r="BB132" s="275">
        <v>155000</v>
      </c>
      <c r="BC132" s="275">
        <v>166500</v>
      </c>
      <c r="BD132" s="275">
        <v>185000</v>
      </c>
      <c r="BE132" s="275">
        <v>150000</v>
      </c>
      <c r="BF132" s="275">
        <v>166500</v>
      </c>
      <c r="BK132" s="296" t="s">
        <v>284</v>
      </c>
    </row>
    <row r="133" spans="53:63" x14ac:dyDescent="0.3">
      <c r="BA133" s="274">
        <v>125</v>
      </c>
      <c r="BB133" s="275">
        <v>155000</v>
      </c>
      <c r="BC133" s="275">
        <v>166500</v>
      </c>
      <c r="BD133" s="275">
        <v>185000</v>
      </c>
      <c r="BE133" s="275">
        <v>150000</v>
      </c>
      <c r="BF133" s="275">
        <v>166500</v>
      </c>
      <c r="BK133" s="296" t="s">
        <v>284</v>
      </c>
    </row>
    <row r="134" spans="53:63" x14ac:dyDescent="0.3">
      <c r="BA134" s="274">
        <v>126</v>
      </c>
      <c r="BB134" s="275">
        <v>155000</v>
      </c>
      <c r="BC134" s="275">
        <v>166500</v>
      </c>
      <c r="BD134" s="275">
        <v>185000</v>
      </c>
      <c r="BE134" s="275">
        <v>150000</v>
      </c>
      <c r="BF134" s="275">
        <v>166500</v>
      </c>
      <c r="BK134" s="296" t="s">
        <v>284</v>
      </c>
    </row>
    <row r="135" spans="53:63" x14ac:dyDescent="0.3">
      <c r="BA135" s="274">
        <v>127</v>
      </c>
      <c r="BB135" s="275">
        <v>155000</v>
      </c>
      <c r="BC135" s="275">
        <v>166500</v>
      </c>
      <c r="BD135" s="275">
        <v>185000</v>
      </c>
      <c r="BE135" s="275">
        <v>150000</v>
      </c>
      <c r="BF135" s="275">
        <v>166500</v>
      </c>
      <c r="BK135" s="296" t="s">
        <v>284</v>
      </c>
    </row>
    <row r="136" spans="53:63" x14ac:dyDescent="0.3">
      <c r="BA136" s="274">
        <v>128</v>
      </c>
      <c r="BB136" s="275">
        <v>155000</v>
      </c>
      <c r="BC136" s="275">
        <v>166500</v>
      </c>
      <c r="BD136" s="275">
        <v>185000</v>
      </c>
      <c r="BE136" s="275">
        <v>150000</v>
      </c>
      <c r="BF136" s="275">
        <v>166500</v>
      </c>
      <c r="BK136" s="296" t="s">
        <v>284</v>
      </c>
    </row>
    <row r="137" spans="53:63" x14ac:dyDescent="0.3">
      <c r="BA137" s="274">
        <v>129</v>
      </c>
      <c r="BB137" s="275">
        <v>155000</v>
      </c>
      <c r="BC137" s="275">
        <v>166500</v>
      </c>
      <c r="BD137" s="275">
        <v>185000</v>
      </c>
      <c r="BE137" s="275">
        <v>150000</v>
      </c>
      <c r="BF137" s="275">
        <v>166500</v>
      </c>
      <c r="BK137" s="296" t="s">
        <v>284</v>
      </c>
    </row>
    <row r="138" spans="53:63" x14ac:dyDescent="0.3">
      <c r="BA138" s="274">
        <v>130</v>
      </c>
      <c r="BB138" s="275">
        <v>155000</v>
      </c>
      <c r="BC138" s="275">
        <v>166500</v>
      </c>
      <c r="BD138" s="275">
        <v>185000</v>
      </c>
      <c r="BE138" s="275">
        <v>150000</v>
      </c>
      <c r="BF138" s="275">
        <v>166500</v>
      </c>
      <c r="BK138" s="296" t="s">
        <v>284</v>
      </c>
    </row>
    <row r="139" spans="53:63" x14ac:dyDescent="0.3">
      <c r="BA139" s="274">
        <v>131</v>
      </c>
      <c r="BB139" s="275">
        <v>155000</v>
      </c>
      <c r="BC139" s="275">
        <v>166500</v>
      </c>
      <c r="BD139" s="275">
        <v>185000</v>
      </c>
      <c r="BE139" s="275">
        <v>150000</v>
      </c>
      <c r="BF139" s="275">
        <v>166500</v>
      </c>
      <c r="BK139" s="296" t="s">
        <v>284</v>
      </c>
    </row>
    <row r="140" spans="53:63" x14ac:dyDescent="0.3">
      <c r="BA140" s="274">
        <v>132</v>
      </c>
      <c r="BB140" s="275">
        <v>155000</v>
      </c>
      <c r="BC140" s="275">
        <v>166500</v>
      </c>
      <c r="BD140" s="275">
        <v>185000</v>
      </c>
      <c r="BE140" s="275">
        <v>150000</v>
      </c>
      <c r="BF140" s="275">
        <v>166500</v>
      </c>
      <c r="BK140" s="296" t="s">
        <v>284</v>
      </c>
    </row>
    <row r="141" spans="53:63" x14ac:dyDescent="0.3">
      <c r="BA141" s="274">
        <v>133</v>
      </c>
      <c r="BB141" s="275">
        <v>155000</v>
      </c>
      <c r="BC141" s="275">
        <v>166500</v>
      </c>
      <c r="BD141" s="275">
        <v>185000</v>
      </c>
      <c r="BE141" s="275">
        <v>150000</v>
      </c>
      <c r="BF141" s="275">
        <v>166500</v>
      </c>
      <c r="BK141" s="296" t="s">
        <v>284</v>
      </c>
    </row>
    <row r="142" spans="53:63" x14ac:dyDescent="0.3">
      <c r="BA142" s="274">
        <v>134</v>
      </c>
      <c r="BB142" s="275">
        <v>155000</v>
      </c>
      <c r="BC142" s="275">
        <v>166500</v>
      </c>
      <c r="BD142" s="275">
        <v>185000</v>
      </c>
      <c r="BE142" s="275">
        <v>150000</v>
      </c>
      <c r="BF142" s="275">
        <v>166500</v>
      </c>
      <c r="BK142" s="296" t="s">
        <v>284</v>
      </c>
    </row>
    <row r="143" spans="53:63" x14ac:dyDescent="0.3">
      <c r="BA143" s="274">
        <v>135</v>
      </c>
      <c r="BB143" s="275">
        <v>155000</v>
      </c>
      <c r="BC143" s="275">
        <v>166500</v>
      </c>
      <c r="BD143" s="275">
        <v>185000</v>
      </c>
      <c r="BE143" s="275">
        <v>150000</v>
      </c>
      <c r="BF143" s="275">
        <v>166500</v>
      </c>
      <c r="BK143" s="296" t="s">
        <v>284</v>
      </c>
    </row>
    <row r="144" spans="53:63" x14ac:dyDescent="0.3">
      <c r="BA144" s="274">
        <v>136</v>
      </c>
      <c r="BB144" s="275">
        <v>155000</v>
      </c>
      <c r="BC144" s="275">
        <v>166500</v>
      </c>
      <c r="BD144" s="275">
        <v>185000</v>
      </c>
      <c r="BE144" s="275">
        <v>150000</v>
      </c>
      <c r="BF144" s="275">
        <v>166500</v>
      </c>
      <c r="BK144" s="296" t="s">
        <v>284</v>
      </c>
    </row>
    <row r="145" spans="53:63" x14ac:dyDescent="0.3">
      <c r="BA145" s="274">
        <v>137</v>
      </c>
      <c r="BB145" s="275">
        <v>155000</v>
      </c>
      <c r="BC145" s="275">
        <v>166500</v>
      </c>
      <c r="BD145" s="275">
        <v>185000</v>
      </c>
      <c r="BE145" s="275">
        <v>150000</v>
      </c>
      <c r="BF145" s="275">
        <v>166500</v>
      </c>
      <c r="BK145" s="296" t="s">
        <v>284</v>
      </c>
    </row>
    <row r="146" spans="53:63" x14ac:dyDescent="0.3">
      <c r="BA146" s="274">
        <v>138</v>
      </c>
      <c r="BB146" s="275">
        <v>155000</v>
      </c>
      <c r="BC146" s="275">
        <v>166500</v>
      </c>
      <c r="BD146" s="275">
        <v>185000</v>
      </c>
      <c r="BE146" s="275">
        <v>150000</v>
      </c>
      <c r="BF146" s="275">
        <v>166500</v>
      </c>
      <c r="BK146" s="296" t="s">
        <v>284</v>
      </c>
    </row>
    <row r="147" spans="53:63" x14ac:dyDescent="0.3">
      <c r="BA147" s="274">
        <v>139</v>
      </c>
      <c r="BB147" s="275">
        <v>155000</v>
      </c>
      <c r="BC147" s="275">
        <v>166500</v>
      </c>
      <c r="BD147" s="275">
        <v>185000</v>
      </c>
      <c r="BE147" s="275">
        <v>150000</v>
      </c>
      <c r="BF147" s="275">
        <v>166500</v>
      </c>
      <c r="BK147" s="296" t="s">
        <v>284</v>
      </c>
    </row>
    <row r="148" spans="53:63" x14ac:dyDescent="0.3">
      <c r="BA148" s="274">
        <v>140</v>
      </c>
      <c r="BB148" s="275">
        <v>155000</v>
      </c>
      <c r="BC148" s="275">
        <v>166500</v>
      </c>
      <c r="BD148" s="275">
        <v>185000</v>
      </c>
      <c r="BE148" s="275">
        <v>150000</v>
      </c>
      <c r="BF148" s="275">
        <v>166500</v>
      </c>
      <c r="BK148" s="296" t="s">
        <v>284</v>
      </c>
    </row>
    <row r="149" spans="53:63" x14ac:dyDescent="0.3">
      <c r="BA149" s="274">
        <v>141</v>
      </c>
      <c r="BB149" s="275">
        <v>150000</v>
      </c>
      <c r="BC149" s="275">
        <v>166500</v>
      </c>
      <c r="BD149" s="275">
        <v>185000</v>
      </c>
      <c r="BE149" s="275">
        <v>150000</v>
      </c>
      <c r="BF149" s="275">
        <v>166500</v>
      </c>
      <c r="BK149" s="296" t="s">
        <v>284</v>
      </c>
    </row>
    <row r="150" spans="53:63" x14ac:dyDescent="0.3">
      <c r="BA150" s="274">
        <v>142</v>
      </c>
      <c r="BB150" s="275">
        <v>150000</v>
      </c>
      <c r="BC150" s="275">
        <v>166500</v>
      </c>
      <c r="BD150" s="275">
        <v>185000</v>
      </c>
      <c r="BE150" s="275">
        <v>150000</v>
      </c>
      <c r="BF150" s="275">
        <v>166500</v>
      </c>
      <c r="BK150" s="296" t="s">
        <v>284</v>
      </c>
    </row>
    <row r="151" spans="53:63" x14ac:dyDescent="0.3">
      <c r="BA151" s="274">
        <v>143</v>
      </c>
      <c r="BB151" s="275">
        <v>150000</v>
      </c>
      <c r="BC151" s="275">
        <v>166500</v>
      </c>
      <c r="BD151" s="275">
        <v>185000</v>
      </c>
      <c r="BE151" s="275">
        <v>150000</v>
      </c>
      <c r="BF151" s="275">
        <v>166500</v>
      </c>
      <c r="BK151" s="296" t="s">
        <v>284</v>
      </c>
    </row>
    <row r="152" spans="53:63" x14ac:dyDescent="0.3">
      <c r="BA152" s="274">
        <v>144</v>
      </c>
      <c r="BB152" s="275">
        <v>150000</v>
      </c>
      <c r="BC152" s="275">
        <v>166500</v>
      </c>
      <c r="BD152" s="275">
        <v>185000</v>
      </c>
      <c r="BE152" s="275">
        <v>150000</v>
      </c>
      <c r="BF152" s="275">
        <v>166500</v>
      </c>
      <c r="BK152" s="296" t="s">
        <v>284</v>
      </c>
    </row>
    <row r="153" spans="53:63" x14ac:dyDescent="0.3">
      <c r="BA153" s="274">
        <v>145</v>
      </c>
      <c r="BB153" s="275">
        <v>150000</v>
      </c>
      <c r="BC153" s="275">
        <v>166500</v>
      </c>
      <c r="BD153" s="275">
        <v>185000</v>
      </c>
      <c r="BE153" s="275">
        <v>150000</v>
      </c>
      <c r="BF153" s="275">
        <v>166500</v>
      </c>
      <c r="BK153" s="296" t="s">
        <v>284</v>
      </c>
    </row>
    <row r="154" spans="53:63" x14ac:dyDescent="0.3">
      <c r="BA154" s="274">
        <v>146</v>
      </c>
      <c r="BB154" s="275">
        <v>150000</v>
      </c>
      <c r="BC154" s="275">
        <v>166500</v>
      </c>
      <c r="BD154" s="275">
        <v>185000</v>
      </c>
      <c r="BE154" s="275">
        <v>150000</v>
      </c>
      <c r="BF154" s="275">
        <v>166500</v>
      </c>
      <c r="BK154" s="296" t="s">
        <v>284</v>
      </c>
    </row>
    <row r="155" spans="53:63" x14ac:dyDescent="0.3">
      <c r="BA155" s="274">
        <v>147</v>
      </c>
      <c r="BB155" s="275">
        <v>150000</v>
      </c>
      <c r="BC155" s="275">
        <v>166500</v>
      </c>
      <c r="BD155" s="275">
        <v>185000</v>
      </c>
      <c r="BE155" s="275">
        <v>150000</v>
      </c>
      <c r="BF155" s="275">
        <v>166500</v>
      </c>
      <c r="BK155" s="296" t="s">
        <v>284</v>
      </c>
    </row>
    <row r="156" spans="53:63" x14ac:dyDescent="0.3">
      <c r="BA156" s="274">
        <v>148</v>
      </c>
      <c r="BB156" s="275">
        <v>150000</v>
      </c>
      <c r="BC156" s="275">
        <v>166500</v>
      </c>
      <c r="BD156" s="275">
        <v>185000</v>
      </c>
      <c r="BE156" s="275">
        <v>150000</v>
      </c>
      <c r="BF156" s="275">
        <v>166500</v>
      </c>
      <c r="BK156" s="296" t="s">
        <v>284</v>
      </c>
    </row>
    <row r="157" spans="53:63" x14ac:dyDescent="0.3">
      <c r="BA157" s="274">
        <v>149</v>
      </c>
      <c r="BB157" s="275">
        <v>150000</v>
      </c>
      <c r="BC157" s="275">
        <v>166500</v>
      </c>
      <c r="BD157" s="275">
        <v>185000</v>
      </c>
      <c r="BE157" s="275">
        <v>150000</v>
      </c>
      <c r="BF157" s="275">
        <v>166500</v>
      </c>
      <c r="BK157" s="296" t="s">
        <v>284</v>
      </c>
    </row>
    <row r="158" spans="53:63" x14ac:dyDescent="0.3">
      <c r="BA158" s="274">
        <v>150</v>
      </c>
      <c r="BB158" s="275">
        <v>150000</v>
      </c>
      <c r="BC158" s="275">
        <v>135000</v>
      </c>
      <c r="BD158" s="275">
        <v>150000</v>
      </c>
      <c r="BE158" s="275">
        <v>150000</v>
      </c>
      <c r="BF158" s="275">
        <v>135000</v>
      </c>
      <c r="BK158" s="296" t="s">
        <v>284</v>
      </c>
    </row>
    <row r="159" spans="53:63" x14ac:dyDescent="0.3">
      <c r="BA159" s="274">
        <v>151</v>
      </c>
      <c r="BB159" s="275">
        <v>150000</v>
      </c>
      <c r="BC159" s="275">
        <v>135000</v>
      </c>
      <c r="BD159" s="275">
        <v>150000</v>
      </c>
      <c r="BE159" s="275">
        <v>150000</v>
      </c>
      <c r="BF159" s="275">
        <v>135000</v>
      </c>
      <c r="BK159" s="296" t="s">
        <v>284</v>
      </c>
    </row>
    <row r="160" spans="53:63" x14ac:dyDescent="0.3">
      <c r="BA160" s="274">
        <v>152</v>
      </c>
      <c r="BB160" s="275">
        <v>150000</v>
      </c>
      <c r="BC160" s="275">
        <v>135000</v>
      </c>
      <c r="BD160" s="275">
        <v>150000</v>
      </c>
      <c r="BE160" s="275">
        <v>150000</v>
      </c>
      <c r="BF160" s="275">
        <v>135000</v>
      </c>
      <c r="BK160" s="296" t="s">
        <v>284</v>
      </c>
    </row>
    <row r="161" spans="53:63" x14ac:dyDescent="0.3">
      <c r="BA161" s="274">
        <v>153</v>
      </c>
      <c r="BB161" s="275">
        <v>150000</v>
      </c>
      <c r="BC161" s="275">
        <v>135000</v>
      </c>
      <c r="BD161" s="275">
        <v>150000</v>
      </c>
      <c r="BE161" s="275">
        <v>150000</v>
      </c>
      <c r="BF161" s="275">
        <v>135000</v>
      </c>
      <c r="BK161" s="296" t="s">
        <v>284</v>
      </c>
    </row>
    <row r="162" spans="53:63" x14ac:dyDescent="0.3">
      <c r="BA162" s="274">
        <v>154</v>
      </c>
      <c r="BB162" s="275">
        <v>150000</v>
      </c>
      <c r="BC162" s="275">
        <v>135000</v>
      </c>
      <c r="BD162" s="275">
        <v>150000</v>
      </c>
      <c r="BE162" s="275">
        <v>150000</v>
      </c>
      <c r="BF162" s="275">
        <v>135000</v>
      </c>
      <c r="BK162" s="296" t="s">
        <v>284</v>
      </c>
    </row>
    <row r="163" spans="53:63" x14ac:dyDescent="0.3">
      <c r="BA163" s="274">
        <v>155</v>
      </c>
      <c r="BB163" s="275">
        <v>150000</v>
      </c>
      <c r="BC163" s="275">
        <v>135000</v>
      </c>
      <c r="BD163" s="275">
        <v>150000</v>
      </c>
      <c r="BE163" s="275">
        <v>150000</v>
      </c>
      <c r="BF163" s="275">
        <v>135000</v>
      </c>
      <c r="BK163" s="296" t="s">
        <v>284</v>
      </c>
    </row>
    <row r="164" spans="53:63" x14ac:dyDescent="0.3">
      <c r="BA164" s="274">
        <v>156</v>
      </c>
      <c r="BB164" s="275">
        <v>150000</v>
      </c>
      <c r="BC164" s="275">
        <v>135000</v>
      </c>
      <c r="BD164" s="275">
        <v>150000</v>
      </c>
      <c r="BE164" s="275">
        <v>150000</v>
      </c>
      <c r="BF164" s="275">
        <v>135000</v>
      </c>
      <c r="BK164" s="296" t="s">
        <v>284</v>
      </c>
    </row>
    <row r="165" spans="53:63" x14ac:dyDescent="0.3">
      <c r="BA165" s="274">
        <v>157</v>
      </c>
      <c r="BB165" s="275">
        <v>150000</v>
      </c>
      <c r="BC165" s="275">
        <v>135000</v>
      </c>
      <c r="BD165" s="275">
        <v>150000</v>
      </c>
      <c r="BE165" s="275">
        <v>150000</v>
      </c>
      <c r="BF165" s="275">
        <v>135000</v>
      </c>
      <c r="BK165" s="296" t="s">
        <v>284</v>
      </c>
    </row>
    <row r="166" spans="53:63" x14ac:dyDescent="0.3">
      <c r="BA166" s="274">
        <v>158</v>
      </c>
      <c r="BB166" s="275">
        <v>150000</v>
      </c>
      <c r="BC166" s="275">
        <v>135000</v>
      </c>
      <c r="BD166" s="275">
        <v>150000</v>
      </c>
      <c r="BE166" s="275">
        <v>150000</v>
      </c>
      <c r="BF166" s="275">
        <v>135000</v>
      </c>
      <c r="BH166" s="296"/>
      <c r="BK166" s="296" t="s">
        <v>284</v>
      </c>
    </row>
    <row r="167" spans="53:63" x14ac:dyDescent="0.3">
      <c r="BA167" s="274">
        <v>159</v>
      </c>
      <c r="BB167" s="275">
        <v>150000</v>
      </c>
      <c r="BC167" s="275">
        <v>135000</v>
      </c>
      <c r="BD167" s="275">
        <v>150000</v>
      </c>
      <c r="BE167" s="275">
        <v>150000</v>
      </c>
      <c r="BF167" s="275">
        <v>135000</v>
      </c>
      <c r="BK167" s="296" t="s">
        <v>284</v>
      </c>
    </row>
    <row r="168" spans="53:63" x14ac:dyDescent="0.3">
      <c r="BA168" s="274">
        <v>160</v>
      </c>
      <c r="BB168" s="275">
        <v>150000</v>
      </c>
      <c r="BC168" s="275">
        <v>135000</v>
      </c>
      <c r="BD168" s="275">
        <v>150000</v>
      </c>
      <c r="BE168" s="275">
        <v>150000</v>
      </c>
      <c r="BF168" s="275">
        <v>135000</v>
      </c>
      <c r="BK168" s="296" t="s">
        <v>284</v>
      </c>
    </row>
    <row r="169" spans="53:63" x14ac:dyDescent="0.3">
      <c r="BA169" s="274">
        <v>161</v>
      </c>
      <c r="BB169" s="275">
        <v>145000</v>
      </c>
      <c r="BC169" s="275">
        <v>135000</v>
      </c>
      <c r="BD169" s="275">
        <v>150000</v>
      </c>
      <c r="BE169" s="275">
        <v>150000</v>
      </c>
      <c r="BF169" s="275">
        <v>135000</v>
      </c>
      <c r="BK169" s="296" t="s">
        <v>284</v>
      </c>
    </row>
    <row r="170" spans="53:63" x14ac:dyDescent="0.3">
      <c r="BA170" s="274">
        <v>162</v>
      </c>
      <c r="BB170" s="275">
        <v>145000</v>
      </c>
      <c r="BC170" s="275">
        <v>135000</v>
      </c>
      <c r="BD170" s="275">
        <v>150000</v>
      </c>
      <c r="BE170" s="275">
        <v>150000</v>
      </c>
      <c r="BF170" s="275">
        <v>135000</v>
      </c>
      <c r="BK170" s="296" t="s">
        <v>284</v>
      </c>
    </row>
    <row r="171" spans="53:63" x14ac:dyDescent="0.3">
      <c r="BA171" s="274">
        <v>163</v>
      </c>
      <c r="BB171" s="275">
        <v>145000</v>
      </c>
      <c r="BC171" s="275">
        <v>135000</v>
      </c>
      <c r="BD171" s="275">
        <v>150000</v>
      </c>
      <c r="BE171" s="275">
        <v>150000</v>
      </c>
      <c r="BF171" s="275">
        <v>135000</v>
      </c>
      <c r="BK171" s="296" t="s">
        <v>284</v>
      </c>
    </row>
    <row r="172" spans="53:63" x14ac:dyDescent="0.3">
      <c r="BA172" s="274">
        <v>164</v>
      </c>
      <c r="BB172" s="275">
        <v>145000</v>
      </c>
      <c r="BC172" s="275">
        <v>135000</v>
      </c>
      <c r="BD172" s="275">
        <v>150000</v>
      </c>
      <c r="BE172" s="275">
        <v>150000</v>
      </c>
      <c r="BF172" s="275">
        <v>135000</v>
      </c>
      <c r="BK172" s="296" t="s">
        <v>284</v>
      </c>
    </row>
    <row r="173" spans="53:63" x14ac:dyDescent="0.3">
      <c r="BA173" s="274">
        <v>165</v>
      </c>
      <c r="BB173" s="275">
        <v>145000</v>
      </c>
      <c r="BC173" s="275">
        <v>135000</v>
      </c>
      <c r="BD173" s="275">
        <v>150000</v>
      </c>
      <c r="BE173" s="275">
        <v>150000</v>
      </c>
      <c r="BF173" s="275">
        <v>135000</v>
      </c>
      <c r="BK173" s="296" t="s">
        <v>284</v>
      </c>
    </row>
    <row r="174" spans="53:63" x14ac:dyDescent="0.3">
      <c r="BA174" s="274">
        <v>166</v>
      </c>
      <c r="BB174" s="275">
        <v>145000</v>
      </c>
      <c r="BC174" s="275">
        <v>135000</v>
      </c>
      <c r="BD174" s="275">
        <v>150000</v>
      </c>
      <c r="BE174" s="275">
        <v>150000</v>
      </c>
      <c r="BF174" s="275">
        <v>135000</v>
      </c>
      <c r="BK174" s="296" t="s">
        <v>284</v>
      </c>
    </row>
    <row r="175" spans="53:63" x14ac:dyDescent="0.3">
      <c r="BA175" s="274">
        <v>167</v>
      </c>
      <c r="BB175" s="275">
        <v>145000</v>
      </c>
      <c r="BC175" s="275">
        <v>135000</v>
      </c>
      <c r="BD175" s="275">
        <v>150000</v>
      </c>
      <c r="BE175" s="275">
        <v>150000</v>
      </c>
      <c r="BF175" s="275">
        <v>135000</v>
      </c>
      <c r="BK175" s="296" t="s">
        <v>284</v>
      </c>
    </row>
    <row r="176" spans="53:63" x14ac:dyDescent="0.3">
      <c r="BA176" s="274">
        <v>168</v>
      </c>
      <c r="BB176" s="275">
        <v>145000</v>
      </c>
      <c r="BC176" s="275">
        <v>135000</v>
      </c>
      <c r="BD176" s="275">
        <v>150000</v>
      </c>
      <c r="BE176" s="275">
        <v>150000</v>
      </c>
      <c r="BF176" s="275">
        <v>135000</v>
      </c>
      <c r="BK176" s="296" t="s">
        <v>284</v>
      </c>
    </row>
    <row r="177" spans="53:63" x14ac:dyDescent="0.3">
      <c r="BA177" s="274">
        <v>169</v>
      </c>
      <c r="BB177" s="275">
        <v>145000</v>
      </c>
      <c r="BC177" s="275">
        <v>135000</v>
      </c>
      <c r="BD177" s="275">
        <v>150000</v>
      </c>
      <c r="BE177" s="275">
        <v>150000</v>
      </c>
      <c r="BF177" s="275">
        <v>135000</v>
      </c>
      <c r="BK177" s="296" t="s">
        <v>284</v>
      </c>
    </row>
    <row r="178" spans="53:63" x14ac:dyDescent="0.3">
      <c r="BA178" s="274">
        <v>170</v>
      </c>
      <c r="BB178" s="275">
        <v>145000</v>
      </c>
      <c r="BC178" s="275">
        <v>135000</v>
      </c>
      <c r="BD178" s="275">
        <v>150000</v>
      </c>
      <c r="BE178" s="275">
        <v>150000</v>
      </c>
      <c r="BF178" s="275">
        <v>135000</v>
      </c>
      <c r="BK178" s="296" t="s">
        <v>284</v>
      </c>
    </row>
    <row r="179" spans="53:63" x14ac:dyDescent="0.3">
      <c r="BA179" s="274">
        <v>171</v>
      </c>
      <c r="BB179" s="275">
        <v>145000</v>
      </c>
      <c r="BC179" s="275">
        <v>135000</v>
      </c>
      <c r="BD179" s="275">
        <v>150000</v>
      </c>
      <c r="BE179" s="275">
        <v>150000</v>
      </c>
      <c r="BF179" s="275">
        <v>135000</v>
      </c>
      <c r="BK179" s="296" t="s">
        <v>284</v>
      </c>
    </row>
    <row r="180" spans="53:63" x14ac:dyDescent="0.3">
      <c r="BA180" s="274">
        <v>172</v>
      </c>
      <c r="BB180" s="275">
        <v>145000</v>
      </c>
      <c r="BC180" s="275">
        <v>135000</v>
      </c>
      <c r="BD180" s="275">
        <v>150000</v>
      </c>
      <c r="BE180" s="275">
        <v>150000</v>
      </c>
      <c r="BF180" s="275">
        <v>135000</v>
      </c>
      <c r="BK180" s="296" t="s">
        <v>284</v>
      </c>
    </row>
    <row r="181" spans="53:63" x14ac:dyDescent="0.3">
      <c r="BA181" s="274">
        <v>173</v>
      </c>
      <c r="BB181" s="275">
        <v>145000</v>
      </c>
      <c r="BC181" s="275">
        <v>135000</v>
      </c>
      <c r="BD181" s="275">
        <v>150000</v>
      </c>
      <c r="BE181" s="275">
        <v>150000</v>
      </c>
      <c r="BF181" s="275">
        <v>135000</v>
      </c>
      <c r="BK181" s="296" t="s">
        <v>284</v>
      </c>
    </row>
    <row r="182" spans="53:63" x14ac:dyDescent="0.3">
      <c r="BA182" s="274">
        <v>174</v>
      </c>
      <c r="BB182" s="275">
        <v>145000</v>
      </c>
      <c r="BC182" s="275">
        <v>135000</v>
      </c>
      <c r="BD182" s="275">
        <v>150000</v>
      </c>
      <c r="BE182" s="275">
        <v>150000</v>
      </c>
      <c r="BF182" s="275">
        <v>135000</v>
      </c>
      <c r="BK182" s="296" t="s">
        <v>284</v>
      </c>
    </row>
    <row r="183" spans="53:63" x14ac:dyDescent="0.3">
      <c r="BA183" s="274">
        <v>175</v>
      </c>
      <c r="BB183" s="275">
        <v>145000</v>
      </c>
      <c r="BC183" s="275">
        <v>135000</v>
      </c>
      <c r="BD183" s="275">
        <v>150000</v>
      </c>
      <c r="BE183" s="275">
        <v>150000</v>
      </c>
      <c r="BF183" s="275">
        <v>135000</v>
      </c>
      <c r="BK183" s="296" t="s">
        <v>284</v>
      </c>
    </row>
    <row r="184" spans="53:63" x14ac:dyDescent="0.3">
      <c r="BA184" s="274">
        <v>176</v>
      </c>
      <c r="BB184" s="275">
        <v>145000</v>
      </c>
      <c r="BC184" s="275">
        <v>135000</v>
      </c>
      <c r="BD184" s="275">
        <v>150000</v>
      </c>
      <c r="BE184" s="275">
        <v>150000</v>
      </c>
      <c r="BF184" s="275">
        <v>135000</v>
      </c>
      <c r="BK184" s="296" t="s">
        <v>284</v>
      </c>
    </row>
    <row r="185" spans="53:63" x14ac:dyDescent="0.3">
      <c r="BA185" s="274">
        <v>177</v>
      </c>
      <c r="BB185" s="275">
        <v>145000</v>
      </c>
      <c r="BC185" s="275">
        <v>135000</v>
      </c>
      <c r="BD185" s="275">
        <v>150000</v>
      </c>
      <c r="BE185" s="275">
        <v>150000</v>
      </c>
      <c r="BF185" s="275">
        <v>135000</v>
      </c>
      <c r="BK185" s="296" t="s">
        <v>284</v>
      </c>
    </row>
    <row r="186" spans="53:63" x14ac:dyDescent="0.3">
      <c r="BA186" s="274">
        <v>178</v>
      </c>
      <c r="BB186" s="275">
        <v>145000</v>
      </c>
      <c r="BC186" s="275">
        <v>135000</v>
      </c>
      <c r="BD186" s="275">
        <v>150000</v>
      </c>
      <c r="BE186" s="275">
        <v>150000</v>
      </c>
      <c r="BF186" s="275">
        <v>135000</v>
      </c>
      <c r="BK186" s="296" t="s">
        <v>284</v>
      </c>
    </row>
    <row r="187" spans="53:63" x14ac:dyDescent="0.3">
      <c r="BA187" s="274">
        <v>179</v>
      </c>
      <c r="BB187" s="275">
        <v>145000</v>
      </c>
      <c r="BC187" s="275">
        <v>135000</v>
      </c>
      <c r="BD187" s="275">
        <v>150000</v>
      </c>
      <c r="BE187" s="275">
        <v>150000</v>
      </c>
      <c r="BF187" s="275">
        <v>135000</v>
      </c>
      <c r="BK187" s="296" t="s">
        <v>284</v>
      </c>
    </row>
    <row r="188" spans="53:63" x14ac:dyDescent="0.3">
      <c r="BA188" s="274">
        <v>180</v>
      </c>
      <c r="BB188" s="275">
        <v>145000</v>
      </c>
      <c r="BC188" s="275">
        <v>135000</v>
      </c>
      <c r="BD188" s="275">
        <v>150000</v>
      </c>
      <c r="BE188" s="275">
        <v>150000</v>
      </c>
      <c r="BF188" s="275">
        <v>135000</v>
      </c>
      <c r="BK188" s="296" t="s">
        <v>284</v>
      </c>
    </row>
    <row r="189" spans="53:63" x14ac:dyDescent="0.3">
      <c r="BA189" s="274">
        <v>181</v>
      </c>
      <c r="BB189" s="275">
        <v>140000</v>
      </c>
      <c r="BC189" s="275">
        <v>135000</v>
      </c>
      <c r="BD189" s="275">
        <v>150000</v>
      </c>
      <c r="BE189" s="275">
        <v>150000</v>
      </c>
      <c r="BF189" s="275">
        <v>135000</v>
      </c>
      <c r="BK189" s="296" t="s">
        <v>284</v>
      </c>
    </row>
    <row r="190" spans="53:63" x14ac:dyDescent="0.3">
      <c r="BA190" s="274">
        <v>182</v>
      </c>
      <c r="BB190" s="275">
        <v>140000</v>
      </c>
      <c r="BC190" s="275">
        <v>135000</v>
      </c>
      <c r="BD190" s="275">
        <v>150000</v>
      </c>
      <c r="BE190" s="275">
        <v>150000</v>
      </c>
      <c r="BF190" s="275">
        <v>135000</v>
      </c>
      <c r="BK190" s="296" t="s">
        <v>284</v>
      </c>
    </row>
    <row r="191" spans="53:63" x14ac:dyDescent="0.3">
      <c r="BA191" s="274">
        <v>183</v>
      </c>
      <c r="BB191" s="275">
        <v>140000</v>
      </c>
      <c r="BC191" s="275">
        <v>135000</v>
      </c>
      <c r="BD191" s="275">
        <v>150000</v>
      </c>
      <c r="BE191" s="275">
        <v>150000</v>
      </c>
      <c r="BF191" s="275">
        <v>135000</v>
      </c>
      <c r="BK191" s="296" t="s">
        <v>284</v>
      </c>
    </row>
    <row r="192" spans="53:63" x14ac:dyDescent="0.3">
      <c r="BA192" s="274">
        <v>184</v>
      </c>
      <c r="BB192" s="275">
        <v>140000</v>
      </c>
      <c r="BC192" s="275">
        <v>135000</v>
      </c>
      <c r="BD192" s="275">
        <v>150000</v>
      </c>
      <c r="BE192" s="275">
        <v>150000</v>
      </c>
      <c r="BF192" s="275">
        <v>135000</v>
      </c>
      <c r="BK192" s="296" t="s">
        <v>284</v>
      </c>
    </row>
    <row r="193" spans="53:63" x14ac:dyDescent="0.3">
      <c r="BA193" s="274">
        <v>185</v>
      </c>
      <c r="BB193" s="275">
        <v>140000</v>
      </c>
      <c r="BC193" s="275">
        <v>135000</v>
      </c>
      <c r="BD193" s="275">
        <v>150000</v>
      </c>
      <c r="BE193" s="275">
        <v>150000</v>
      </c>
      <c r="BF193" s="275">
        <v>135000</v>
      </c>
      <c r="BK193" s="296" t="s">
        <v>284</v>
      </c>
    </row>
    <row r="194" spans="53:63" x14ac:dyDescent="0.3">
      <c r="BA194" s="274">
        <v>186</v>
      </c>
      <c r="BB194" s="275">
        <v>140000</v>
      </c>
      <c r="BC194" s="275">
        <v>135000</v>
      </c>
      <c r="BD194" s="275">
        <v>150000</v>
      </c>
      <c r="BE194" s="275">
        <v>150000</v>
      </c>
      <c r="BF194" s="275">
        <v>135000</v>
      </c>
      <c r="BK194" s="296" t="s">
        <v>284</v>
      </c>
    </row>
    <row r="195" spans="53:63" x14ac:dyDescent="0.3">
      <c r="BA195" s="274">
        <v>187</v>
      </c>
      <c r="BB195" s="275">
        <v>140000</v>
      </c>
      <c r="BC195" s="275">
        <v>135000</v>
      </c>
      <c r="BD195" s="275">
        <v>150000</v>
      </c>
      <c r="BE195" s="275">
        <v>150000</v>
      </c>
      <c r="BF195" s="275">
        <v>135000</v>
      </c>
      <c r="BK195" s="296" t="s">
        <v>284</v>
      </c>
    </row>
    <row r="196" spans="53:63" x14ac:dyDescent="0.3">
      <c r="BA196" s="274">
        <v>188</v>
      </c>
      <c r="BB196" s="275">
        <v>140000</v>
      </c>
      <c r="BC196" s="275">
        <v>135000</v>
      </c>
      <c r="BD196" s="275">
        <v>150000</v>
      </c>
      <c r="BE196" s="275">
        <v>150000</v>
      </c>
      <c r="BF196" s="275">
        <v>135000</v>
      </c>
      <c r="BK196" s="296" t="s">
        <v>284</v>
      </c>
    </row>
    <row r="197" spans="53:63" x14ac:dyDescent="0.3">
      <c r="BA197" s="274">
        <v>189</v>
      </c>
      <c r="BB197" s="275">
        <v>140000</v>
      </c>
      <c r="BC197" s="275">
        <v>135000</v>
      </c>
      <c r="BD197" s="275">
        <v>150000</v>
      </c>
      <c r="BE197" s="275">
        <v>150000</v>
      </c>
      <c r="BF197" s="275">
        <v>135000</v>
      </c>
      <c r="BK197" s="296" t="s">
        <v>284</v>
      </c>
    </row>
    <row r="198" spans="53:63" x14ac:dyDescent="0.3">
      <c r="BA198" s="274">
        <v>190</v>
      </c>
      <c r="BB198" s="275">
        <v>140000</v>
      </c>
      <c r="BC198" s="275">
        <v>135000</v>
      </c>
      <c r="BD198" s="275">
        <v>150000</v>
      </c>
      <c r="BE198" s="275">
        <v>150000</v>
      </c>
      <c r="BF198" s="275">
        <v>135000</v>
      </c>
      <c r="BK198" s="296" t="s">
        <v>284</v>
      </c>
    </row>
    <row r="199" spans="53:63" x14ac:dyDescent="0.3">
      <c r="BA199" s="274">
        <v>191</v>
      </c>
      <c r="BB199" s="275">
        <v>140000</v>
      </c>
      <c r="BC199" s="275">
        <v>135000</v>
      </c>
      <c r="BD199" s="275">
        <v>150000</v>
      </c>
      <c r="BE199" s="275">
        <v>150000</v>
      </c>
      <c r="BF199" s="275">
        <v>135000</v>
      </c>
      <c r="BK199" s="296" t="s">
        <v>284</v>
      </c>
    </row>
    <row r="200" spans="53:63" x14ac:dyDescent="0.3">
      <c r="BA200" s="274">
        <v>192</v>
      </c>
      <c r="BB200" s="275">
        <v>140000</v>
      </c>
      <c r="BC200" s="275">
        <v>135000</v>
      </c>
      <c r="BD200" s="275">
        <v>150000</v>
      </c>
      <c r="BE200" s="275">
        <v>150000</v>
      </c>
      <c r="BF200" s="275">
        <v>135000</v>
      </c>
      <c r="BK200" s="296" t="s">
        <v>284</v>
      </c>
    </row>
    <row r="201" spans="53:63" x14ac:dyDescent="0.3">
      <c r="BA201" s="274">
        <v>193</v>
      </c>
      <c r="BB201" s="275">
        <v>140000</v>
      </c>
      <c r="BC201" s="275">
        <v>135000</v>
      </c>
      <c r="BD201" s="275">
        <v>150000</v>
      </c>
      <c r="BE201" s="275">
        <v>150000</v>
      </c>
      <c r="BF201" s="275">
        <v>135000</v>
      </c>
      <c r="BK201" s="296" t="s">
        <v>284</v>
      </c>
    </row>
    <row r="202" spans="53:63" x14ac:dyDescent="0.3">
      <c r="BA202" s="274">
        <v>194</v>
      </c>
      <c r="BB202" s="275">
        <v>140000</v>
      </c>
      <c r="BC202" s="275">
        <v>135000</v>
      </c>
      <c r="BD202" s="275">
        <v>150000</v>
      </c>
      <c r="BE202" s="275">
        <v>150000</v>
      </c>
      <c r="BF202" s="275">
        <v>135000</v>
      </c>
      <c r="BK202" s="296" t="s">
        <v>284</v>
      </c>
    </row>
    <row r="203" spans="53:63" x14ac:dyDescent="0.3">
      <c r="BA203" s="274">
        <v>195</v>
      </c>
      <c r="BB203" s="275">
        <v>140000</v>
      </c>
      <c r="BC203" s="275">
        <v>135000</v>
      </c>
      <c r="BD203" s="275">
        <v>150000</v>
      </c>
      <c r="BE203" s="275">
        <v>150000</v>
      </c>
      <c r="BF203" s="275">
        <v>135000</v>
      </c>
      <c r="BK203" s="296" t="s">
        <v>284</v>
      </c>
    </row>
    <row r="204" spans="53:63" x14ac:dyDescent="0.3">
      <c r="BA204" s="274">
        <v>196</v>
      </c>
      <c r="BB204" s="275">
        <v>140000</v>
      </c>
      <c r="BC204" s="275">
        <v>135000</v>
      </c>
      <c r="BD204" s="275">
        <v>150000</v>
      </c>
      <c r="BE204" s="275">
        <v>150000</v>
      </c>
      <c r="BF204" s="275">
        <v>135000</v>
      </c>
      <c r="BK204" s="296" t="s">
        <v>284</v>
      </c>
    </row>
    <row r="205" spans="53:63" x14ac:dyDescent="0.3">
      <c r="BA205" s="274">
        <v>197</v>
      </c>
      <c r="BB205" s="275">
        <v>140000</v>
      </c>
      <c r="BC205" s="275">
        <v>135000</v>
      </c>
      <c r="BD205" s="275">
        <v>150000</v>
      </c>
      <c r="BE205" s="275">
        <v>150000</v>
      </c>
      <c r="BF205" s="275">
        <v>135000</v>
      </c>
      <c r="BK205" s="296" t="s">
        <v>284</v>
      </c>
    </row>
    <row r="206" spans="53:63" x14ac:dyDescent="0.3">
      <c r="BA206" s="274">
        <v>198</v>
      </c>
      <c r="BB206" s="275">
        <v>140000</v>
      </c>
      <c r="BC206" s="275">
        <v>135000</v>
      </c>
      <c r="BD206" s="275">
        <v>150000</v>
      </c>
      <c r="BE206" s="275">
        <v>150000</v>
      </c>
      <c r="BF206" s="275">
        <v>135000</v>
      </c>
      <c r="BK206" s="296" t="s">
        <v>284</v>
      </c>
    </row>
    <row r="207" spans="53:63" x14ac:dyDescent="0.3">
      <c r="BA207" s="274">
        <v>199</v>
      </c>
      <c r="BB207" s="275">
        <v>140000</v>
      </c>
      <c r="BC207" s="275">
        <v>135000</v>
      </c>
      <c r="BD207" s="275">
        <v>150000</v>
      </c>
      <c r="BE207" s="275">
        <v>150000</v>
      </c>
      <c r="BF207" s="275">
        <v>135000</v>
      </c>
      <c r="BK207" s="296" t="s">
        <v>284</v>
      </c>
    </row>
    <row r="208" spans="53:63" x14ac:dyDescent="0.3">
      <c r="BA208" s="274">
        <v>200</v>
      </c>
      <c r="BB208" s="275">
        <v>140000</v>
      </c>
      <c r="BC208" s="275">
        <v>126000</v>
      </c>
      <c r="BD208" s="275">
        <v>140000</v>
      </c>
      <c r="BE208" s="275">
        <v>150000</v>
      </c>
      <c r="BF208" s="275">
        <v>126000</v>
      </c>
      <c r="BK208" s="296" t="s">
        <v>284</v>
      </c>
    </row>
    <row r="209" spans="53:63" x14ac:dyDescent="0.3">
      <c r="BA209" s="274">
        <v>201</v>
      </c>
      <c r="BB209" s="275">
        <v>135000</v>
      </c>
      <c r="BC209" s="275">
        <v>126000</v>
      </c>
      <c r="BD209" s="275">
        <v>140000</v>
      </c>
      <c r="BE209" s="275">
        <v>130000</v>
      </c>
      <c r="BF209" s="275">
        <v>126000</v>
      </c>
      <c r="BK209" s="296" t="s">
        <v>287</v>
      </c>
    </row>
    <row r="210" spans="53:63" x14ac:dyDescent="0.3">
      <c r="BA210" s="274">
        <v>202</v>
      </c>
      <c r="BB210" s="275">
        <v>135000</v>
      </c>
      <c r="BC210" s="275">
        <v>126000</v>
      </c>
      <c r="BD210" s="275">
        <v>140000</v>
      </c>
      <c r="BE210" s="275">
        <v>130000</v>
      </c>
      <c r="BF210" s="275">
        <v>126000</v>
      </c>
      <c r="BK210" s="296" t="s">
        <v>287</v>
      </c>
    </row>
    <row r="211" spans="53:63" x14ac:dyDescent="0.3">
      <c r="BA211" s="274">
        <v>203</v>
      </c>
      <c r="BB211" s="275">
        <v>135000</v>
      </c>
      <c r="BC211" s="275">
        <v>126000</v>
      </c>
      <c r="BD211" s="275">
        <v>140000</v>
      </c>
      <c r="BE211" s="275">
        <v>130000</v>
      </c>
      <c r="BF211" s="275">
        <v>126000</v>
      </c>
      <c r="BK211" s="296" t="s">
        <v>287</v>
      </c>
    </row>
    <row r="212" spans="53:63" x14ac:dyDescent="0.3">
      <c r="BA212" s="274">
        <v>204</v>
      </c>
      <c r="BB212" s="275">
        <v>135000</v>
      </c>
      <c r="BC212" s="275">
        <v>126000</v>
      </c>
      <c r="BD212" s="275">
        <v>140000</v>
      </c>
      <c r="BE212" s="275">
        <v>130000</v>
      </c>
      <c r="BF212" s="275">
        <v>126000</v>
      </c>
      <c r="BK212" s="296" t="s">
        <v>287</v>
      </c>
    </row>
    <row r="213" spans="53:63" x14ac:dyDescent="0.3">
      <c r="BA213" s="274">
        <v>205</v>
      </c>
      <c r="BB213" s="275">
        <v>135000</v>
      </c>
      <c r="BC213" s="275">
        <v>126000</v>
      </c>
      <c r="BD213" s="275">
        <v>140000</v>
      </c>
      <c r="BE213" s="275">
        <v>130000</v>
      </c>
      <c r="BF213" s="275">
        <v>126000</v>
      </c>
      <c r="BK213" s="296" t="s">
        <v>287</v>
      </c>
    </row>
    <row r="214" spans="53:63" x14ac:dyDescent="0.3">
      <c r="BA214" s="274">
        <v>206</v>
      </c>
      <c r="BB214" s="275">
        <v>135000</v>
      </c>
      <c r="BC214" s="275">
        <v>126000</v>
      </c>
      <c r="BD214" s="275">
        <v>140000</v>
      </c>
      <c r="BE214" s="275">
        <v>130000</v>
      </c>
      <c r="BF214" s="275">
        <v>126000</v>
      </c>
      <c r="BK214" s="296" t="s">
        <v>287</v>
      </c>
    </row>
    <row r="215" spans="53:63" x14ac:dyDescent="0.3">
      <c r="BA215" s="274">
        <v>207</v>
      </c>
      <c r="BB215" s="275">
        <v>135000</v>
      </c>
      <c r="BC215" s="275">
        <v>126000</v>
      </c>
      <c r="BD215" s="275">
        <v>140000</v>
      </c>
      <c r="BE215" s="275">
        <v>130000</v>
      </c>
      <c r="BF215" s="275">
        <v>126000</v>
      </c>
      <c r="BK215" s="296" t="s">
        <v>287</v>
      </c>
    </row>
    <row r="216" spans="53:63" x14ac:dyDescent="0.3">
      <c r="BA216" s="274">
        <v>208</v>
      </c>
      <c r="BB216" s="275">
        <v>135000</v>
      </c>
      <c r="BC216" s="275">
        <v>126000</v>
      </c>
      <c r="BD216" s="275">
        <v>140000</v>
      </c>
      <c r="BE216" s="275">
        <v>130000</v>
      </c>
      <c r="BF216" s="275">
        <v>126000</v>
      </c>
      <c r="BK216" s="296" t="s">
        <v>287</v>
      </c>
    </row>
    <row r="217" spans="53:63" x14ac:dyDescent="0.3">
      <c r="BA217" s="274">
        <v>209</v>
      </c>
      <c r="BB217" s="275">
        <v>135000</v>
      </c>
      <c r="BC217" s="275">
        <v>126000</v>
      </c>
      <c r="BD217" s="275">
        <v>140000</v>
      </c>
      <c r="BE217" s="275">
        <v>130000</v>
      </c>
      <c r="BF217" s="275">
        <v>126000</v>
      </c>
      <c r="BK217" s="296" t="s">
        <v>287</v>
      </c>
    </row>
    <row r="218" spans="53:63" x14ac:dyDescent="0.3">
      <c r="BA218" s="274">
        <v>210</v>
      </c>
      <c r="BB218" s="275">
        <v>135000</v>
      </c>
      <c r="BC218" s="275">
        <v>126000</v>
      </c>
      <c r="BD218" s="275">
        <v>140000</v>
      </c>
      <c r="BE218" s="275">
        <v>130000</v>
      </c>
      <c r="BF218" s="275">
        <v>126000</v>
      </c>
      <c r="BK218" s="296" t="s">
        <v>287</v>
      </c>
    </row>
    <row r="219" spans="53:63" x14ac:dyDescent="0.3">
      <c r="BA219" s="274">
        <v>211</v>
      </c>
      <c r="BB219" s="275">
        <v>135000</v>
      </c>
      <c r="BC219" s="275">
        <v>126000</v>
      </c>
      <c r="BD219" s="275">
        <v>140000</v>
      </c>
      <c r="BE219" s="275">
        <v>130000</v>
      </c>
      <c r="BF219" s="275">
        <v>126000</v>
      </c>
      <c r="BK219" s="296" t="s">
        <v>287</v>
      </c>
    </row>
    <row r="220" spans="53:63" x14ac:dyDescent="0.3">
      <c r="BA220" s="274">
        <v>212</v>
      </c>
      <c r="BB220" s="275">
        <v>135000</v>
      </c>
      <c r="BC220" s="275">
        <v>126000</v>
      </c>
      <c r="BD220" s="275">
        <v>140000</v>
      </c>
      <c r="BE220" s="275">
        <v>130000</v>
      </c>
      <c r="BF220" s="275">
        <v>126000</v>
      </c>
      <c r="BK220" s="296" t="s">
        <v>287</v>
      </c>
    </row>
    <row r="221" spans="53:63" x14ac:dyDescent="0.3">
      <c r="BA221" s="274">
        <v>213</v>
      </c>
      <c r="BB221" s="275">
        <v>135000</v>
      </c>
      <c r="BC221" s="275">
        <v>126000</v>
      </c>
      <c r="BD221" s="275">
        <v>140000</v>
      </c>
      <c r="BE221" s="275">
        <v>130000</v>
      </c>
      <c r="BF221" s="275">
        <v>126000</v>
      </c>
      <c r="BK221" s="296" t="s">
        <v>287</v>
      </c>
    </row>
    <row r="222" spans="53:63" x14ac:dyDescent="0.3">
      <c r="BA222" s="274">
        <v>214</v>
      </c>
      <c r="BB222" s="275">
        <v>135000</v>
      </c>
      <c r="BC222" s="275">
        <v>126000</v>
      </c>
      <c r="BD222" s="275">
        <v>140000</v>
      </c>
      <c r="BE222" s="275">
        <v>130000</v>
      </c>
      <c r="BF222" s="275">
        <v>126000</v>
      </c>
      <c r="BK222" s="296" t="s">
        <v>287</v>
      </c>
    </row>
    <row r="223" spans="53:63" x14ac:dyDescent="0.3">
      <c r="BA223" s="274">
        <v>215</v>
      </c>
      <c r="BB223" s="275">
        <v>135000</v>
      </c>
      <c r="BC223" s="275">
        <v>126000</v>
      </c>
      <c r="BD223" s="275">
        <v>140000</v>
      </c>
      <c r="BE223" s="275">
        <v>130000</v>
      </c>
      <c r="BF223" s="275">
        <v>126000</v>
      </c>
      <c r="BK223" s="296" t="s">
        <v>287</v>
      </c>
    </row>
    <row r="224" spans="53:63" x14ac:dyDescent="0.3">
      <c r="BA224" s="274">
        <v>216</v>
      </c>
      <c r="BB224" s="275">
        <v>135000</v>
      </c>
      <c r="BC224" s="275">
        <v>126000</v>
      </c>
      <c r="BD224" s="275">
        <v>140000</v>
      </c>
      <c r="BE224" s="275">
        <v>130000</v>
      </c>
      <c r="BF224" s="275">
        <v>126000</v>
      </c>
      <c r="BK224" s="296" t="s">
        <v>287</v>
      </c>
    </row>
    <row r="225" spans="53:63" x14ac:dyDescent="0.3">
      <c r="BA225" s="274">
        <v>217</v>
      </c>
      <c r="BB225" s="275">
        <v>135000</v>
      </c>
      <c r="BC225" s="275">
        <v>126000</v>
      </c>
      <c r="BD225" s="275">
        <v>140000</v>
      </c>
      <c r="BE225" s="275">
        <v>130000</v>
      </c>
      <c r="BF225" s="275">
        <v>126000</v>
      </c>
      <c r="BK225" s="296" t="s">
        <v>287</v>
      </c>
    </row>
    <row r="226" spans="53:63" x14ac:dyDescent="0.3">
      <c r="BA226" s="274">
        <v>218</v>
      </c>
      <c r="BB226" s="275">
        <v>135000</v>
      </c>
      <c r="BC226" s="275">
        <v>126000</v>
      </c>
      <c r="BD226" s="275">
        <v>140000</v>
      </c>
      <c r="BE226" s="275">
        <v>130000</v>
      </c>
      <c r="BF226" s="275">
        <v>126000</v>
      </c>
      <c r="BK226" s="296" t="s">
        <v>287</v>
      </c>
    </row>
    <row r="227" spans="53:63" x14ac:dyDescent="0.3">
      <c r="BA227" s="274">
        <v>219</v>
      </c>
      <c r="BB227" s="275">
        <v>135000</v>
      </c>
      <c r="BC227" s="275">
        <v>126000</v>
      </c>
      <c r="BD227" s="275">
        <v>140000</v>
      </c>
      <c r="BE227" s="275">
        <v>130000</v>
      </c>
      <c r="BF227" s="275">
        <v>126000</v>
      </c>
      <c r="BK227" s="296" t="s">
        <v>287</v>
      </c>
    </row>
    <row r="228" spans="53:63" x14ac:dyDescent="0.3">
      <c r="BA228" s="274">
        <v>220</v>
      </c>
      <c r="BB228" s="275">
        <v>135000</v>
      </c>
      <c r="BC228" s="275">
        <v>126000</v>
      </c>
      <c r="BD228" s="275">
        <v>140000</v>
      </c>
      <c r="BE228" s="275">
        <v>130000</v>
      </c>
      <c r="BF228" s="275">
        <v>126000</v>
      </c>
      <c r="BK228" s="296" t="s">
        <v>287</v>
      </c>
    </row>
    <row r="229" spans="53:63" x14ac:dyDescent="0.3">
      <c r="BA229" s="274">
        <v>221</v>
      </c>
      <c r="BB229" s="275">
        <v>135000</v>
      </c>
      <c r="BC229" s="275">
        <v>126000</v>
      </c>
      <c r="BD229" s="275">
        <v>140000</v>
      </c>
      <c r="BE229" s="275">
        <v>130000</v>
      </c>
      <c r="BF229" s="275">
        <v>126000</v>
      </c>
      <c r="BK229" s="296" t="s">
        <v>287</v>
      </c>
    </row>
    <row r="230" spans="53:63" x14ac:dyDescent="0.3">
      <c r="BA230" s="274">
        <v>222</v>
      </c>
      <c r="BB230" s="275">
        <v>135000</v>
      </c>
      <c r="BC230" s="275">
        <v>126000</v>
      </c>
      <c r="BD230" s="275">
        <v>140000</v>
      </c>
      <c r="BE230" s="275">
        <v>130000</v>
      </c>
      <c r="BF230" s="275">
        <v>126000</v>
      </c>
      <c r="BK230" s="296" t="s">
        <v>287</v>
      </c>
    </row>
    <row r="231" spans="53:63" x14ac:dyDescent="0.3">
      <c r="BA231" s="274">
        <v>223</v>
      </c>
      <c r="BB231" s="275">
        <v>135000</v>
      </c>
      <c r="BC231" s="275">
        <v>126000</v>
      </c>
      <c r="BD231" s="275">
        <v>140000</v>
      </c>
      <c r="BE231" s="275">
        <v>130000</v>
      </c>
      <c r="BF231" s="275">
        <v>126000</v>
      </c>
      <c r="BK231" s="296" t="s">
        <v>287</v>
      </c>
    </row>
    <row r="232" spans="53:63" x14ac:dyDescent="0.3">
      <c r="BA232" s="274">
        <v>224</v>
      </c>
      <c r="BB232" s="275">
        <v>135000</v>
      </c>
      <c r="BC232" s="275">
        <v>126000</v>
      </c>
      <c r="BD232" s="275">
        <v>140000</v>
      </c>
      <c r="BE232" s="275">
        <v>130000</v>
      </c>
      <c r="BF232" s="275">
        <v>126000</v>
      </c>
      <c r="BK232" s="296" t="s">
        <v>287</v>
      </c>
    </row>
    <row r="233" spans="53:63" x14ac:dyDescent="0.3">
      <c r="BA233" s="274">
        <v>225</v>
      </c>
      <c r="BB233" s="275">
        <v>135000</v>
      </c>
      <c r="BC233" s="275">
        <v>126000</v>
      </c>
      <c r="BD233" s="275">
        <v>140000</v>
      </c>
      <c r="BE233" s="275">
        <v>130000</v>
      </c>
      <c r="BF233" s="275">
        <v>126000</v>
      </c>
      <c r="BK233" s="296" t="s">
        <v>287</v>
      </c>
    </row>
    <row r="234" spans="53:63" x14ac:dyDescent="0.3">
      <c r="BA234" s="274">
        <v>226</v>
      </c>
      <c r="BB234" s="275">
        <v>135000</v>
      </c>
      <c r="BC234" s="275">
        <v>126000</v>
      </c>
      <c r="BD234" s="275">
        <v>140000</v>
      </c>
      <c r="BE234" s="275">
        <v>130000</v>
      </c>
      <c r="BF234" s="275">
        <v>126000</v>
      </c>
      <c r="BK234" s="296" t="s">
        <v>287</v>
      </c>
    </row>
    <row r="235" spans="53:63" x14ac:dyDescent="0.3">
      <c r="BA235" s="274">
        <v>227</v>
      </c>
      <c r="BB235" s="275">
        <v>135000</v>
      </c>
      <c r="BC235" s="275">
        <v>126000</v>
      </c>
      <c r="BD235" s="275">
        <v>140000</v>
      </c>
      <c r="BE235" s="275">
        <v>130000</v>
      </c>
      <c r="BF235" s="275">
        <v>126000</v>
      </c>
      <c r="BK235" s="296" t="s">
        <v>287</v>
      </c>
    </row>
    <row r="236" spans="53:63" x14ac:dyDescent="0.3">
      <c r="BA236" s="274">
        <v>228</v>
      </c>
      <c r="BB236" s="275">
        <v>135000</v>
      </c>
      <c r="BC236" s="275">
        <v>126000</v>
      </c>
      <c r="BD236" s="275">
        <v>140000</v>
      </c>
      <c r="BE236" s="275">
        <v>130000</v>
      </c>
      <c r="BF236" s="275">
        <v>126000</v>
      </c>
      <c r="BK236" s="296" t="s">
        <v>287</v>
      </c>
    </row>
    <row r="237" spans="53:63" x14ac:dyDescent="0.3">
      <c r="BA237" s="274">
        <v>229</v>
      </c>
      <c r="BB237" s="275">
        <v>135000</v>
      </c>
      <c r="BC237" s="275">
        <v>126000</v>
      </c>
      <c r="BD237" s="275">
        <v>140000</v>
      </c>
      <c r="BE237" s="275">
        <v>130000</v>
      </c>
      <c r="BF237" s="275">
        <v>126000</v>
      </c>
      <c r="BK237" s="296" t="s">
        <v>287</v>
      </c>
    </row>
    <row r="238" spans="53:63" x14ac:dyDescent="0.3">
      <c r="BA238" s="274">
        <v>230</v>
      </c>
      <c r="BB238" s="275">
        <v>135000</v>
      </c>
      <c r="BC238" s="275">
        <v>126000</v>
      </c>
      <c r="BD238" s="275">
        <v>140000</v>
      </c>
      <c r="BE238" s="275">
        <v>130000</v>
      </c>
      <c r="BF238" s="275">
        <v>126000</v>
      </c>
      <c r="BK238" s="296" t="s">
        <v>287</v>
      </c>
    </row>
    <row r="239" spans="53:63" x14ac:dyDescent="0.3">
      <c r="BA239" s="274">
        <v>231</v>
      </c>
      <c r="BB239" s="275">
        <v>135000</v>
      </c>
      <c r="BC239" s="275">
        <v>126000</v>
      </c>
      <c r="BD239" s="275">
        <v>140000</v>
      </c>
      <c r="BE239" s="275">
        <v>130000</v>
      </c>
      <c r="BF239" s="275">
        <v>126000</v>
      </c>
      <c r="BK239" s="296" t="s">
        <v>287</v>
      </c>
    </row>
    <row r="240" spans="53:63" x14ac:dyDescent="0.3">
      <c r="BA240" s="274">
        <v>232</v>
      </c>
      <c r="BB240" s="275">
        <v>135000</v>
      </c>
      <c r="BC240" s="275">
        <v>126000</v>
      </c>
      <c r="BD240" s="275">
        <v>140000</v>
      </c>
      <c r="BE240" s="275">
        <v>130000</v>
      </c>
      <c r="BF240" s="275">
        <v>126000</v>
      </c>
      <c r="BK240" s="296" t="s">
        <v>287</v>
      </c>
    </row>
    <row r="241" spans="53:63" x14ac:dyDescent="0.3">
      <c r="BA241" s="274">
        <v>233</v>
      </c>
      <c r="BB241" s="275">
        <v>135000</v>
      </c>
      <c r="BC241" s="275">
        <v>126000</v>
      </c>
      <c r="BD241" s="275">
        <v>140000</v>
      </c>
      <c r="BE241" s="275">
        <v>130000</v>
      </c>
      <c r="BF241" s="275">
        <v>126000</v>
      </c>
      <c r="BK241" s="296" t="s">
        <v>287</v>
      </c>
    </row>
    <row r="242" spans="53:63" x14ac:dyDescent="0.3">
      <c r="BA242" s="274">
        <v>234</v>
      </c>
      <c r="BB242" s="275">
        <v>135000</v>
      </c>
      <c r="BC242" s="275">
        <v>126000</v>
      </c>
      <c r="BD242" s="275">
        <v>140000</v>
      </c>
      <c r="BE242" s="275">
        <v>130000</v>
      </c>
      <c r="BF242" s="275">
        <v>126000</v>
      </c>
      <c r="BK242" s="296" t="s">
        <v>287</v>
      </c>
    </row>
    <row r="243" spans="53:63" x14ac:dyDescent="0.3">
      <c r="BA243" s="274">
        <v>235</v>
      </c>
      <c r="BB243" s="275">
        <v>135000</v>
      </c>
      <c r="BC243" s="275">
        <v>126000</v>
      </c>
      <c r="BD243" s="275">
        <v>140000</v>
      </c>
      <c r="BE243" s="275">
        <v>130000</v>
      </c>
      <c r="BF243" s="275">
        <v>126000</v>
      </c>
      <c r="BK243" s="296" t="s">
        <v>287</v>
      </c>
    </row>
    <row r="244" spans="53:63" x14ac:dyDescent="0.3">
      <c r="BA244" s="274">
        <v>236</v>
      </c>
      <c r="BB244" s="275">
        <v>135000</v>
      </c>
      <c r="BC244" s="275">
        <v>126000</v>
      </c>
      <c r="BD244" s="275">
        <v>140000</v>
      </c>
      <c r="BE244" s="275">
        <v>130000</v>
      </c>
      <c r="BF244" s="275">
        <v>126000</v>
      </c>
      <c r="BK244" s="296" t="s">
        <v>287</v>
      </c>
    </row>
    <row r="245" spans="53:63" x14ac:dyDescent="0.3">
      <c r="BA245" s="274">
        <v>237</v>
      </c>
      <c r="BB245" s="275">
        <v>135000</v>
      </c>
      <c r="BC245" s="275">
        <v>126000</v>
      </c>
      <c r="BD245" s="275">
        <v>140000</v>
      </c>
      <c r="BE245" s="275">
        <v>130000</v>
      </c>
      <c r="BF245" s="275">
        <v>126000</v>
      </c>
      <c r="BK245" s="296" t="s">
        <v>287</v>
      </c>
    </row>
    <row r="246" spans="53:63" x14ac:dyDescent="0.3">
      <c r="BA246" s="274">
        <v>238</v>
      </c>
      <c r="BB246" s="275">
        <v>135000</v>
      </c>
      <c r="BC246" s="275">
        <v>126000</v>
      </c>
      <c r="BD246" s="275">
        <v>140000</v>
      </c>
      <c r="BE246" s="275">
        <v>130000</v>
      </c>
      <c r="BF246" s="275">
        <v>126000</v>
      </c>
      <c r="BK246" s="296" t="s">
        <v>287</v>
      </c>
    </row>
    <row r="247" spans="53:63" x14ac:dyDescent="0.3">
      <c r="BA247" s="274">
        <v>239</v>
      </c>
      <c r="BB247" s="275">
        <v>135000</v>
      </c>
      <c r="BC247" s="275">
        <v>126000</v>
      </c>
      <c r="BD247" s="275">
        <v>140000</v>
      </c>
      <c r="BE247" s="275">
        <v>130000</v>
      </c>
      <c r="BF247" s="275">
        <v>126000</v>
      </c>
      <c r="BK247" s="296" t="s">
        <v>287</v>
      </c>
    </row>
    <row r="248" spans="53:63" x14ac:dyDescent="0.3">
      <c r="BA248" s="274">
        <v>240</v>
      </c>
      <c r="BB248" s="275">
        <v>135000</v>
      </c>
      <c r="BC248" s="275">
        <v>126000</v>
      </c>
      <c r="BD248" s="275">
        <v>140000</v>
      </c>
      <c r="BE248" s="275">
        <v>130000</v>
      </c>
      <c r="BF248" s="275">
        <v>126000</v>
      </c>
      <c r="BK248" s="296" t="s">
        <v>287</v>
      </c>
    </row>
    <row r="249" spans="53:63" x14ac:dyDescent="0.3">
      <c r="BA249" s="274">
        <v>241</v>
      </c>
      <c r="BB249" s="275">
        <v>135000</v>
      </c>
      <c r="BC249" s="275">
        <v>126000</v>
      </c>
      <c r="BD249" s="275">
        <v>140000</v>
      </c>
      <c r="BE249" s="275">
        <v>130000</v>
      </c>
      <c r="BF249" s="275">
        <v>126000</v>
      </c>
      <c r="BK249" s="296" t="s">
        <v>287</v>
      </c>
    </row>
    <row r="250" spans="53:63" x14ac:dyDescent="0.3">
      <c r="BA250" s="274">
        <v>242</v>
      </c>
      <c r="BB250" s="275">
        <v>135000</v>
      </c>
      <c r="BC250" s="275">
        <v>126000</v>
      </c>
      <c r="BD250" s="275">
        <v>140000</v>
      </c>
      <c r="BE250" s="275">
        <v>130000</v>
      </c>
      <c r="BF250" s="275">
        <v>126000</v>
      </c>
      <c r="BK250" s="296" t="s">
        <v>287</v>
      </c>
    </row>
    <row r="251" spans="53:63" x14ac:dyDescent="0.3">
      <c r="BA251" s="274">
        <v>243</v>
      </c>
      <c r="BB251" s="275">
        <v>135000</v>
      </c>
      <c r="BC251" s="275">
        <v>126000</v>
      </c>
      <c r="BD251" s="275">
        <v>140000</v>
      </c>
      <c r="BE251" s="275">
        <v>130000</v>
      </c>
      <c r="BF251" s="275">
        <v>126000</v>
      </c>
      <c r="BK251" s="296" t="s">
        <v>287</v>
      </c>
    </row>
    <row r="252" spans="53:63" x14ac:dyDescent="0.3">
      <c r="BA252" s="274">
        <v>244</v>
      </c>
      <c r="BB252" s="275">
        <v>135000</v>
      </c>
      <c r="BC252" s="275">
        <v>126000</v>
      </c>
      <c r="BD252" s="275">
        <v>140000</v>
      </c>
      <c r="BE252" s="275">
        <v>130000</v>
      </c>
      <c r="BF252" s="275">
        <v>126000</v>
      </c>
      <c r="BK252" s="296" t="s">
        <v>287</v>
      </c>
    </row>
    <row r="253" spans="53:63" x14ac:dyDescent="0.3">
      <c r="BA253" s="274">
        <v>245</v>
      </c>
      <c r="BB253" s="275">
        <v>135000</v>
      </c>
      <c r="BC253" s="275">
        <v>126000</v>
      </c>
      <c r="BD253" s="275">
        <v>140000</v>
      </c>
      <c r="BE253" s="275">
        <v>130000</v>
      </c>
      <c r="BF253" s="275">
        <v>126000</v>
      </c>
      <c r="BK253" s="296" t="s">
        <v>287</v>
      </c>
    </row>
    <row r="254" spans="53:63" x14ac:dyDescent="0.3">
      <c r="BA254" s="274">
        <v>246</v>
      </c>
      <c r="BB254" s="275">
        <v>135000</v>
      </c>
      <c r="BC254" s="275">
        <v>126000</v>
      </c>
      <c r="BD254" s="275">
        <v>140000</v>
      </c>
      <c r="BE254" s="275">
        <v>130000</v>
      </c>
      <c r="BF254" s="275">
        <v>126000</v>
      </c>
      <c r="BK254" s="296" t="s">
        <v>287</v>
      </c>
    </row>
    <row r="255" spans="53:63" x14ac:dyDescent="0.3">
      <c r="BA255" s="274">
        <v>247</v>
      </c>
      <c r="BB255" s="275">
        <v>135000</v>
      </c>
      <c r="BC255" s="275">
        <v>126000</v>
      </c>
      <c r="BD255" s="275">
        <v>140000</v>
      </c>
      <c r="BE255" s="275">
        <v>130000</v>
      </c>
      <c r="BF255" s="275">
        <v>126000</v>
      </c>
      <c r="BK255" s="296" t="s">
        <v>287</v>
      </c>
    </row>
    <row r="256" spans="53:63" x14ac:dyDescent="0.3">
      <c r="BA256" s="274">
        <v>248</v>
      </c>
      <c r="BB256" s="275">
        <v>135000</v>
      </c>
      <c r="BC256" s="275">
        <v>126000</v>
      </c>
      <c r="BD256" s="275">
        <v>140000</v>
      </c>
      <c r="BE256" s="275">
        <v>130000</v>
      </c>
      <c r="BF256" s="275">
        <v>126000</v>
      </c>
      <c r="BK256" s="296" t="s">
        <v>287</v>
      </c>
    </row>
    <row r="257" spans="53:63" x14ac:dyDescent="0.3">
      <c r="BA257" s="274">
        <v>249</v>
      </c>
      <c r="BB257" s="275">
        <v>135000</v>
      </c>
      <c r="BC257" s="275">
        <v>126000</v>
      </c>
      <c r="BD257" s="275">
        <v>140000</v>
      </c>
      <c r="BE257" s="275">
        <v>130000</v>
      </c>
      <c r="BF257" s="275">
        <v>126000</v>
      </c>
      <c r="BK257" s="296" t="s">
        <v>287</v>
      </c>
    </row>
    <row r="258" spans="53:63" x14ac:dyDescent="0.3">
      <c r="BA258" s="274">
        <v>250</v>
      </c>
      <c r="BB258" s="275">
        <v>135000</v>
      </c>
      <c r="BC258" s="275">
        <v>117000</v>
      </c>
      <c r="BD258" s="275">
        <v>130000</v>
      </c>
      <c r="BE258" s="275">
        <v>130000</v>
      </c>
      <c r="BF258" s="275">
        <v>117000</v>
      </c>
      <c r="BK258" s="296" t="s">
        <v>287</v>
      </c>
    </row>
    <row r="259" spans="53:63" x14ac:dyDescent="0.3">
      <c r="BA259" s="274">
        <v>251</v>
      </c>
      <c r="BB259" s="275">
        <v>135000</v>
      </c>
      <c r="BC259" s="275">
        <v>117000</v>
      </c>
      <c r="BD259" s="275">
        <v>130000</v>
      </c>
      <c r="BE259" s="275">
        <v>130000</v>
      </c>
      <c r="BF259" s="275">
        <v>117000</v>
      </c>
      <c r="BK259" s="296" t="s">
        <v>287</v>
      </c>
    </row>
    <row r="260" spans="53:63" x14ac:dyDescent="0.3">
      <c r="BA260" s="274">
        <v>252</v>
      </c>
      <c r="BB260" s="275">
        <v>135000</v>
      </c>
      <c r="BC260" s="275">
        <v>117000</v>
      </c>
      <c r="BD260" s="275">
        <v>130000</v>
      </c>
      <c r="BE260" s="275">
        <v>130000</v>
      </c>
      <c r="BF260" s="275">
        <v>117000</v>
      </c>
      <c r="BK260" s="296" t="s">
        <v>287</v>
      </c>
    </row>
    <row r="261" spans="53:63" x14ac:dyDescent="0.3">
      <c r="BA261" s="274">
        <v>253</v>
      </c>
      <c r="BB261" s="275">
        <v>135000</v>
      </c>
      <c r="BC261" s="275">
        <v>117000</v>
      </c>
      <c r="BD261" s="275">
        <v>130000</v>
      </c>
      <c r="BE261" s="275">
        <v>130000</v>
      </c>
      <c r="BF261" s="275">
        <v>117000</v>
      </c>
      <c r="BK261" s="296" t="s">
        <v>287</v>
      </c>
    </row>
    <row r="262" spans="53:63" x14ac:dyDescent="0.3">
      <c r="BA262" s="274">
        <v>254</v>
      </c>
      <c r="BB262" s="275">
        <v>135000</v>
      </c>
      <c r="BC262" s="275">
        <v>117000</v>
      </c>
      <c r="BD262" s="275">
        <v>130000</v>
      </c>
      <c r="BE262" s="275">
        <v>130000</v>
      </c>
      <c r="BF262" s="275">
        <v>117000</v>
      </c>
      <c r="BK262" s="296" t="s">
        <v>287</v>
      </c>
    </row>
    <row r="263" spans="53:63" x14ac:dyDescent="0.3">
      <c r="BA263" s="274">
        <v>255</v>
      </c>
      <c r="BB263" s="275">
        <v>135000</v>
      </c>
      <c r="BC263" s="275">
        <v>117000</v>
      </c>
      <c r="BD263" s="275">
        <v>130000</v>
      </c>
      <c r="BE263" s="275">
        <v>130000</v>
      </c>
      <c r="BF263" s="275">
        <v>117000</v>
      </c>
      <c r="BK263" s="296" t="s">
        <v>287</v>
      </c>
    </row>
    <row r="264" spans="53:63" x14ac:dyDescent="0.3">
      <c r="BA264" s="274">
        <v>256</v>
      </c>
      <c r="BB264" s="275">
        <v>135000</v>
      </c>
      <c r="BC264" s="275">
        <v>117000</v>
      </c>
      <c r="BD264" s="275">
        <v>130000</v>
      </c>
      <c r="BE264" s="275">
        <v>130000</v>
      </c>
      <c r="BF264" s="275">
        <v>117000</v>
      </c>
      <c r="BK264" s="296" t="s">
        <v>287</v>
      </c>
    </row>
    <row r="265" spans="53:63" x14ac:dyDescent="0.3">
      <c r="BA265" s="274">
        <v>257</v>
      </c>
      <c r="BB265" s="275">
        <v>135000</v>
      </c>
      <c r="BC265" s="275">
        <v>117000</v>
      </c>
      <c r="BD265" s="275">
        <v>130000</v>
      </c>
      <c r="BE265" s="275">
        <v>130000</v>
      </c>
      <c r="BF265" s="275">
        <v>117000</v>
      </c>
      <c r="BK265" s="296" t="s">
        <v>287</v>
      </c>
    </row>
    <row r="266" spans="53:63" x14ac:dyDescent="0.3">
      <c r="BA266" s="274">
        <v>258</v>
      </c>
      <c r="BB266" s="275">
        <v>135000</v>
      </c>
      <c r="BC266" s="275">
        <v>117000</v>
      </c>
      <c r="BD266" s="275">
        <v>130000</v>
      </c>
      <c r="BE266" s="275">
        <v>130000</v>
      </c>
      <c r="BF266" s="275">
        <v>117000</v>
      </c>
      <c r="BK266" s="296" t="s">
        <v>287</v>
      </c>
    </row>
    <row r="267" spans="53:63" x14ac:dyDescent="0.3">
      <c r="BA267" s="274">
        <v>259</v>
      </c>
      <c r="BB267" s="275">
        <v>135000</v>
      </c>
      <c r="BC267" s="275">
        <v>117000</v>
      </c>
      <c r="BD267" s="275">
        <v>130000</v>
      </c>
      <c r="BE267" s="275">
        <v>130000</v>
      </c>
      <c r="BF267" s="275">
        <v>117000</v>
      </c>
      <c r="BK267" s="296" t="s">
        <v>287</v>
      </c>
    </row>
    <row r="268" spans="53:63" x14ac:dyDescent="0.3">
      <c r="BA268" s="274">
        <v>260</v>
      </c>
      <c r="BB268" s="275">
        <v>135000</v>
      </c>
      <c r="BC268" s="275">
        <v>117000</v>
      </c>
      <c r="BD268" s="275">
        <v>130000</v>
      </c>
      <c r="BE268" s="275">
        <v>130000</v>
      </c>
      <c r="BF268" s="275">
        <v>117000</v>
      </c>
      <c r="BK268" s="296" t="s">
        <v>287</v>
      </c>
    </row>
    <row r="269" spans="53:63" x14ac:dyDescent="0.3">
      <c r="BA269" s="274">
        <v>261</v>
      </c>
      <c r="BB269" s="275">
        <v>135000</v>
      </c>
      <c r="BC269" s="275">
        <v>117000</v>
      </c>
      <c r="BD269" s="275">
        <v>130000</v>
      </c>
      <c r="BE269" s="275">
        <v>130000</v>
      </c>
      <c r="BF269" s="275">
        <v>117000</v>
      </c>
      <c r="BK269" s="296" t="s">
        <v>287</v>
      </c>
    </row>
    <row r="270" spans="53:63" x14ac:dyDescent="0.3">
      <c r="BA270" s="274">
        <v>262</v>
      </c>
      <c r="BB270" s="275">
        <v>135000</v>
      </c>
      <c r="BC270" s="275">
        <v>117000</v>
      </c>
      <c r="BD270" s="275">
        <v>130000</v>
      </c>
      <c r="BE270" s="275">
        <v>130000</v>
      </c>
      <c r="BF270" s="275">
        <v>117000</v>
      </c>
      <c r="BK270" s="296" t="s">
        <v>287</v>
      </c>
    </row>
    <row r="271" spans="53:63" x14ac:dyDescent="0.3">
      <c r="BA271" s="274">
        <v>263</v>
      </c>
      <c r="BB271" s="275">
        <v>135000</v>
      </c>
      <c r="BC271" s="275">
        <v>117000</v>
      </c>
      <c r="BD271" s="275">
        <v>130000</v>
      </c>
      <c r="BE271" s="275">
        <v>130000</v>
      </c>
      <c r="BF271" s="275">
        <v>117000</v>
      </c>
      <c r="BK271" s="296" t="s">
        <v>287</v>
      </c>
    </row>
    <row r="272" spans="53:63" x14ac:dyDescent="0.3">
      <c r="BA272" s="274">
        <v>264</v>
      </c>
      <c r="BB272" s="275">
        <v>135000</v>
      </c>
      <c r="BC272" s="275">
        <v>117000</v>
      </c>
      <c r="BD272" s="275">
        <v>130000</v>
      </c>
      <c r="BE272" s="275">
        <v>130000</v>
      </c>
      <c r="BF272" s="275">
        <v>117000</v>
      </c>
      <c r="BK272" s="296" t="s">
        <v>287</v>
      </c>
    </row>
    <row r="273" spans="53:63" x14ac:dyDescent="0.3">
      <c r="BA273" s="274">
        <v>265</v>
      </c>
      <c r="BB273" s="275">
        <v>135000</v>
      </c>
      <c r="BC273" s="275">
        <v>117000</v>
      </c>
      <c r="BD273" s="275">
        <v>130000</v>
      </c>
      <c r="BE273" s="275">
        <v>130000</v>
      </c>
      <c r="BF273" s="275">
        <v>117000</v>
      </c>
      <c r="BK273" s="296" t="s">
        <v>287</v>
      </c>
    </row>
    <row r="274" spans="53:63" x14ac:dyDescent="0.3">
      <c r="BA274" s="274">
        <v>266</v>
      </c>
      <c r="BB274" s="275">
        <v>135000</v>
      </c>
      <c r="BC274" s="275">
        <v>117000</v>
      </c>
      <c r="BD274" s="275">
        <v>130000</v>
      </c>
      <c r="BE274" s="275">
        <v>130000</v>
      </c>
      <c r="BF274" s="275">
        <v>117000</v>
      </c>
      <c r="BK274" s="296" t="s">
        <v>287</v>
      </c>
    </row>
    <row r="275" spans="53:63" x14ac:dyDescent="0.3">
      <c r="BA275" s="274">
        <v>267</v>
      </c>
      <c r="BB275" s="275">
        <v>135000</v>
      </c>
      <c r="BC275" s="275">
        <v>117000</v>
      </c>
      <c r="BD275" s="275">
        <v>130000</v>
      </c>
      <c r="BE275" s="275">
        <v>130000</v>
      </c>
      <c r="BF275" s="275">
        <v>117000</v>
      </c>
      <c r="BK275" s="296" t="s">
        <v>287</v>
      </c>
    </row>
    <row r="276" spans="53:63" x14ac:dyDescent="0.3">
      <c r="BA276" s="274">
        <v>268</v>
      </c>
      <c r="BB276" s="275">
        <v>135000</v>
      </c>
      <c r="BC276" s="275">
        <v>117000</v>
      </c>
      <c r="BD276" s="275">
        <v>130000</v>
      </c>
      <c r="BE276" s="275">
        <v>130000</v>
      </c>
      <c r="BF276" s="275">
        <v>117000</v>
      </c>
      <c r="BK276" s="296" t="s">
        <v>287</v>
      </c>
    </row>
    <row r="277" spans="53:63" x14ac:dyDescent="0.3">
      <c r="BA277" s="274">
        <v>269</v>
      </c>
      <c r="BB277" s="275">
        <v>135000</v>
      </c>
      <c r="BC277" s="275">
        <v>117000</v>
      </c>
      <c r="BD277" s="275">
        <v>130000</v>
      </c>
      <c r="BE277" s="275">
        <v>130000</v>
      </c>
      <c r="BF277" s="275">
        <v>117000</v>
      </c>
      <c r="BK277" s="296" t="s">
        <v>287</v>
      </c>
    </row>
    <row r="278" spans="53:63" x14ac:dyDescent="0.3">
      <c r="BA278" s="274">
        <v>270</v>
      </c>
      <c r="BB278" s="275">
        <v>135000</v>
      </c>
      <c r="BC278" s="275">
        <v>117000</v>
      </c>
      <c r="BD278" s="275">
        <v>130000</v>
      </c>
      <c r="BE278" s="275">
        <v>130000</v>
      </c>
      <c r="BF278" s="275">
        <v>117000</v>
      </c>
      <c r="BK278" s="296" t="s">
        <v>287</v>
      </c>
    </row>
    <row r="279" spans="53:63" x14ac:dyDescent="0.3">
      <c r="BA279" s="274">
        <v>271</v>
      </c>
      <c r="BB279" s="275">
        <v>135000</v>
      </c>
      <c r="BC279" s="275">
        <v>117000</v>
      </c>
      <c r="BD279" s="275">
        <v>130000</v>
      </c>
      <c r="BE279" s="275">
        <v>130000</v>
      </c>
      <c r="BF279" s="275">
        <v>117000</v>
      </c>
      <c r="BK279" s="296" t="s">
        <v>287</v>
      </c>
    </row>
    <row r="280" spans="53:63" x14ac:dyDescent="0.3">
      <c r="BA280" s="274">
        <v>272</v>
      </c>
      <c r="BB280" s="275">
        <v>135000</v>
      </c>
      <c r="BC280" s="275">
        <v>117000</v>
      </c>
      <c r="BD280" s="275">
        <v>130000</v>
      </c>
      <c r="BE280" s="275">
        <v>130000</v>
      </c>
      <c r="BF280" s="275">
        <v>117000</v>
      </c>
      <c r="BK280" s="296" t="s">
        <v>287</v>
      </c>
    </row>
    <row r="281" spans="53:63" x14ac:dyDescent="0.3">
      <c r="BA281" s="274">
        <v>273</v>
      </c>
      <c r="BB281" s="275">
        <v>135000</v>
      </c>
      <c r="BC281" s="275">
        <v>117000</v>
      </c>
      <c r="BD281" s="275">
        <v>130000</v>
      </c>
      <c r="BE281" s="275">
        <v>130000</v>
      </c>
      <c r="BF281" s="275">
        <v>117000</v>
      </c>
      <c r="BK281" s="296" t="s">
        <v>287</v>
      </c>
    </row>
    <row r="282" spans="53:63" x14ac:dyDescent="0.3">
      <c r="BA282" s="274">
        <v>274</v>
      </c>
      <c r="BB282" s="275">
        <v>135000</v>
      </c>
      <c r="BC282" s="275">
        <v>117000</v>
      </c>
      <c r="BD282" s="275">
        <v>130000</v>
      </c>
      <c r="BE282" s="275">
        <v>130000</v>
      </c>
      <c r="BF282" s="275">
        <v>117000</v>
      </c>
      <c r="BK282" s="296" t="s">
        <v>287</v>
      </c>
    </row>
    <row r="283" spans="53:63" x14ac:dyDescent="0.3">
      <c r="BA283" s="274">
        <v>275</v>
      </c>
      <c r="BB283" s="275">
        <v>135000</v>
      </c>
      <c r="BC283" s="275">
        <v>117000</v>
      </c>
      <c r="BD283" s="275">
        <v>130000</v>
      </c>
      <c r="BE283" s="275">
        <v>130000</v>
      </c>
      <c r="BF283" s="275">
        <v>117000</v>
      </c>
      <c r="BK283" s="296" t="s">
        <v>287</v>
      </c>
    </row>
    <row r="284" spans="53:63" x14ac:dyDescent="0.3">
      <c r="BA284" s="274">
        <v>276</v>
      </c>
      <c r="BB284" s="275">
        <v>135000</v>
      </c>
      <c r="BC284" s="275">
        <v>117000</v>
      </c>
      <c r="BD284" s="275">
        <v>130000</v>
      </c>
      <c r="BE284" s="275">
        <v>130000</v>
      </c>
      <c r="BF284" s="275">
        <v>117000</v>
      </c>
      <c r="BK284" s="296" t="s">
        <v>287</v>
      </c>
    </row>
    <row r="285" spans="53:63" x14ac:dyDescent="0.3">
      <c r="BA285" s="274">
        <v>277</v>
      </c>
      <c r="BB285" s="275">
        <v>135000</v>
      </c>
      <c r="BC285" s="275">
        <v>117000</v>
      </c>
      <c r="BD285" s="275">
        <v>130000</v>
      </c>
      <c r="BE285" s="275">
        <v>130000</v>
      </c>
      <c r="BF285" s="275">
        <v>117000</v>
      </c>
      <c r="BK285" s="296" t="s">
        <v>287</v>
      </c>
    </row>
    <row r="286" spans="53:63" x14ac:dyDescent="0.3">
      <c r="BA286" s="274">
        <v>278</v>
      </c>
      <c r="BB286" s="275">
        <v>135000</v>
      </c>
      <c r="BC286" s="275">
        <v>117000</v>
      </c>
      <c r="BD286" s="275">
        <v>130000</v>
      </c>
      <c r="BE286" s="275">
        <v>130000</v>
      </c>
      <c r="BF286" s="275">
        <v>117000</v>
      </c>
      <c r="BK286" s="296" t="s">
        <v>287</v>
      </c>
    </row>
    <row r="287" spans="53:63" x14ac:dyDescent="0.3">
      <c r="BA287" s="274">
        <v>279</v>
      </c>
      <c r="BB287" s="275">
        <v>135000</v>
      </c>
      <c r="BC287" s="275">
        <v>117000</v>
      </c>
      <c r="BD287" s="275">
        <v>130000</v>
      </c>
      <c r="BE287" s="275">
        <v>130000</v>
      </c>
      <c r="BF287" s="275">
        <v>117000</v>
      </c>
      <c r="BK287" s="296" t="s">
        <v>287</v>
      </c>
    </row>
    <row r="288" spans="53:63" x14ac:dyDescent="0.3">
      <c r="BA288" s="274">
        <v>280</v>
      </c>
      <c r="BB288" s="275">
        <v>135000</v>
      </c>
      <c r="BC288" s="275">
        <v>117000</v>
      </c>
      <c r="BD288" s="275">
        <v>130000</v>
      </c>
      <c r="BE288" s="275">
        <v>130000</v>
      </c>
      <c r="BF288" s="275">
        <v>117000</v>
      </c>
      <c r="BK288" s="296" t="s">
        <v>287</v>
      </c>
    </row>
    <row r="289" spans="53:63" x14ac:dyDescent="0.3">
      <c r="BA289" s="274">
        <v>281</v>
      </c>
      <c r="BB289" s="275">
        <v>135000</v>
      </c>
      <c r="BC289" s="275">
        <v>117000</v>
      </c>
      <c r="BD289" s="275">
        <v>130000</v>
      </c>
      <c r="BE289" s="275">
        <v>130000</v>
      </c>
      <c r="BF289" s="275">
        <v>117000</v>
      </c>
      <c r="BK289" s="296" t="s">
        <v>287</v>
      </c>
    </row>
    <row r="290" spans="53:63" x14ac:dyDescent="0.3">
      <c r="BA290" s="274">
        <v>282</v>
      </c>
      <c r="BB290" s="275">
        <v>135000</v>
      </c>
      <c r="BC290" s="275">
        <v>117000</v>
      </c>
      <c r="BD290" s="275">
        <v>130000</v>
      </c>
      <c r="BE290" s="275">
        <v>130000</v>
      </c>
      <c r="BF290" s="275">
        <v>117000</v>
      </c>
      <c r="BK290" s="296" t="s">
        <v>287</v>
      </c>
    </row>
    <row r="291" spans="53:63" x14ac:dyDescent="0.3">
      <c r="BA291" s="274">
        <v>283</v>
      </c>
      <c r="BB291" s="275">
        <v>135000</v>
      </c>
      <c r="BC291" s="275">
        <v>117000</v>
      </c>
      <c r="BD291" s="275">
        <v>130000</v>
      </c>
      <c r="BE291" s="275">
        <v>130000</v>
      </c>
      <c r="BF291" s="275">
        <v>117000</v>
      </c>
      <c r="BK291" s="296" t="s">
        <v>287</v>
      </c>
    </row>
    <row r="292" spans="53:63" x14ac:dyDescent="0.3">
      <c r="BA292" s="274">
        <v>284</v>
      </c>
      <c r="BB292" s="275">
        <v>135000</v>
      </c>
      <c r="BC292" s="275">
        <v>117000</v>
      </c>
      <c r="BD292" s="275">
        <v>130000</v>
      </c>
      <c r="BE292" s="275">
        <v>130000</v>
      </c>
      <c r="BF292" s="275">
        <v>117000</v>
      </c>
      <c r="BK292" s="296" t="s">
        <v>287</v>
      </c>
    </row>
    <row r="293" spans="53:63" x14ac:dyDescent="0.3">
      <c r="BA293" s="274">
        <v>285</v>
      </c>
      <c r="BB293" s="275">
        <v>135000</v>
      </c>
      <c r="BC293" s="275">
        <v>117000</v>
      </c>
      <c r="BD293" s="275">
        <v>130000</v>
      </c>
      <c r="BE293" s="275">
        <v>130000</v>
      </c>
      <c r="BF293" s="275">
        <v>117000</v>
      </c>
      <c r="BK293" s="296" t="s">
        <v>287</v>
      </c>
    </row>
    <row r="294" spans="53:63" x14ac:dyDescent="0.3">
      <c r="BA294" s="274">
        <v>286</v>
      </c>
      <c r="BB294" s="275">
        <v>135000</v>
      </c>
      <c r="BC294" s="275">
        <v>117000</v>
      </c>
      <c r="BD294" s="275">
        <v>130000</v>
      </c>
      <c r="BE294" s="275">
        <v>130000</v>
      </c>
      <c r="BF294" s="275">
        <v>117000</v>
      </c>
      <c r="BK294" s="296" t="s">
        <v>287</v>
      </c>
    </row>
    <row r="295" spans="53:63" x14ac:dyDescent="0.3">
      <c r="BA295" s="274">
        <v>287</v>
      </c>
      <c r="BB295" s="275">
        <v>135000</v>
      </c>
      <c r="BC295" s="275">
        <v>117000</v>
      </c>
      <c r="BD295" s="275">
        <v>130000</v>
      </c>
      <c r="BE295" s="275">
        <v>130000</v>
      </c>
      <c r="BF295" s="275">
        <v>117000</v>
      </c>
      <c r="BK295" s="296" t="s">
        <v>287</v>
      </c>
    </row>
    <row r="296" spans="53:63" x14ac:dyDescent="0.3">
      <c r="BA296" s="274">
        <v>288</v>
      </c>
      <c r="BB296" s="275">
        <v>135000</v>
      </c>
      <c r="BC296" s="275">
        <v>117000</v>
      </c>
      <c r="BD296" s="275">
        <v>130000</v>
      </c>
      <c r="BE296" s="275">
        <v>130000</v>
      </c>
      <c r="BF296" s="275">
        <v>117000</v>
      </c>
      <c r="BK296" s="296" t="s">
        <v>287</v>
      </c>
    </row>
    <row r="297" spans="53:63" x14ac:dyDescent="0.3">
      <c r="BA297" s="274">
        <v>289</v>
      </c>
      <c r="BB297" s="275">
        <v>135000</v>
      </c>
      <c r="BC297" s="275">
        <v>117000</v>
      </c>
      <c r="BD297" s="275">
        <v>130000</v>
      </c>
      <c r="BE297" s="275">
        <v>130000</v>
      </c>
      <c r="BF297" s="275">
        <v>117000</v>
      </c>
      <c r="BK297" s="296" t="s">
        <v>287</v>
      </c>
    </row>
    <row r="298" spans="53:63" x14ac:dyDescent="0.3">
      <c r="BA298" s="274">
        <v>290</v>
      </c>
      <c r="BB298" s="275">
        <v>135000</v>
      </c>
      <c r="BC298" s="275">
        <v>117000</v>
      </c>
      <c r="BD298" s="275">
        <v>130000</v>
      </c>
      <c r="BE298" s="275">
        <v>130000</v>
      </c>
      <c r="BF298" s="275">
        <v>117000</v>
      </c>
      <c r="BK298" s="296" t="s">
        <v>287</v>
      </c>
    </row>
    <row r="299" spans="53:63" x14ac:dyDescent="0.3">
      <c r="BA299" s="274">
        <v>291</v>
      </c>
      <c r="BB299" s="275">
        <v>135000</v>
      </c>
      <c r="BC299" s="275">
        <v>117000</v>
      </c>
      <c r="BD299" s="275">
        <v>130000</v>
      </c>
      <c r="BE299" s="275">
        <v>130000</v>
      </c>
      <c r="BF299" s="275">
        <v>117000</v>
      </c>
      <c r="BK299" s="296" t="s">
        <v>287</v>
      </c>
    </row>
    <row r="300" spans="53:63" x14ac:dyDescent="0.3">
      <c r="BA300" s="274">
        <v>292</v>
      </c>
      <c r="BB300" s="275">
        <v>135000</v>
      </c>
      <c r="BC300" s="275">
        <v>117000</v>
      </c>
      <c r="BD300" s="275">
        <v>130000</v>
      </c>
      <c r="BE300" s="275">
        <v>130000</v>
      </c>
      <c r="BF300" s="275">
        <v>117000</v>
      </c>
      <c r="BK300" s="296" t="s">
        <v>287</v>
      </c>
    </row>
    <row r="301" spans="53:63" x14ac:dyDescent="0.3">
      <c r="BA301" s="274">
        <v>293</v>
      </c>
      <c r="BB301" s="275">
        <v>135000</v>
      </c>
      <c r="BC301" s="275">
        <v>117000</v>
      </c>
      <c r="BD301" s="275">
        <v>130000</v>
      </c>
      <c r="BE301" s="275">
        <v>130000</v>
      </c>
      <c r="BF301" s="275">
        <v>117000</v>
      </c>
      <c r="BK301" s="296" t="s">
        <v>287</v>
      </c>
    </row>
    <row r="302" spans="53:63" x14ac:dyDescent="0.3">
      <c r="BA302" s="274">
        <v>294</v>
      </c>
      <c r="BB302" s="275">
        <v>135000</v>
      </c>
      <c r="BC302" s="275">
        <v>117000</v>
      </c>
      <c r="BD302" s="275">
        <v>130000</v>
      </c>
      <c r="BE302" s="275">
        <v>130000</v>
      </c>
      <c r="BF302" s="275">
        <v>117000</v>
      </c>
      <c r="BK302" s="296" t="s">
        <v>287</v>
      </c>
    </row>
    <row r="303" spans="53:63" x14ac:dyDescent="0.3">
      <c r="BA303" s="274">
        <v>295</v>
      </c>
      <c r="BB303" s="275">
        <v>135000</v>
      </c>
      <c r="BC303" s="275">
        <v>117000</v>
      </c>
      <c r="BD303" s="275">
        <v>130000</v>
      </c>
      <c r="BE303" s="275">
        <v>130000</v>
      </c>
      <c r="BF303" s="275">
        <v>117000</v>
      </c>
      <c r="BK303" s="296" t="s">
        <v>287</v>
      </c>
    </row>
    <row r="304" spans="53:63" x14ac:dyDescent="0.3">
      <c r="BA304" s="274">
        <v>296</v>
      </c>
      <c r="BB304" s="275">
        <v>135000</v>
      </c>
      <c r="BC304" s="275">
        <v>117000</v>
      </c>
      <c r="BD304" s="275">
        <v>130000</v>
      </c>
      <c r="BE304" s="275">
        <v>130000</v>
      </c>
      <c r="BF304" s="275">
        <v>117000</v>
      </c>
      <c r="BK304" s="296" t="s">
        <v>287</v>
      </c>
    </row>
    <row r="305" spans="53:63" x14ac:dyDescent="0.3">
      <c r="BA305" s="274">
        <v>297</v>
      </c>
      <c r="BB305" s="275">
        <v>135000</v>
      </c>
      <c r="BC305" s="275">
        <v>117000</v>
      </c>
      <c r="BD305" s="275">
        <v>130000</v>
      </c>
      <c r="BE305" s="275">
        <v>130000</v>
      </c>
      <c r="BF305" s="275">
        <v>117000</v>
      </c>
      <c r="BK305" s="296" t="s">
        <v>287</v>
      </c>
    </row>
    <row r="306" spans="53:63" x14ac:dyDescent="0.3">
      <c r="BA306" s="274">
        <v>298</v>
      </c>
      <c r="BB306" s="275">
        <v>135000</v>
      </c>
      <c r="BC306" s="275">
        <v>117000</v>
      </c>
      <c r="BD306" s="275">
        <v>130000</v>
      </c>
      <c r="BE306" s="275">
        <v>130000</v>
      </c>
      <c r="BF306" s="275">
        <v>117000</v>
      </c>
      <c r="BK306" s="296" t="s">
        <v>287</v>
      </c>
    </row>
    <row r="307" spans="53:63" x14ac:dyDescent="0.3">
      <c r="BA307" s="274">
        <v>299</v>
      </c>
      <c r="BB307" s="275">
        <v>135000</v>
      </c>
      <c r="BC307" s="275">
        <v>117000</v>
      </c>
      <c r="BD307" s="275">
        <v>130000</v>
      </c>
      <c r="BE307" s="275">
        <v>130000</v>
      </c>
      <c r="BF307" s="275">
        <v>117000</v>
      </c>
      <c r="BK307" s="296" t="s">
        <v>287</v>
      </c>
    </row>
    <row r="308" spans="53:63" x14ac:dyDescent="0.3">
      <c r="BA308" s="274">
        <v>300</v>
      </c>
      <c r="BB308" s="275">
        <v>135000</v>
      </c>
      <c r="BC308" s="275">
        <v>112500</v>
      </c>
      <c r="BD308" s="275">
        <v>125000</v>
      </c>
      <c r="BE308" s="275">
        <v>130000</v>
      </c>
      <c r="BF308" s="275">
        <v>112500</v>
      </c>
      <c r="BK308" s="296" t="s">
        <v>287</v>
      </c>
    </row>
    <row r="309" spans="53:63" x14ac:dyDescent="0.3">
      <c r="BA309" s="274">
        <v>301</v>
      </c>
      <c r="BB309" s="275">
        <v>135000</v>
      </c>
      <c r="BC309" s="275">
        <v>112500</v>
      </c>
      <c r="BD309" s="275">
        <v>125000</v>
      </c>
      <c r="BE309" s="275">
        <v>85000</v>
      </c>
      <c r="BF309" s="275">
        <v>112500</v>
      </c>
      <c r="BK309" s="296" t="s">
        <v>287</v>
      </c>
    </row>
    <row r="310" spans="53:63" x14ac:dyDescent="0.3">
      <c r="BA310" s="274">
        <v>302</v>
      </c>
      <c r="BB310" s="275">
        <v>135000</v>
      </c>
      <c r="BC310" s="275">
        <v>112500</v>
      </c>
      <c r="BD310" s="275">
        <v>125000</v>
      </c>
      <c r="BE310" s="275">
        <v>85000</v>
      </c>
      <c r="BF310" s="275">
        <v>112500</v>
      </c>
      <c r="BK310" s="296" t="s">
        <v>287</v>
      </c>
    </row>
    <row r="311" spans="53:63" x14ac:dyDescent="0.3">
      <c r="BA311" s="274">
        <v>303</v>
      </c>
      <c r="BB311" s="275">
        <v>135000</v>
      </c>
      <c r="BC311" s="275">
        <v>112500</v>
      </c>
      <c r="BD311" s="275">
        <v>125000</v>
      </c>
      <c r="BE311" s="275">
        <v>85000</v>
      </c>
      <c r="BF311" s="275">
        <v>112500</v>
      </c>
      <c r="BK311" s="296" t="s">
        <v>287</v>
      </c>
    </row>
    <row r="312" spans="53:63" x14ac:dyDescent="0.3">
      <c r="BA312" s="274">
        <v>304</v>
      </c>
      <c r="BB312" s="275">
        <v>135000</v>
      </c>
      <c r="BC312" s="275">
        <v>112500</v>
      </c>
      <c r="BD312" s="275">
        <v>125000</v>
      </c>
      <c r="BE312" s="275">
        <v>85000</v>
      </c>
      <c r="BF312" s="275">
        <v>112500</v>
      </c>
      <c r="BK312" s="296" t="s">
        <v>287</v>
      </c>
    </row>
    <row r="313" spans="53:63" x14ac:dyDescent="0.3">
      <c r="BA313" s="274">
        <v>305</v>
      </c>
      <c r="BB313" s="275">
        <v>135000</v>
      </c>
      <c r="BC313" s="275">
        <v>112500</v>
      </c>
      <c r="BD313" s="275">
        <v>125000</v>
      </c>
      <c r="BE313" s="275">
        <v>85000</v>
      </c>
      <c r="BF313" s="275">
        <v>112500</v>
      </c>
      <c r="BK313" s="296" t="s">
        <v>287</v>
      </c>
    </row>
    <row r="314" spans="53:63" x14ac:dyDescent="0.3">
      <c r="BA314" s="274">
        <v>306</v>
      </c>
      <c r="BB314" s="275">
        <v>135000</v>
      </c>
      <c r="BC314" s="275">
        <v>112500</v>
      </c>
      <c r="BD314" s="275">
        <v>125000</v>
      </c>
      <c r="BE314" s="275">
        <v>85000</v>
      </c>
      <c r="BF314" s="275">
        <v>112500</v>
      </c>
      <c r="BK314" s="296" t="s">
        <v>287</v>
      </c>
    </row>
    <row r="315" spans="53:63" x14ac:dyDescent="0.3">
      <c r="BA315" s="274">
        <v>307</v>
      </c>
      <c r="BB315" s="275">
        <v>135000</v>
      </c>
      <c r="BC315" s="275">
        <v>112500</v>
      </c>
      <c r="BD315" s="275">
        <v>125000</v>
      </c>
      <c r="BE315" s="275">
        <v>85000</v>
      </c>
      <c r="BF315" s="275">
        <v>112500</v>
      </c>
      <c r="BK315" s="296" t="s">
        <v>287</v>
      </c>
    </row>
    <row r="316" spans="53:63" x14ac:dyDescent="0.3">
      <c r="BA316" s="274">
        <v>308</v>
      </c>
      <c r="BB316" s="275">
        <v>135000</v>
      </c>
      <c r="BC316" s="275">
        <v>112500</v>
      </c>
      <c r="BD316" s="275">
        <v>125000</v>
      </c>
      <c r="BE316" s="275">
        <v>85000</v>
      </c>
      <c r="BF316" s="275">
        <v>112500</v>
      </c>
      <c r="BK316" s="296" t="s">
        <v>287</v>
      </c>
    </row>
    <row r="317" spans="53:63" x14ac:dyDescent="0.3">
      <c r="BA317" s="274">
        <v>309</v>
      </c>
      <c r="BB317" s="275">
        <v>135000</v>
      </c>
      <c r="BC317" s="275">
        <v>112500</v>
      </c>
      <c r="BD317" s="275">
        <v>125000</v>
      </c>
      <c r="BE317" s="275">
        <v>85000</v>
      </c>
      <c r="BF317" s="275">
        <v>112500</v>
      </c>
      <c r="BK317" s="296" t="s">
        <v>287</v>
      </c>
    </row>
    <row r="318" spans="53:63" x14ac:dyDescent="0.3">
      <c r="BA318" s="274">
        <v>310</v>
      </c>
      <c r="BB318" s="275">
        <v>135000</v>
      </c>
      <c r="BC318" s="275">
        <v>112500</v>
      </c>
      <c r="BD318" s="275">
        <v>125000</v>
      </c>
      <c r="BE318" s="275">
        <v>85000</v>
      </c>
      <c r="BF318" s="275">
        <v>112500</v>
      </c>
      <c r="BK318" s="296" t="s">
        <v>287</v>
      </c>
    </row>
    <row r="319" spans="53:63" x14ac:dyDescent="0.3">
      <c r="BA319" s="274">
        <v>311</v>
      </c>
      <c r="BB319" s="275">
        <v>135000</v>
      </c>
      <c r="BC319" s="275">
        <v>112500</v>
      </c>
      <c r="BD319" s="275">
        <v>125000</v>
      </c>
      <c r="BE319" s="275">
        <v>85000</v>
      </c>
      <c r="BF319" s="275">
        <v>112500</v>
      </c>
      <c r="BK319" s="296" t="s">
        <v>287</v>
      </c>
    </row>
    <row r="320" spans="53:63" x14ac:dyDescent="0.3">
      <c r="BA320" s="274">
        <v>312</v>
      </c>
      <c r="BB320" s="275">
        <v>135000</v>
      </c>
      <c r="BC320" s="275">
        <v>112500</v>
      </c>
      <c r="BD320" s="275">
        <v>125000</v>
      </c>
      <c r="BE320" s="275">
        <v>85000</v>
      </c>
      <c r="BF320" s="275">
        <v>112500</v>
      </c>
      <c r="BK320" s="296" t="s">
        <v>287</v>
      </c>
    </row>
    <row r="321" spans="53:63" x14ac:dyDescent="0.3">
      <c r="BA321" s="274">
        <v>313</v>
      </c>
      <c r="BB321" s="275">
        <v>135000</v>
      </c>
      <c r="BC321" s="275">
        <v>112500</v>
      </c>
      <c r="BD321" s="275">
        <v>125000</v>
      </c>
      <c r="BE321" s="275">
        <v>85000</v>
      </c>
      <c r="BF321" s="275">
        <v>112500</v>
      </c>
      <c r="BK321" s="296" t="s">
        <v>287</v>
      </c>
    </row>
    <row r="322" spans="53:63" x14ac:dyDescent="0.3">
      <c r="BA322" s="274">
        <v>314</v>
      </c>
      <c r="BB322" s="275">
        <v>135000</v>
      </c>
      <c r="BC322" s="275">
        <v>112500</v>
      </c>
      <c r="BD322" s="275">
        <v>125000</v>
      </c>
      <c r="BE322" s="275">
        <v>85000</v>
      </c>
      <c r="BF322" s="275">
        <v>112500</v>
      </c>
      <c r="BK322" s="296" t="s">
        <v>287</v>
      </c>
    </row>
    <row r="323" spans="53:63" x14ac:dyDescent="0.3">
      <c r="BA323" s="274">
        <v>315</v>
      </c>
      <c r="BB323" s="275">
        <v>135000</v>
      </c>
      <c r="BC323" s="275">
        <v>112500</v>
      </c>
      <c r="BD323" s="275">
        <v>125000</v>
      </c>
      <c r="BE323" s="275">
        <v>85000</v>
      </c>
      <c r="BF323" s="275">
        <v>112500</v>
      </c>
      <c r="BK323" s="296" t="s">
        <v>287</v>
      </c>
    </row>
    <row r="324" spans="53:63" x14ac:dyDescent="0.3">
      <c r="BA324" s="274">
        <v>316</v>
      </c>
      <c r="BB324" s="275">
        <v>135000</v>
      </c>
      <c r="BC324" s="275">
        <v>112500</v>
      </c>
      <c r="BD324" s="275">
        <v>125000</v>
      </c>
      <c r="BE324" s="275">
        <v>85000</v>
      </c>
      <c r="BF324" s="275">
        <v>112500</v>
      </c>
      <c r="BK324" s="296" t="s">
        <v>287</v>
      </c>
    </row>
    <row r="325" spans="53:63" x14ac:dyDescent="0.3">
      <c r="BA325" s="274">
        <v>317</v>
      </c>
      <c r="BB325" s="275">
        <v>135000</v>
      </c>
      <c r="BC325" s="275">
        <v>112500</v>
      </c>
      <c r="BD325" s="275">
        <v>125000</v>
      </c>
      <c r="BE325" s="275">
        <v>85000</v>
      </c>
      <c r="BF325" s="275">
        <v>112500</v>
      </c>
      <c r="BK325" s="296" t="s">
        <v>287</v>
      </c>
    </row>
    <row r="326" spans="53:63" x14ac:dyDescent="0.3">
      <c r="BA326" s="274">
        <v>318</v>
      </c>
      <c r="BB326" s="275">
        <v>135000</v>
      </c>
      <c r="BC326" s="275">
        <v>112500</v>
      </c>
      <c r="BD326" s="275">
        <v>125000</v>
      </c>
      <c r="BE326" s="275">
        <v>85000</v>
      </c>
      <c r="BF326" s="275">
        <v>112500</v>
      </c>
      <c r="BK326" s="296" t="s">
        <v>287</v>
      </c>
    </row>
    <row r="327" spans="53:63" x14ac:dyDescent="0.3">
      <c r="BA327" s="274">
        <v>319</v>
      </c>
      <c r="BB327" s="275">
        <v>135000</v>
      </c>
      <c r="BC327" s="275">
        <v>112500</v>
      </c>
      <c r="BD327" s="275">
        <v>125000</v>
      </c>
      <c r="BE327" s="275">
        <v>85000</v>
      </c>
      <c r="BF327" s="275">
        <v>112500</v>
      </c>
      <c r="BK327" s="296" t="s">
        <v>287</v>
      </c>
    </row>
    <row r="328" spans="53:63" x14ac:dyDescent="0.3">
      <c r="BA328" s="274">
        <v>320</v>
      </c>
      <c r="BB328" s="275">
        <v>135000</v>
      </c>
      <c r="BC328" s="275">
        <v>112500</v>
      </c>
      <c r="BD328" s="275">
        <v>125000</v>
      </c>
      <c r="BE328" s="275">
        <v>85000</v>
      </c>
      <c r="BF328" s="275">
        <v>112500</v>
      </c>
      <c r="BK328" s="296" t="s">
        <v>287</v>
      </c>
    </row>
    <row r="329" spans="53:63" x14ac:dyDescent="0.3">
      <c r="BA329" s="274">
        <v>321</v>
      </c>
      <c r="BB329" s="275">
        <v>135000</v>
      </c>
      <c r="BC329" s="275">
        <v>112500</v>
      </c>
      <c r="BD329" s="275">
        <v>125000</v>
      </c>
      <c r="BE329" s="275">
        <v>85000</v>
      </c>
      <c r="BF329" s="275">
        <v>112500</v>
      </c>
      <c r="BK329" s="296" t="s">
        <v>287</v>
      </c>
    </row>
    <row r="330" spans="53:63" x14ac:dyDescent="0.3">
      <c r="BA330" s="274">
        <v>322</v>
      </c>
      <c r="BB330" s="275">
        <v>135000</v>
      </c>
      <c r="BC330" s="275">
        <v>112500</v>
      </c>
      <c r="BD330" s="275">
        <v>125000</v>
      </c>
      <c r="BE330" s="275">
        <v>85000</v>
      </c>
      <c r="BF330" s="275">
        <v>112500</v>
      </c>
      <c r="BK330" s="296" t="s">
        <v>287</v>
      </c>
    </row>
    <row r="331" spans="53:63" x14ac:dyDescent="0.3">
      <c r="BA331" s="274">
        <v>323</v>
      </c>
      <c r="BB331" s="275">
        <v>135000</v>
      </c>
      <c r="BC331" s="275">
        <v>112500</v>
      </c>
      <c r="BD331" s="275">
        <v>125000</v>
      </c>
      <c r="BE331" s="275">
        <v>85000</v>
      </c>
      <c r="BF331" s="275">
        <v>112500</v>
      </c>
      <c r="BK331" s="296" t="s">
        <v>287</v>
      </c>
    </row>
    <row r="332" spans="53:63" x14ac:dyDescent="0.3">
      <c r="BA332" s="274">
        <v>324</v>
      </c>
      <c r="BB332" s="275">
        <v>135000</v>
      </c>
      <c r="BC332" s="275">
        <v>112500</v>
      </c>
      <c r="BD332" s="275">
        <v>125000</v>
      </c>
      <c r="BE332" s="275">
        <v>85000</v>
      </c>
      <c r="BF332" s="275">
        <v>112500</v>
      </c>
      <c r="BK332" s="296" t="s">
        <v>287</v>
      </c>
    </row>
    <row r="333" spans="53:63" x14ac:dyDescent="0.3">
      <c r="BA333" s="274">
        <v>325</v>
      </c>
      <c r="BB333" s="275">
        <v>135000</v>
      </c>
      <c r="BC333" s="275">
        <v>112500</v>
      </c>
      <c r="BD333" s="275">
        <v>125000</v>
      </c>
      <c r="BE333" s="275">
        <v>85000</v>
      </c>
      <c r="BF333" s="275">
        <v>112500</v>
      </c>
      <c r="BK333" s="296" t="s">
        <v>287</v>
      </c>
    </row>
    <row r="334" spans="53:63" x14ac:dyDescent="0.3">
      <c r="BA334" s="274">
        <v>326</v>
      </c>
      <c r="BB334" s="275">
        <v>135000</v>
      </c>
      <c r="BC334" s="275">
        <v>112500</v>
      </c>
      <c r="BD334" s="275">
        <v>125000</v>
      </c>
      <c r="BE334" s="275">
        <v>85000</v>
      </c>
      <c r="BF334" s="275">
        <v>112500</v>
      </c>
      <c r="BK334" s="296" t="s">
        <v>287</v>
      </c>
    </row>
    <row r="335" spans="53:63" x14ac:dyDescent="0.3">
      <c r="BA335" s="274">
        <v>327</v>
      </c>
      <c r="BB335" s="275">
        <v>135000</v>
      </c>
      <c r="BC335" s="275">
        <v>112500</v>
      </c>
      <c r="BD335" s="275">
        <v>125000</v>
      </c>
      <c r="BE335" s="275">
        <v>85000</v>
      </c>
      <c r="BF335" s="275">
        <v>112500</v>
      </c>
      <c r="BK335" s="296" t="s">
        <v>287</v>
      </c>
    </row>
    <row r="336" spans="53:63" x14ac:dyDescent="0.3">
      <c r="BA336" s="274">
        <v>328</v>
      </c>
      <c r="BB336" s="275">
        <v>135000</v>
      </c>
      <c r="BC336" s="275">
        <v>112500</v>
      </c>
      <c r="BD336" s="275">
        <v>125000</v>
      </c>
      <c r="BE336" s="275">
        <v>85000</v>
      </c>
      <c r="BF336" s="275">
        <v>112500</v>
      </c>
      <c r="BK336" s="296" t="s">
        <v>287</v>
      </c>
    </row>
    <row r="337" spans="53:63" x14ac:dyDescent="0.3">
      <c r="BA337" s="274">
        <v>329</v>
      </c>
      <c r="BB337" s="275">
        <v>135000</v>
      </c>
      <c r="BC337" s="275">
        <v>112500</v>
      </c>
      <c r="BD337" s="275">
        <v>125000</v>
      </c>
      <c r="BE337" s="275">
        <v>85000</v>
      </c>
      <c r="BF337" s="275">
        <v>112500</v>
      </c>
      <c r="BK337" s="296" t="s">
        <v>287</v>
      </c>
    </row>
    <row r="338" spans="53:63" x14ac:dyDescent="0.3">
      <c r="BA338" s="274">
        <v>330</v>
      </c>
      <c r="BB338" s="275">
        <v>135000</v>
      </c>
      <c r="BC338" s="275">
        <v>112500</v>
      </c>
      <c r="BD338" s="275">
        <v>125000</v>
      </c>
      <c r="BE338" s="275">
        <v>85000</v>
      </c>
      <c r="BF338" s="275">
        <v>112500</v>
      </c>
      <c r="BK338" s="296" t="s">
        <v>287</v>
      </c>
    </row>
    <row r="339" spans="53:63" x14ac:dyDescent="0.3">
      <c r="BA339" s="274">
        <v>331</v>
      </c>
      <c r="BB339" s="275">
        <v>135000</v>
      </c>
      <c r="BC339" s="275">
        <v>112500</v>
      </c>
      <c r="BD339" s="275">
        <v>125000</v>
      </c>
      <c r="BE339" s="275">
        <v>85000</v>
      </c>
      <c r="BF339" s="275">
        <v>112500</v>
      </c>
      <c r="BK339" s="296" t="s">
        <v>287</v>
      </c>
    </row>
    <row r="340" spans="53:63" x14ac:dyDescent="0.3">
      <c r="BA340" s="274">
        <v>332</v>
      </c>
      <c r="BB340" s="275">
        <v>135000</v>
      </c>
      <c r="BC340" s="275">
        <v>112500</v>
      </c>
      <c r="BD340" s="275">
        <v>125000</v>
      </c>
      <c r="BE340" s="275">
        <v>85000</v>
      </c>
      <c r="BF340" s="275">
        <v>112500</v>
      </c>
      <c r="BK340" s="296" t="s">
        <v>287</v>
      </c>
    </row>
    <row r="341" spans="53:63" x14ac:dyDescent="0.3">
      <c r="BA341" s="274">
        <v>333</v>
      </c>
      <c r="BB341" s="275">
        <v>135000</v>
      </c>
      <c r="BC341" s="275">
        <v>112500</v>
      </c>
      <c r="BD341" s="275">
        <v>125000</v>
      </c>
      <c r="BE341" s="275">
        <v>85000</v>
      </c>
      <c r="BF341" s="275">
        <v>112500</v>
      </c>
      <c r="BK341" s="296" t="s">
        <v>287</v>
      </c>
    </row>
    <row r="342" spans="53:63" x14ac:dyDescent="0.3">
      <c r="BA342" s="274">
        <v>334</v>
      </c>
      <c r="BB342" s="275">
        <v>135000</v>
      </c>
      <c r="BC342" s="275">
        <v>112500</v>
      </c>
      <c r="BD342" s="275">
        <v>125000</v>
      </c>
      <c r="BE342" s="275">
        <v>85000</v>
      </c>
      <c r="BF342" s="275">
        <v>112500</v>
      </c>
      <c r="BK342" s="296" t="s">
        <v>287</v>
      </c>
    </row>
    <row r="343" spans="53:63" x14ac:dyDescent="0.3">
      <c r="BA343" s="274">
        <v>335</v>
      </c>
      <c r="BB343" s="275">
        <v>135000</v>
      </c>
      <c r="BC343" s="275">
        <v>112500</v>
      </c>
      <c r="BD343" s="275">
        <v>125000</v>
      </c>
      <c r="BE343" s="275">
        <v>85000</v>
      </c>
      <c r="BF343" s="275">
        <v>112500</v>
      </c>
      <c r="BK343" s="296" t="s">
        <v>287</v>
      </c>
    </row>
    <row r="344" spans="53:63" x14ac:dyDescent="0.3">
      <c r="BA344" s="274">
        <v>336</v>
      </c>
      <c r="BB344" s="275">
        <v>135000</v>
      </c>
      <c r="BC344" s="275">
        <v>112500</v>
      </c>
      <c r="BD344" s="275">
        <v>125000</v>
      </c>
      <c r="BE344" s="275">
        <v>85000</v>
      </c>
      <c r="BF344" s="275">
        <v>112500</v>
      </c>
      <c r="BK344" s="296" t="s">
        <v>287</v>
      </c>
    </row>
    <row r="345" spans="53:63" x14ac:dyDescent="0.3">
      <c r="BA345" s="274">
        <v>337</v>
      </c>
      <c r="BB345" s="275">
        <v>135000</v>
      </c>
      <c r="BC345" s="275">
        <v>112500</v>
      </c>
      <c r="BD345" s="275">
        <v>125000</v>
      </c>
      <c r="BE345" s="275">
        <v>85000</v>
      </c>
      <c r="BF345" s="275">
        <v>112500</v>
      </c>
      <c r="BK345" s="296" t="s">
        <v>287</v>
      </c>
    </row>
    <row r="346" spans="53:63" x14ac:dyDescent="0.3">
      <c r="BA346" s="274">
        <v>338</v>
      </c>
      <c r="BB346" s="275">
        <v>135000</v>
      </c>
      <c r="BC346" s="275">
        <v>112500</v>
      </c>
      <c r="BD346" s="275">
        <v>125000</v>
      </c>
      <c r="BE346" s="275">
        <v>85000</v>
      </c>
      <c r="BF346" s="275">
        <v>112500</v>
      </c>
      <c r="BK346" s="296" t="s">
        <v>287</v>
      </c>
    </row>
    <row r="347" spans="53:63" x14ac:dyDescent="0.3">
      <c r="BA347" s="274">
        <v>339</v>
      </c>
      <c r="BB347" s="275">
        <v>135000</v>
      </c>
      <c r="BC347" s="275">
        <v>112500</v>
      </c>
      <c r="BD347" s="275">
        <v>125000</v>
      </c>
      <c r="BE347" s="275">
        <v>85000</v>
      </c>
      <c r="BF347" s="275">
        <v>112500</v>
      </c>
      <c r="BK347" s="296" t="s">
        <v>287</v>
      </c>
    </row>
    <row r="348" spans="53:63" x14ac:dyDescent="0.3">
      <c r="BA348" s="274">
        <v>340</v>
      </c>
      <c r="BB348" s="275">
        <v>135000</v>
      </c>
      <c r="BC348" s="275">
        <v>112500</v>
      </c>
      <c r="BD348" s="275">
        <v>125000</v>
      </c>
      <c r="BE348" s="275">
        <v>85000</v>
      </c>
      <c r="BF348" s="275">
        <v>112500</v>
      </c>
      <c r="BK348" s="296" t="s">
        <v>287</v>
      </c>
    </row>
    <row r="349" spans="53:63" x14ac:dyDescent="0.3">
      <c r="BA349" s="274">
        <v>341</v>
      </c>
      <c r="BB349" s="275">
        <v>135000</v>
      </c>
      <c r="BC349" s="275">
        <v>112500</v>
      </c>
      <c r="BD349" s="275">
        <v>125000</v>
      </c>
      <c r="BE349" s="275">
        <v>85000</v>
      </c>
      <c r="BF349" s="275">
        <v>112500</v>
      </c>
      <c r="BK349" s="296" t="s">
        <v>287</v>
      </c>
    </row>
    <row r="350" spans="53:63" x14ac:dyDescent="0.3">
      <c r="BA350" s="274">
        <v>342</v>
      </c>
      <c r="BB350" s="275">
        <v>135000</v>
      </c>
      <c r="BC350" s="275">
        <v>112500</v>
      </c>
      <c r="BD350" s="275">
        <v>125000</v>
      </c>
      <c r="BE350" s="275">
        <v>85000</v>
      </c>
      <c r="BF350" s="275">
        <v>112500</v>
      </c>
      <c r="BK350" s="296" t="s">
        <v>287</v>
      </c>
    </row>
    <row r="351" spans="53:63" x14ac:dyDescent="0.3">
      <c r="BA351" s="274">
        <v>343</v>
      </c>
      <c r="BB351" s="275">
        <v>135000</v>
      </c>
      <c r="BC351" s="275">
        <v>112500</v>
      </c>
      <c r="BD351" s="275">
        <v>125000</v>
      </c>
      <c r="BE351" s="275">
        <v>85000</v>
      </c>
      <c r="BF351" s="275">
        <v>112500</v>
      </c>
      <c r="BK351" s="296" t="s">
        <v>287</v>
      </c>
    </row>
    <row r="352" spans="53:63" x14ac:dyDescent="0.3">
      <c r="BA352" s="274">
        <v>344</v>
      </c>
      <c r="BB352" s="275">
        <v>135000</v>
      </c>
      <c r="BC352" s="275">
        <v>112500</v>
      </c>
      <c r="BD352" s="275">
        <v>125000</v>
      </c>
      <c r="BE352" s="275">
        <v>85000</v>
      </c>
      <c r="BF352" s="275">
        <v>112500</v>
      </c>
      <c r="BK352" s="296" t="s">
        <v>287</v>
      </c>
    </row>
    <row r="353" spans="53:63" x14ac:dyDescent="0.3">
      <c r="BA353" s="274">
        <v>345</v>
      </c>
      <c r="BB353" s="275">
        <v>135000</v>
      </c>
      <c r="BC353" s="275">
        <v>112500</v>
      </c>
      <c r="BD353" s="275">
        <v>125000</v>
      </c>
      <c r="BE353" s="275">
        <v>85000</v>
      </c>
      <c r="BF353" s="275">
        <v>112500</v>
      </c>
      <c r="BK353" s="296" t="s">
        <v>287</v>
      </c>
    </row>
    <row r="354" spans="53:63" x14ac:dyDescent="0.3">
      <c r="BA354" s="274">
        <v>346</v>
      </c>
      <c r="BB354" s="275">
        <v>135000</v>
      </c>
      <c r="BC354" s="275">
        <v>112500</v>
      </c>
      <c r="BD354" s="275">
        <v>125000</v>
      </c>
      <c r="BE354" s="275">
        <v>85000</v>
      </c>
      <c r="BF354" s="275">
        <v>112500</v>
      </c>
      <c r="BK354" s="296" t="s">
        <v>287</v>
      </c>
    </row>
    <row r="355" spans="53:63" x14ac:dyDescent="0.3">
      <c r="BA355" s="274">
        <v>347</v>
      </c>
      <c r="BB355" s="275">
        <v>135000</v>
      </c>
      <c r="BC355" s="275">
        <v>112500</v>
      </c>
      <c r="BD355" s="275">
        <v>125000</v>
      </c>
      <c r="BE355" s="275">
        <v>85000</v>
      </c>
      <c r="BF355" s="275">
        <v>112500</v>
      </c>
      <c r="BK355" s="296" t="s">
        <v>287</v>
      </c>
    </row>
    <row r="356" spans="53:63" x14ac:dyDescent="0.3">
      <c r="BA356" s="274">
        <v>348</v>
      </c>
      <c r="BB356" s="275">
        <v>135000</v>
      </c>
      <c r="BC356" s="275">
        <v>112500</v>
      </c>
      <c r="BD356" s="275">
        <v>125000</v>
      </c>
      <c r="BE356" s="275">
        <v>85000</v>
      </c>
      <c r="BF356" s="275">
        <v>112500</v>
      </c>
      <c r="BK356" s="296" t="s">
        <v>287</v>
      </c>
    </row>
    <row r="357" spans="53:63" x14ac:dyDescent="0.3">
      <c r="BA357" s="274">
        <v>349</v>
      </c>
      <c r="BB357" s="275">
        <v>135000</v>
      </c>
      <c r="BC357" s="275">
        <v>112500</v>
      </c>
      <c r="BD357" s="275">
        <v>125000</v>
      </c>
      <c r="BE357" s="275">
        <v>85000</v>
      </c>
      <c r="BF357" s="275">
        <v>112500</v>
      </c>
      <c r="BK357" s="296" t="s">
        <v>287</v>
      </c>
    </row>
    <row r="358" spans="53:63" x14ac:dyDescent="0.3">
      <c r="BA358" s="274">
        <v>350</v>
      </c>
      <c r="BB358" s="275">
        <v>135000</v>
      </c>
      <c r="BC358" s="275">
        <v>108000</v>
      </c>
      <c r="BD358" s="275">
        <v>120000</v>
      </c>
      <c r="BE358" s="275">
        <v>85000</v>
      </c>
      <c r="BF358" s="275">
        <v>108000</v>
      </c>
      <c r="BK358" s="296" t="s">
        <v>287</v>
      </c>
    </row>
    <row r="359" spans="53:63" x14ac:dyDescent="0.3">
      <c r="BA359" s="274">
        <v>351</v>
      </c>
      <c r="BB359" s="275">
        <v>135000</v>
      </c>
      <c r="BC359" s="275">
        <v>108000</v>
      </c>
      <c r="BD359" s="275">
        <v>120000</v>
      </c>
      <c r="BE359" s="275">
        <v>85000</v>
      </c>
      <c r="BF359" s="275">
        <v>108000</v>
      </c>
      <c r="BK359" s="296" t="s">
        <v>287</v>
      </c>
    </row>
    <row r="360" spans="53:63" x14ac:dyDescent="0.3">
      <c r="BA360" s="274">
        <v>352</v>
      </c>
      <c r="BB360" s="275">
        <v>135000</v>
      </c>
      <c r="BC360" s="275">
        <v>108000</v>
      </c>
      <c r="BD360" s="275">
        <v>120000</v>
      </c>
      <c r="BE360" s="275">
        <v>85000</v>
      </c>
      <c r="BF360" s="275">
        <v>108000</v>
      </c>
      <c r="BK360" s="296" t="s">
        <v>287</v>
      </c>
    </row>
    <row r="361" spans="53:63" x14ac:dyDescent="0.3">
      <c r="BA361" s="274">
        <v>353</v>
      </c>
      <c r="BB361" s="275">
        <v>135000</v>
      </c>
      <c r="BC361" s="275">
        <v>108000</v>
      </c>
      <c r="BD361" s="275">
        <v>120000</v>
      </c>
      <c r="BE361" s="275">
        <v>85000</v>
      </c>
      <c r="BF361" s="275">
        <v>108000</v>
      </c>
      <c r="BK361" s="296" t="s">
        <v>287</v>
      </c>
    </row>
    <row r="362" spans="53:63" x14ac:dyDescent="0.3">
      <c r="BA362" s="274">
        <v>354</v>
      </c>
      <c r="BB362" s="275">
        <v>135000</v>
      </c>
      <c r="BC362" s="275">
        <v>108000</v>
      </c>
      <c r="BD362" s="275">
        <v>120000</v>
      </c>
      <c r="BE362" s="275">
        <v>85000</v>
      </c>
      <c r="BF362" s="275">
        <v>108000</v>
      </c>
      <c r="BK362" s="296" t="s">
        <v>287</v>
      </c>
    </row>
    <row r="363" spans="53:63" x14ac:dyDescent="0.3">
      <c r="BA363" s="274">
        <v>355</v>
      </c>
      <c r="BB363" s="275">
        <v>135000</v>
      </c>
      <c r="BC363" s="275">
        <v>108000</v>
      </c>
      <c r="BD363" s="275">
        <v>120000</v>
      </c>
      <c r="BE363" s="275">
        <v>85000</v>
      </c>
      <c r="BF363" s="275">
        <v>108000</v>
      </c>
      <c r="BK363" s="296" t="s">
        <v>287</v>
      </c>
    </row>
    <row r="364" spans="53:63" x14ac:dyDescent="0.3">
      <c r="BA364" s="274">
        <v>356</v>
      </c>
      <c r="BB364" s="275">
        <v>135000</v>
      </c>
      <c r="BC364" s="275">
        <v>108000</v>
      </c>
      <c r="BD364" s="275">
        <v>120000</v>
      </c>
      <c r="BE364" s="275">
        <v>85000</v>
      </c>
      <c r="BF364" s="275">
        <v>108000</v>
      </c>
      <c r="BK364" s="296" t="s">
        <v>287</v>
      </c>
    </row>
    <row r="365" spans="53:63" x14ac:dyDescent="0.3">
      <c r="BA365" s="274">
        <v>357</v>
      </c>
      <c r="BB365" s="275">
        <v>135000</v>
      </c>
      <c r="BC365" s="275">
        <v>108000</v>
      </c>
      <c r="BD365" s="275">
        <v>120000</v>
      </c>
      <c r="BE365" s="275">
        <v>85000</v>
      </c>
      <c r="BF365" s="275">
        <v>108000</v>
      </c>
      <c r="BK365" s="296" t="s">
        <v>287</v>
      </c>
    </row>
    <row r="366" spans="53:63" x14ac:dyDescent="0.3">
      <c r="BA366" s="274">
        <v>358</v>
      </c>
      <c r="BB366" s="275">
        <v>135000</v>
      </c>
      <c r="BC366" s="275">
        <v>108000</v>
      </c>
      <c r="BD366" s="275">
        <v>120000</v>
      </c>
      <c r="BE366" s="275">
        <v>85000</v>
      </c>
      <c r="BF366" s="275">
        <v>108000</v>
      </c>
      <c r="BK366" s="296" t="s">
        <v>287</v>
      </c>
    </row>
    <row r="367" spans="53:63" x14ac:dyDescent="0.3">
      <c r="BA367" s="274">
        <v>359</v>
      </c>
      <c r="BB367" s="275">
        <v>135000</v>
      </c>
      <c r="BC367" s="275">
        <v>108000</v>
      </c>
      <c r="BD367" s="275">
        <v>120000</v>
      </c>
      <c r="BE367" s="275">
        <v>85000</v>
      </c>
      <c r="BF367" s="275">
        <v>108000</v>
      </c>
      <c r="BK367" s="296" t="s">
        <v>287</v>
      </c>
    </row>
    <row r="368" spans="53:63" x14ac:dyDescent="0.3">
      <c r="BA368" s="274">
        <v>360</v>
      </c>
      <c r="BB368" s="275">
        <v>135000</v>
      </c>
      <c r="BC368" s="275">
        <v>108000</v>
      </c>
      <c r="BD368" s="275">
        <v>120000</v>
      </c>
      <c r="BE368" s="275">
        <v>85000</v>
      </c>
      <c r="BF368" s="275">
        <v>108000</v>
      </c>
      <c r="BK368" s="296" t="s">
        <v>287</v>
      </c>
    </row>
    <row r="369" spans="53:63" x14ac:dyDescent="0.3">
      <c r="BA369" s="274">
        <v>361</v>
      </c>
      <c r="BB369" s="275">
        <v>135000</v>
      </c>
      <c r="BC369" s="275">
        <v>108000</v>
      </c>
      <c r="BD369" s="275">
        <v>120000</v>
      </c>
      <c r="BE369" s="275">
        <v>85000</v>
      </c>
      <c r="BF369" s="275">
        <v>108000</v>
      </c>
      <c r="BK369" s="296" t="s">
        <v>287</v>
      </c>
    </row>
    <row r="370" spans="53:63" x14ac:dyDescent="0.3">
      <c r="BA370" s="274">
        <v>362</v>
      </c>
      <c r="BB370" s="275">
        <v>135000</v>
      </c>
      <c r="BC370" s="275">
        <v>108000</v>
      </c>
      <c r="BD370" s="275">
        <v>120000</v>
      </c>
      <c r="BE370" s="275">
        <v>85000</v>
      </c>
      <c r="BF370" s="275">
        <v>108000</v>
      </c>
      <c r="BK370" s="296" t="s">
        <v>287</v>
      </c>
    </row>
    <row r="371" spans="53:63" x14ac:dyDescent="0.3">
      <c r="BA371" s="274">
        <v>363</v>
      </c>
      <c r="BB371" s="275">
        <v>135000</v>
      </c>
      <c r="BC371" s="275">
        <v>108000</v>
      </c>
      <c r="BD371" s="275">
        <v>120000</v>
      </c>
      <c r="BE371" s="275">
        <v>85000</v>
      </c>
      <c r="BF371" s="275">
        <v>108000</v>
      </c>
      <c r="BK371" s="296" t="s">
        <v>287</v>
      </c>
    </row>
    <row r="372" spans="53:63" x14ac:dyDescent="0.3">
      <c r="BA372" s="274">
        <v>364</v>
      </c>
      <c r="BB372" s="275">
        <v>135000</v>
      </c>
      <c r="BC372" s="275">
        <v>108000</v>
      </c>
      <c r="BD372" s="275">
        <v>120000</v>
      </c>
      <c r="BE372" s="275">
        <v>85000</v>
      </c>
      <c r="BF372" s="275">
        <v>108000</v>
      </c>
      <c r="BK372" s="296" t="s">
        <v>287</v>
      </c>
    </row>
    <row r="373" spans="53:63" x14ac:dyDescent="0.3">
      <c r="BA373" s="274">
        <v>365</v>
      </c>
      <c r="BB373" s="275">
        <v>135000</v>
      </c>
      <c r="BC373" s="275">
        <v>108000</v>
      </c>
      <c r="BD373" s="275">
        <v>120000</v>
      </c>
      <c r="BE373" s="275">
        <v>85000</v>
      </c>
      <c r="BF373" s="275">
        <v>108000</v>
      </c>
      <c r="BK373" s="296" t="s">
        <v>287</v>
      </c>
    </row>
    <row r="374" spans="53:63" x14ac:dyDescent="0.3">
      <c r="BA374" s="274">
        <v>366</v>
      </c>
      <c r="BB374" s="275">
        <v>135000</v>
      </c>
      <c r="BC374" s="275">
        <v>108000</v>
      </c>
      <c r="BD374" s="275">
        <v>120000</v>
      </c>
      <c r="BE374" s="275">
        <v>85000</v>
      </c>
      <c r="BF374" s="275">
        <v>108000</v>
      </c>
      <c r="BK374" s="296" t="s">
        <v>287</v>
      </c>
    </row>
    <row r="375" spans="53:63" x14ac:dyDescent="0.3">
      <c r="BA375" s="274">
        <v>367</v>
      </c>
      <c r="BB375" s="275">
        <v>135000</v>
      </c>
      <c r="BC375" s="275">
        <v>108000</v>
      </c>
      <c r="BD375" s="275">
        <v>120000</v>
      </c>
      <c r="BE375" s="275">
        <v>85000</v>
      </c>
      <c r="BF375" s="275">
        <v>108000</v>
      </c>
      <c r="BK375" s="296" t="s">
        <v>287</v>
      </c>
    </row>
    <row r="376" spans="53:63" x14ac:dyDescent="0.3">
      <c r="BA376" s="274">
        <v>368</v>
      </c>
      <c r="BB376" s="275">
        <v>135000</v>
      </c>
      <c r="BC376" s="275">
        <v>108000</v>
      </c>
      <c r="BD376" s="275">
        <v>120000</v>
      </c>
      <c r="BE376" s="275">
        <v>85000</v>
      </c>
      <c r="BF376" s="275">
        <v>108000</v>
      </c>
      <c r="BK376" s="296" t="s">
        <v>287</v>
      </c>
    </row>
    <row r="377" spans="53:63" x14ac:dyDescent="0.3">
      <c r="BA377" s="274">
        <v>369</v>
      </c>
      <c r="BB377" s="275">
        <v>135000</v>
      </c>
      <c r="BC377" s="275">
        <v>108000</v>
      </c>
      <c r="BD377" s="275">
        <v>120000</v>
      </c>
      <c r="BE377" s="275">
        <v>85000</v>
      </c>
      <c r="BF377" s="275">
        <v>108000</v>
      </c>
      <c r="BK377" s="296" t="s">
        <v>287</v>
      </c>
    </row>
    <row r="378" spans="53:63" x14ac:dyDescent="0.3">
      <c r="BA378" s="274">
        <v>370</v>
      </c>
      <c r="BB378" s="275">
        <v>135000</v>
      </c>
      <c r="BC378" s="275">
        <v>108000</v>
      </c>
      <c r="BD378" s="275">
        <v>120000</v>
      </c>
      <c r="BE378" s="275">
        <v>85000</v>
      </c>
      <c r="BF378" s="275">
        <v>108000</v>
      </c>
      <c r="BK378" s="296" t="s">
        <v>287</v>
      </c>
    </row>
    <row r="379" spans="53:63" x14ac:dyDescent="0.3">
      <c r="BA379" s="274">
        <v>371</v>
      </c>
      <c r="BB379" s="275">
        <v>135000</v>
      </c>
      <c r="BC379" s="275">
        <v>108000</v>
      </c>
      <c r="BD379" s="275">
        <v>120000</v>
      </c>
      <c r="BE379" s="275">
        <v>85000</v>
      </c>
      <c r="BF379" s="275">
        <v>108000</v>
      </c>
      <c r="BK379" s="296" t="s">
        <v>287</v>
      </c>
    </row>
    <row r="380" spans="53:63" x14ac:dyDescent="0.3">
      <c r="BA380" s="274">
        <v>372</v>
      </c>
      <c r="BB380" s="275">
        <v>135000</v>
      </c>
      <c r="BC380" s="275">
        <v>108000</v>
      </c>
      <c r="BD380" s="275">
        <v>120000</v>
      </c>
      <c r="BE380" s="275">
        <v>85000</v>
      </c>
      <c r="BF380" s="275">
        <v>108000</v>
      </c>
      <c r="BK380" s="296" t="s">
        <v>287</v>
      </c>
    </row>
    <row r="381" spans="53:63" x14ac:dyDescent="0.3">
      <c r="BA381" s="274">
        <v>373</v>
      </c>
      <c r="BB381" s="275">
        <v>135000</v>
      </c>
      <c r="BC381" s="275">
        <v>108000</v>
      </c>
      <c r="BD381" s="275">
        <v>120000</v>
      </c>
      <c r="BE381" s="275">
        <v>85000</v>
      </c>
      <c r="BF381" s="275">
        <v>108000</v>
      </c>
      <c r="BK381" s="296" t="s">
        <v>287</v>
      </c>
    </row>
    <row r="382" spans="53:63" x14ac:dyDescent="0.3">
      <c r="BA382" s="274">
        <v>374</v>
      </c>
      <c r="BB382" s="275">
        <v>135000</v>
      </c>
      <c r="BC382" s="275">
        <v>108000</v>
      </c>
      <c r="BD382" s="275">
        <v>120000</v>
      </c>
      <c r="BE382" s="275">
        <v>85000</v>
      </c>
      <c r="BF382" s="275">
        <v>108000</v>
      </c>
      <c r="BK382" s="296" t="s">
        <v>287</v>
      </c>
    </row>
    <row r="383" spans="53:63" x14ac:dyDescent="0.3">
      <c r="BA383" s="274">
        <v>375</v>
      </c>
      <c r="BB383" s="275">
        <v>135000</v>
      </c>
      <c r="BC383" s="275">
        <v>108000</v>
      </c>
      <c r="BD383" s="275">
        <v>120000</v>
      </c>
      <c r="BE383" s="275">
        <v>85000</v>
      </c>
      <c r="BF383" s="275">
        <v>108000</v>
      </c>
      <c r="BK383" s="296" t="s">
        <v>287</v>
      </c>
    </row>
    <row r="384" spans="53:63" x14ac:dyDescent="0.3">
      <c r="BA384" s="274">
        <v>376</v>
      </c>
      <c r="BB384" s="275">
        <v>135000</v>
      </c>
      <c r="BC384" s="275">
        <v>108000</v>
      </c>
      <c r="BD384" s="275">
        <v>120000</v>
      </c>
      <c r="BE384" s="275">
        <v>85000</v>
      </c>
      <c r="BF384" s="275">
        <v>108000</v>
      </c>
      <c r="BK384" s="296" t="s">
        <v>287</v>
      </c>
    </row>
    <row r="385" spans="53:63" x14ac:dyDescent="0.3">
      <c r="BA385" s="274">
        <v>377</v>
      </c>
      <c r="BB385" s="275">
        <v>135000</v>
      </c>
      <c r="BC385" s="275">
        <v>108000</v>
      </c>
      <c r="BD385" s="275">
        <v>120000</v>
      </c>
      <c r="BE385" s="275">
        <v>85000</v>
      </c>
      <c r="BF385" s="275">
        <v>108000</v>
      </c>
      <c r="BK385" s="296" t="s">
        <v>287</v>
      </c>
    </row>
    <row r="386" spans="53:63" x14ac:dyDescent="0.3">
      <c r="BA386" s="274">
        <v>378</v>
      </c>
      <c r="BB386" s="275">
        <v>135000</v>
      </c>
      <c r="BC386" s="275">
        <v>108000</v>
      </c>
      <c r="BD386" s="275">
        <v>120000</v>
      </c>
      <c r="BE386" s="275">
        <v>85000</v>
      </c>
      <c r="BF386" s="275">
        <v>108000</v>
      </c>
      <c r="BK386" s="296" t="s">
        <v>287</v>
      </c>
    </row>
    <row r="387" spans="53:63" x14ac:dyDescent="0.3">
      <c r="BA387" s="274">
        <v>379</v>
      </c>
      <c r="BB387" s="275">
        <v>135000</v>
      </c>
      <c r="BC387" s="275">
        <v>108000</v>
      </c>
      <c r="BD387" s="275">
        <v>120000</v>
      </c>
      <c r="BE387" s="275">
        <v>85000</v>
      </c>
      <c r="BF387" s="275">
        <v>108000</v>
      </c>
      <c r="BK387" s="296" t="s">
        <v>287</v>
      </c>
    </row>
    <row r="388" spans="53:63" x14ac:dyDescent="0.3">
      <c r="BA388" s="274">
        <v>380</v>
      </c>
      <c r="BB388" s="275">
        <v>135000</v>
      </c>
      <c r="BC388" s="275">
        <v>108000</v>
      </c>
      <c r="BD388" s="275">
        <v>120000</v>
      </c>
      <c r="BE388" s="275">
        <v>85000</v>
      </c>
      <c r="BF388" s="275">
        <v>108000</v>
      </c>
      <c r="BK388" s="296" t="s">
        <v>287</v>
      </c>
    </row>
    <row r="389" spans="53:63" x14ac:dyDescent="0.3">
      <c r="BA389" s="274">
        <v>381</v>
      </c>
      <c r="BB389" s="275">
        <v>135000</v>
      </c>
      <c r="BC389" s="275">
        <v>108000</v>
      </c>
      <c r="BD389" s="275">
        <v>120000</v>
      </c>
      <c r="BE389" s="275">
        <v>85000</v>
      </c>
      <c r="BF389" s="275">
        <v>108000</v>
      </c>
      <c r="BK389" s="296" t="s">
        <v>287</v>
      </c>
    </row>
    <row r="390" spans="53:63" x14ac:dyDescent="0.3">
      <c r="BA390" s="274">
        <v>382</v>
      </c>
      <c r="BB390" s="275">
        <v>135000</v>
      </c>
      <c r="BC390" s="275">
        <v>108000</v>
      </c>
      <c r="BD390" s="275">
        <v>120000</v>
      </c>
      <c r="BE390" s="275">
        <v>85000</v>
      </c>
      <c r="BF390" s="275">
        <v>108000</v>
      </c>
      <c r="BK390" s="296" t="s">
        <v>287</v>
      </c>
    </row>
    <row r="391" spans="53:63" x14ac:dyDescent="0.3">
      <c r="BA391" s="274">
        <v>383</v>
      </c>
      <c r="BB391" s="275">
        <v>135000</v>
      </c>
      <c r="BC391" s="275">
        <v>108000</v>
      </c>
      <c r="BD391" s="275">
        <v>120000</v>
      </c>
      <c r="BE391" s="275">
        <v>85000</v>
      </c>
      <c r="BF391" s="275">
        <v>108000</v>
      </c>
      <c r="BK391" s="296" t="s">
        <v>287</v>
      </c>
    </row>
    <row r="392" spans="53:63" x14ac:dyDescent="0.3">
      <c r="BA392" s="274">
        <v>384</v>
      </c>
      <c r="BB392" s="275">
        <v>135000</v>
      </c>
      <c r="BC392" s="275">
        <v>108000</v>
      </c>
      <c r="BD392" s="275">
        <v>120000</v>
      </c>
      <c r="BE392" s="275">
        <v>85000</v>
      </c>
      <c r="BF392" s="275">
        <v>108000</v>
      </c>
      <c r="BK392" s="296" t="s">
        <v>287</v>
      </c>
    </row>
    <row r="393" spans="53:63" x14ac:dyDescent="0.3">
      <c r="BA393" s="274">
        <v>385</v>
      </c>
      <c r="BB393" s="275">
        <v>135000</v>
      </c>
      <c r="BC393" s="275">
        <v>108000</v>
      </c>
      <c r="BD393" s="275">
        <v>120000</v>
      </c>
      <c r="BE393" s="275">
        <v>85000</v>
      </c>
      <c r="BF393" s="275">
        <v>108000</v>
      </c>
      <c r="BK393" s="296" t="s">
        <v>287</v>
      </c>
    </row>
    <row r="394" spans="53:63" x14ac:dyDescent="0.3">
      <c r="BA394" s="274">
        <v>386</v>
      </c>
      <c r="BB394" s="275">
        <v>135000</v>
      </c>
      <c r="BC394" s="275">
        <v>108000</v>
      </c>
      <c r="BD394" s="275">
        <v>120000</v>
      </c>
      <c r="BE394" s="275">
        <v>85000</v>
      </c>
      <c r="BF394" s="275">
        <v>108000</v>
      </c>
      <c r="BK394" s="296" t="s">
        <v>287</v>
      </c>
    </row>
    <row r="395" spans="53:63" x14ac:dyDescent="0.3">
      <c r="BA395" s="274">
        <v>387</v>
      </c>
      <c r="BB395" s="275">
        <v>135000</v>
      </c>
      <c r="BC395" s="275">
        <v>108000</v>
      </c>
      <c r="BD395" s="275">
        <v>120000</v>
      </c>
      <c r="BE395" s="275">
        <v>85000</v>
      </c>
      <c r="BF395" s="275">
        <v>108000</v>
      </c>
      <c r="BK395" s="296" t="s">
        <v>287</v>
      </c>
    </row>
    <row r="396" spans="53:63" x14ac:dyDescent="0.3">
      <c r="BA396" s="274">
        <v>388</v>
      </c>
      <c r="BB396" s="275">
        <v>135000</v>
      </c>
      <c r="BC396" s="275">
        <v>108000</v>
      </c>
      <c r="BD396" s="275">
        <v>120000</v>
      </c>
      <c r="BE396" s="275">
        <v>85000</v>
      </c>
      <c r="BF396" s="275">
        <v>108000</v>
      </c>
      <c r="BK396" s="296" t="s">
        <v>287</v>
      </c>
    </row>
    <row r="397" spans="53:63" x14ac:dyDescent="0.3">
      <c r="BA397" s="274">
        <v>389</v>
      </c>
      <c r="BB397" s="275">
        <v>135000</v>
      </c>
      <c r="BC397" s="275">
        <v>108000</v>
      </c>
      <c r="BD397" s="275">
        <v>120000</v>
      </c>
      <c r="BE397" s="275">
        <v>85000</v>
      </c>
      <c r="BF397" s="275">
        <v>108000</v>
      </c>
      <c r="BK397" s="296" t="s">
        <v>287</v>
      </c>
    </row>
    <row r="398" spans="53:63" x14ac:dyDescent="0.3">
      <c r="BA398" s="274">
        <v>390</v>
      </c>
      <c r="BB398" s="275">
        <v>135000</v>
      </c>
      <c r="BC398" s="275">
        <v>108000</v>
      </c>
      <c r="BD398" s="275">
        <v>120000</v>
      </c>
      <c r="BE398" s="275">
        <v>85000</v>
      </c>
      <c r="BF398" s="275">
        <v>108000</v>
      </c>
      <c r="BK398" s="296" t="s">
        <v>287</v>
      </c>
    </row>
    <row r="399" spans="53:63" x14ac:dyDescent="0.3">
      <c r="BA399" s="274">
        <v>391</v>
      </c>
      <c r="BB399" s="275">
        <v>135000</v>
      </c>
      <c r="BC399" s="275">
        <v>108000</v>
      </c>
      <c r="BD399" s="275">
        <v>120000</v>
      </c>
      <c r="BE399" s="275">
        <v>85000</v>
      </c>
      <c r="BF399" s="275">
        <v>108000</v>
      </c>
      <c r="BK399" s="296" t="s">
        <v>287</v>
      </c>
    </row>
    <row r="400" spans="53:63" x14ac:dyDescent="0.3">
      <c r="BA400" s="274">
        <v>392</v>
      </c>
      <c r="BB400" s="275">
        <v>135000</v>
      </c>
      <c r="BC400" s="275">
        <v>108000</v>
      </c>
      <c r="BD400" s="275">
        <v>120000</v>
      </c>
      <c r="BE400" s="275">
        <v>85000</v>
      </c>
      <c r="BF400" s="275">
        <v>108000</v>
      </c>
      <c r="BK400" s="296" t="s">
        <v>287</v>
      </c>
    </row>
    <row r="401" spans="53:63" x14ac:dyDescent="0.3">
      <c r="BA401" s="274">
        <v>393</v>
      </c>
      <c r="BB401" s="275">
        <v>135000</v>
      </c>
      <c r="BC401" s="275">
        <v>108000</v>
      </c>
      <c r="BD401" s="275">
        <v>120000</v>
      </c>
      <c r="BE401" s="275">
        <v>85000</v>
      </c>
      <c r="BF401" s="275">
        <v>108000</v>
      </c>
      <c r="BK401" s="296" t="s">
        <v>287</v>
      </c>
    </row>
    <row r="402" spans="53:63" x14ac:dyDescent="0.3">
      <c r="BA402" s="274">
        <v>394</v>
      </c>
      <c r="BB402" s="275">
        <v>135000</v>
      </c>
      <c r="BC402" s="275">
        <v>108000</v>
      </c>
      <c r="BD402" s="275">
        <v>120000</v>
      </c>
      <c r="BE402" s="275">
        <v>85000</v>
      </c>
      <c r="BF402" s="275">
        <v>108000</v>
      </c>
      <c r="BK402" s="296" t="s">
        <v>287</v>
      </c>
    </row>
    <row r="403" spans="53:63" x14ac:dyDescent="0.3">
      <c r="BA403" s="274">
        <v>395</v>
      </c>
      <c r="BB403" s="275">
        <v>135000</v>
      </c>
      <c r="BC403" s="275">
        <v>108000</v>
      </c>
      <c r="BD403" s="275">
        <v>120000</v>
      </c>
      <c r="BE403" s="275">
        <v>85000</v>
      </c>
      <c r="BF403" s="275">
        <v>108000</v>
      </c>
      <c r="BK403" s="296" t="s">
        <v>287</v>
      </c>
    </row>
    <row r="404" spans="53:63" x14ac:dyDescent="0.3">
      <c r="BA404" s="274">
        <v>396</v>
      </c>
      <c r="BB404" s="275">
        <v>135000</v>
      </c>
      <c r="BC404" s="275">
        <v>108000</v>
      </c>
      <c r="BD404" s="275">
        <v>120000</v>
      </c>
      <c r="BE404" s="275">
        <v>85000</v>
      </c>
      <c r="BF404" s="275">
        <v>108000</v>
      </c>
      <c r="BK404" s="296" t="s">
        <v>287</v>
      </c>
    </row>
    <row r="405" spans="53:63" x14ac:dyDescent="0.3">
      <c r="BA405" s="274">
        <v>397</v>
      </c>
      <c r="BB405" s="275">
        <v>135000</v>
      </c>
      <c r="BC405" s="275">
        <v>108000</v>
      </c>
      <c r="BD405" s="275">
        <v>120000</v>
      </c>
      <c r="BE405" s="275">
        <v>85000</v>
      </c>
      <c r="BF405" s="275">
        <v>108000</v>
      </c>
      <c r="BK405" s="296" t="s">
        <v>287</v>
      </c>
    </row>
    <row r="406" spans="53:63" x14ac:dyDescent="0.3">
      <c r="BA406" s="274">
        <v>398</v>
      </c>
      <c r="BB406" s="275">
        <v>135000</v>
      </c>
      <c r="BC406" s="275">
        <v>108000</v>
      </c>
      <c r="BD406" s="275">
        <v>120000</v>
      </c>
      <c r="BE406" s="275">
        <v>85000</v>
      </c>
      <c r="BF406" s="275">
        <v>108000</v>
      </c>
      <c r="BK406" s="296" t="s">
        <v>287</v>
      </c>
    </row>
    <row r="407" spans="53:63" x14ac:dyDescent="0.3">
      <c r="BA407" s="274">
        <v>399</v>
      </c>
      <c r="BB407" s="275">
        <v>135000</v>
      </c>
      <c r="BC407" s="275">
        <v>108000</v>
      </c>
      <c r="BD407" s="275">
        <v>120000</v>
      </c>
      <c r="BE407" s="275">
        <v>85000</v>
      </c>
      <c r="BF407" s="275">
        <v>108000</v>
      </c>
      <c r="BK407" s="296" t="s">
        <v>287</v>
      </c>
    </row>
    <row r="408" spans="53:63" x14ac:dyDescent="0.3">
      <c r="BA408" s="274">
        <v>400</v>
      </c>
      <c r="BB408" s="275">
        <v>135000</v>
      </c>
      <c r="BC408" s="275">
        <v>99000</v>
      </c>
      <c r="BD408" s="275">
        <v>110000</v>
      </c>
      <c r="BE408" s="275">
        <v>85000</v>
      </c>
      <c r="BF408" s="275">
        <v>99000</v>
      </c>
      <c r="BK408" s="296" t="s">
        <v>287</v>
      </c>
    </row>
    <row r="409" spans="53:63" x14ac:dyDescent="0.3">
      <c r="BA409" s="274">
        <v>401</v>
      </c>
      <c r="BB409" s="275">
        <v>135000</v>
      </c>
      <c r="BC409" s="275">
        <v>99000</v>
      </c>
      <c r="BD409" s="275">
        <v>110000</v>
      </c>
      <c r="BE409" s="275">
        <v>85000</v>
      </c>
      <c r="BF409" s="275">
        <v>99000</v>
      </c>
      <c r="BK409" s="296" t="s">
        <v>287</v>
      </c>
    </row>
    <row r="410" spans="53:63" x14ac:dyDescent="0.3">
      <c r="BA410" s="274">
        <v>402</v>
      </c>
      <c r="BB410" s="275">
        <v>135000</v>
      </c>
      <c r="BC410" s="275">
        <v>99000</v>
      </c>
      <c r="BD410" s="275">
        <v>110000</v>
      </c>
      <c r="BE410" s="275">
        <v>85000</v>
      </c>
      <c r="BF410" s="275">
        <v>99000</v>
      </c>
      <c r="BK410" s="296" t="s">
        <v>287</v>
      </c>
    </row>
    <row r="411" spans="53:63" x14ac:dyDescent="0.3">
      <c r="BA411" s="274">
        <v>403</v>
      </c>
      <c r="BB411" s="275">
        <v>135000</v>
      </c>
      <c r="BC411" s="275">
        <v>99000</v>
      </c>
      <c r="BD411" s="275">
        <v>110000</v>
      </c>
      <c r="BE411" s="275">
        <v>85000</v>
      </c>
      <c r="BF411" s="275">
        <v>99000</v>
      </c>
      <c r="BK411" s="296" t="s">
        <v>287</v>
      </c>
    </row>
    <row r="412" spans="53:63" x14ac:dyDescent="0.3">
      <c r="BA412" s="274">
        <v>404</v>
      </c>
      <c r="BB412" s="275">
        <v>135000</v>
      </c>
      <c r="BC412" s="275">
        <v>99000</v>
      </c>
      <c r="BD412" s="275">
        <v>110000</v>
      </c>
      <c r="BE412" s="275">
        <v>85000</v>
      </c>
      <c r="BF412" s="275">
        <v>99000</v>
      </c>
      <c r="BK412" s="296" t="s">
        <v>287</v>
      </c>
    </row>
    <row r="413" spans="53:63" x14ac:dyDescent="0.3">
      <c r="BA413" s="274">
        <v>405</v>
      </c>
      <c r="BB413" s="275">
        <v>135000</v>
      </c>
      <c r="BC413" s="275">
        <v>99000</v>
      </c>
      <c r="BD413" s="275">
        <v>110000</v>
      </c>
      <c r="BE413" s="275">
        <v>85000</v>
      </c>
      <c r="BF413" s="275">
        <v>99000</v>
      </c>
      <c r="BK413" s="296" t="s">
        <v>287</v>
      </c>
    </row>
    <row r="414" spans="53:63" x14ac:dyDescent="0.3">
      <c r="BA414" s="274">
        <v>406</v>
      </c>
      <c r="BB414" s="275">
        <v>135000</v>
      </c>
      <c r="BC414" s="275">
        <v>99000</v>
      </c>
      <c r="BD414" s="275">
        <v>110000</v>
      </c>
      <c r="BE414" s="275">
        <v>85000</v>
      </c>
      <c r="BF414" s="275">
        <v>99000</v>
      </c>
      <c r="BK414" s="296" t="s">
        <v>287</v>
      </c>
    </row>
    <row r="415" spans="53:63" x14ac:dyDescent="0.3">
      <c r="BA415" s="274">
        <v>407</v>
      </c>
      <c r="BB415" s="275">
        <v>135000</v>
      </c>
      <c r="BC415" s="275">
        <v>99000</v>
      </c>
      <c r="BD415" s="275">
        <v>110000</v>
      </c>
      <c r="BE415" s="275">
        <v>85000</v>
      </c>
      <c r="BF415" s="275">
        <v>99000</v>
      </c>
      <c r="BK415" s="296" t="s">
        <v>287</v>
      </c>
    </row>
    <row r="416" spans="53:63" x14ac:dyDescent="0.3">
      <c r="BA416" s="274">
        <v>408</v>
      </c>
      <c r="BB416" s="275">
        <v>135000</v>
      </c>
      <c r="BC416" s="275">
        <v>99000</v>
      </c>
      <c r="BD416" s="275">
        <v>110000</v>
      </c>
      <c r="BE416" s="275">
        <v>85000</v>
      </c>
      <c r="BF416" s="275">
        <v>99000</v>
      </c>
      <c r="BK416" s="296" t="s">
        <v>287</v>
      </c>
    </row>
    <row r="417" spans="53:63" x14ac:dyDescent="0.3">
      <c r="BA417" s="274">
        <v>409</v>
      </c>
      <c r="BB417" s="275">
        <v>135000</v>
      </c>
      <c r="BC417" s="275">
        <v>99000</v>
      </c>
      <c r="BD417" s="275">
        <v>110000</v>
      </c>
      <c r="BE417" s="275">
        <v>85000</v>
      </c>
      <c r="BF417" s="275">
        <v>99000</v>
      </c>
      <c r="BK417" s="296" t="s">
        <v>287</v>
      </c>
    </row>
    <row r="418" spans="53:63" x14ac:dyDescent="0.3">
      <c r="BA418" s="274">
        <v>410</v>
      </c>
      <c r="BB418" s="275">
        <v>135000</v>
      </c>
      <c r="BC418" s="275">
        <v>99000</v>
      </c>
      <c r="BD418" s="275">
        <v>110000</v>
      </c>
      <c r="BE418" s="275">
        <v>85000</v>
      </c>
      <c r="BF418" s="275">
        <v>99000</v>
      </c>
      <c r="BK418" s="296" t="s">
        <v>287</v>
      </c>
    </row>
    <row r="419" spans="53:63" x14ac:dyDescent="0.3">
      <c r="BA419" s="274">
        <v>411</v>
      </c>
      <c r="BB419" s="275">
        <v>135000</v>
      </c>
      <c r="BC419" s="275">
        <v>99000</v>
      </c>
      <c r="BD419" s="275">
        <v>110000</v>
      </c>
      <c r="BE419" s="275">
        <v>85000</v>
      </c>
      <c r="BF419" s="275">
        <v>99000</v>
      </c>
      <c r="BK419" s="296" t="s">
        <v>287</v>
      </c>
    </row>
    <row r="420" spans="53:63" x14ac:dyDescent="0.3">
      <c r="BA420" s="274">
        <v>412</v>
      </c>
      <c r="BB420" s="275">
        <v>135000</v>
      </c>
      <c r="BC420" s="275">
        <v>99000</v>
      </c>
      <c r="BD420" s="275">
        <v>110000</v>
      </c>
      <c r="BE420" s="275">
        <v>85000</v>
      </c>
      <c r="BF420" s="275">
        <v>99000</v>
      </c>
      <c r="BK420" s="296" t="s">
        <v>287</v>
      </c>
    </row>
    <row r="421" spans="53:63" x14ac:dyDescent="0.3">
      <c r="BA421" s="274">
        <v>413</v>
      </c>
      <c r="BB421" s="275">
        <v>135000</v>
      </c>
      <c r="BC421" s="275">
        <v>99000</v>
      </c>
      <c r="BD421" s="275">
        <v>110000</v>
      </c>
      <c r="BE421" s="275">
        <v>85000</v>
      </c>
      <c r="BF421" s="275">
        <v>99000</v>
      </c>
      <c r="BK421" s="296" t="s">
        <v>287</v>
      </c>
    </row>
    <row r="422" spans="53:63" x14ac:dyDescent="0.3">
      <c r="BA422" s="274">
        <v>414</v>
      </c>
      <c r="BB422" s="275">
        <v>135000</v>
      </c>
      <c r="BC422" s="275">
        <v>99000</v>
      </c>
      <c r="BD422" s="275">
        <v>110000</v>
      </c>
      <c r="BE422" s="275">
        <v>85000</v>
      </c>
      <c r="BF422" s="275">
        <v>99000</v>
      </c>
      <c r="BK422" s="296" t="s">
        <v>287</v>
      </c>
    </row>
    <row r="423" spans="53:63" x14ac:dyDescent="0.3">
      <c r="BA423" s="274">
        <v>415</v>
      </c>
      <c r="BB423" s="275">
        <v>135000</v>
      </c>
      <c r="BC423" s="275">
        <v>99000</v>
      </c>
      <c r="BD423" s="275">
        <v>110000</v>
      </c>
      <c r="BE423" s="275">
        <v>85000</v>
      </c>
      <c r="BF423" s="275">
        <v>99000</v>
      </c>
      <c r="BK423" s="296" t="s">
        <v>287</v>
      </c>
    </row>
    <row r="424" spans="53:63" x14ac:dyDescent="0.3">
      <c r="BA424" s="274">
        <v>416</v>
      </c>
      <c r="BB424" s="275">
        <v>135000</v>
      </c>
      <c r="BC424" s="275">
        <v>99000</v>
      </c>
      <c r="BD424" s="275">
        <v>110000</v>
      </c>
      <c r="BE424" s="275">
        <v>85000</v>
      </c>
      <c r="BF424" s="275">
        <v>99000</v>
      </c>
      <c r="BK424" s="296" t="s">
        <v>287</v>
      </c>
    </row>
    <row r="425" spans="53:63" x14ac:dyDescent="0.3">
      <c r="BA425" s="274">
        <v>417</v>
      </c>
      <c r="BB425" s="275">
        <v>135000</v>
      </c>
      <c r="BC425" s="275">
        <v>99000</v>
      </c>
      <c r="BD425" s="275">
        <v>110000</v>
      </c>
      <c r="BE425" s="275">
        <v>85000</v>
      </c>
      <c r="BF425" s="275">
        <v>99000</v>
      </c>
      <c r="BK425" s="296" t="s">
        <v>287</v>
      </c>
    </row>
    <row r="426" spans="53:63" x14ac:dyDescent="0.3">
      <c r="BA426" s="274">
        <v>418</v>
      </c>
      <c r="BB426" s="275">
        <v>135000</v>
      </c>
      <c r="BC426" s="275">
        <v>99000</v>
      </c>
      <c r="BD426" s="275">
        <v>110000</v>
      </c>
      <c r="BE426" s="275">
        <v>85000</v>
      </c>
      <c r="BF426" s="275">
        <v>99000</v>
      </c>
      <c r="BK426" s="296" t="s">
        <v>287</v>
      </c>
    </row>
    <row r="427" spans="53:63" x14ac:dyDescent="0.3">
      <c r="BA427" s="274">
        <v>419</v>
      </c>
      <c r="BB427" s="275">
        <v>135000</v>
      </c>
      <c r="BC427" s="275">
        <v>99000</v>
      </c>
      <c r="BD427" s="275">
        <v>110000</v>
      </c>
      <c r="BE427" s="275">
        <v>85000</v>
      </c>
      <c r="BF427" s="275">
        <v>99000</v>
      </c>
      <c r="BK427" s="296" t="s">
        <v>287</v>
      </c>
    </row>
    <row r="428" spans="53:63" x14ac:dyDescent="0.3">
      <c r="BA428" s="274">
        <v>420</v>
      </c>
      <c r="BB428" s="275">
        <v>135000</v>
      </c>
      <c r="BC428" s="275">
        <v>99000</v>
      </c>
      <c r="BD428" s="275">
        <v>110000</v>
      </c>
      <c r="BE428" s="275">
        <v>85000</v>
      </c>
      <c r="BF428" s="275">
        <v>99000</v>
      </c>
      <c r="BK428" s="296" t="s">
        <v>287</v>
      </c>
    </row>
    <row r="429" spans="53:63" x14ac:dyDescent="0.3">
      <c r="BA429" s="274">
        <v>421</v>
      </c>
      <c r="BB429" s="275">
        <v>135000</v>
      </c>
      <c r="BC429" s="275">
        <v>99000</v>
      </c>
      <c r="BD429" s="275">
        <v>110000</v>
      </c>
      <c r="BE429" s="275">
        <v>85000</v>
      </c>
      <c r="BF429" s="275">
        <v>99000</v>
      </c>
      <c r="BK429" s="296" t="s">
        <v>287</v>
      </c>
    </row>
    <row r="430" spans="53:63" x14ac:dyDescent="0.3">
      <c r="BA430" s="274">
        <v>422</v>
      </c>
      <c r="BB430" s="275">
        <v>135000</v>
      </c>
      <c r="BC430" s="275">
        <v>99000</v>
      </c>
      <c r="BD430" s="275">
        <v>110000</v>
      </c>
      <c r="BE430" s="275">
        <v>85000</v>
      </c>
      <c r="BF430" s="275">
        <v>99000</v>
      </c>
      <c r="BK430" s="296" t="s">
        <v>287</v>
      </c>
    </row>
    <row r="431" spans="53:63" x14ac:dyDescent="0.3">
      <c r="BA431" s="274">
        <v>423</v>
      </c>
      <c r="BB431" s="275">
        <v>135000</v>
      </c>
      <c r="BC431" s="275">
        <v>99000</v>
      </c>
      <c r="BD431" s="275">
        <v>110000</v>
      </c>
      <c r="BE431" s="275">
        <v>85000</v>
      </c>
      <c r="BF431" s="275">
        <v>99000</v>
      </c>
      <c r="BK431" s="296" t="s">
        <v>287</v>
      </c>
    </row>
    <row r="432" spans="53:63" x14ac:dyDescent="0.3">
      <c r="BA432" s="274">
        <v>424</v>
      </c>
      <c r="BB432" s="275">
        <v>135000</v>
      </c>
      <c r="BC432" s="275">
        <v>99000</v>
      </c>
      <c r="BD432" s="275">
        <v>110000</v>
      </c>
      <c r="BE432" s="275">
        <v>85000</v>
      </c>
      <c r="BF432" s="275">
        <v>99000</v>
      </c>
      <c r="BK432" s="296" t="s">
        <v>287</v>
      </c>
    </row>
    <row r="433" spans="53:63" x14ac:dyDescent="0.3">
      <c r="BA433" s="274">
        <v>425</v>
      </c>
      <c r="BB433" s="275">
        <v>135000</v>
      </c>
      <c r="BC433" s="275">
        <v>99000</v>
      </c>
      <c r="BD433" s="275">
        <v>110000</v>
      </c>
      <c r="BE433" s="275">
        <v>85000</v>
      </c>
      <c r="BF433" s="275">
        <v>99000</v>
      </c>
      <c r="BK433" s="296" t="s">
        <v>287</v>
      </c>
    </row>
    <row r="434" spans="53:63" x14ac:dyDescent="0.3">
      <c r="BA434" s="274">
        <v>426</v>
      </c>
      <c r="BB434" s="275">
        <v>135000</v>
      </c>
      <c r="BC434" s="275">
        <v>99000</v>
      </c>
      <c r="BD434" s="275">
        <v>110000</v>
      </c>
      <c r="BE434" s="275">
        <v>85000</v>
      </c>
      <c r="BF434" s="275">
        <v>99000</v>
      </c>
      <c r="BK434" s="296" t="s">
        <v>287</v>
      </c>
    </row>
    <row r="435" spans="53:63" x14ac:dyDescent="0.3">
      <c r="BA435" s="274">
        <v>427</v>
      </c>
      <c r="BB435" s="275">
        <v>135000</v>
      </c>
      <c r="BC435" s="275">
        <v>99000</v>
      </c>
      <c r="BD435" s="275">
        <v>110000</v>
      </c>
      <c r="BE435" s="275">
        <v>85000</v>
      </c>
      <c r="BF435" s="275">
        <v>99000</v>
      </c>
      <c r="BK435" s="296" t="s">
        <v>287</v>
      </c>
    </row>
    <row r="436" spans="53:63" x14ac:dyDescent="0.3">
      <c r="BA436" s="274">
        <v>428</v>
      </c>
      <c r="BB436" s="275">
        <v>135000</v>
      </c>
      <c r="BC436" s="275">
        <v>99000</v>
      </c>
      <c r="BD436" s="275">
        <v>110000</v>
      </c>
      <c r="BE436" s="275">
        <v>85000</v>
      </c>
      <c r="BF436" s="275">
        <v>99000</v>
      </c>
      <c r="BK436" s="296" t="s">
        <v>287</v>
      </c>
    </row>
    <row r="437" spans="53:63" x14ac:dyDescent="0.3">
      <c r="BA437" s="274">
        <v>429</v>
      </c>
      <c r="BB437" s="275">
        <v>135000</v>
      </c>
      <c r="BC437" s="275">
        <v>99000</v>
      </c>
      <c r="BD437" s="275">
        <v>110000</v>
      </c>
      <c r="BE437" s="275">
        <v>85000</v>
      </c>
      <c r="BF437" s="275">
        <v>99000</v>
      </c>
      <c r="BK437" s="296" t="s">
        <v>287</v>
      </c>
    </row>
    <row r="438" spans="53:63" x14ac:dyDescent="0.3">
      <c r="BA438" s="274">
        <v>430</v>
      </c>
      <c r="BB438" s="275">
        <v>135000</v>
      </c>
      <c r="BC438" s="275">
        <v>99000</v>
      </c>
      <c r="BD438" s="275">
        <v>110000</v>
      </c>
      <c r="BE438" s="275">
        <v>85000</v>
      </c>
      <c r="BF438" s="275">
        <v>99000</v>
      </c>
      <c r="BK438" s="296" t="s">
        <v>287</v>
      </c>
    </row>
    <row r="439" spans="53:63" x14ac:dyDescent="0.3">
      <c r="BA439" s="274">
        <v>431</v>
      </c>
      <c r="BB439" s="275">
        <v>135000</v>
      </c>
      <c r="BC439" s="275">
        <v>99000</v>
      </c>
      <c r="BD439" s="275">
        <v>110000</v>
      </c>
      <c r="BE439" s="275">
        <v>85000</v>
      </c>
      <c r="BF439" s="275">
        <v>99000</v>
      </c>
      <c r="BK439" s="296" t="s">
        <v>287</v>
      </c>
    </row>
    <row r="440" spans="53:63" x14ac:dyDescent="0.3">
      <c r="BA440" s="274">
        <v>432</v>
      </c>
      <c r="BB440" s="275">
        <v>135000</v>
      </c>
      <c r="BC440" s="275">
        <v>99000</v>
      </c>
      <c r="BD440" s="275">
        <v>110000</v>
      </c>
      <c r="BE440" s="275">
        <v>85000</v>
      </c>
      <c r="BF440" s="275">
        <v>99000</v>
      </c>
      <c r="BK440" s="296" t="s">
        <v>287</v>
      </c>
    </row>
    <row r="441" spans="53:63" x14ac:dyDescent="0.3">
      <c r="BA441" s="274">
        <v>433</v>
      </c>
      <c r="BB441" s="275">
        <v>135000</v>
      </c>
      <c r="BC441" s="275">
        <v>99000</v>
      </c>
      <c r="BD441" s="275">
        <v>110000</v>
      </c>
      <c r="BE441" s="275">
        <v>85000</v>
      </c>
      <c r="BF441" s="275">
        <v>99000</v>
      </c>
      <c r="BK441" s="296" t="s">
        <v>287</v>
      </c>
    </row>
    <row r="442" spans="53:63" x14ac:dyDescent="0.3">
      <c r="BA442" s="274">
        <v>434</v>
      </c>
      <c r="BB442" s="275">
        <v>135000</v>
      </c>
      <c r="BC442" s="275">
        <v>99000</v>
      </c>
      <c r="BD442" s="275">
        <v>110000</v>
      </c>
      <c r="BE442" s="275">
        <v>85000</v>
      </c>
      <c r="BF442" s="275">
        <v>99000</v>
      </c>
      <c r="BK442" s="296" t="s">
        <v>287</v>
      </c>
    </row>
    <row r="443" spans="53:63" x14ac:dyDescent="0.3">
      <c r="BA443" s="274">
        <v>435</v>
      </c>
      <c r="BB443" s="275">
        <v>135000</v>
      </c>
      <c r="BC443" s="275">
        <v>99000</v>
      </c>
      <c r="BD443" s="275">
        <v>110000</v>
      </c>
      <c r="BE443" s="275">
        <v>85000</v>
      </c>
      <c r="BF443" s="275">
        <v>99000</v>
      </c>
      <c r="BK443" s="296" t="s">
        <v>287</v>
      </c>
    </row>
    <row r="444" spans="53:63" x14ac:dyDescent="0.3">
      <c r="BA444" s="274">
        <v>436</v>
      </c>
      <c r="BB444" s="275">
        <v>135000</v>
      </c>
      <c r="BC444" s="275">
        <v>99000</v>
      </c>
      <c r="BD444" s="275">
        <v>110000</v>
      </c>
      <c r="BE444" s="275">
        <v>85000</v>
      </c>
      <c r="BF444" s="275">
        <v>99000</v>
      </c>
      <c r="BK444" s="296" t="s">
        <v>287</v>
      </c>
    </row>
    <row r="445" spans="53:63" x14ac:dyDescent="0.3">
      <c r="BA445" s="274">
        <v>437</v>
      </c>
      <c r="BB445" s="275">
        <v>135000</v>
      </c>
      <c r="BC445" s="275">
        <v>99000</v>
      </c>
      <c r="BD445" s="275">
        <v>110000</v>
      </c>
      <c r="BE445" s="275">
        <v>85000</v>
      </c>
      <c r="BF445" s="275">
        <v>99000</v>
      </c>
      <c r="BK445" s="296" t="s">
        <v>287</v>
      </c>
    </row>
    <row r="446" spans="53:63" x14ac:dyDescent="0.3">
      <c r="BA446" s="274">
        <v>438</v>
      </c>
      <c r="BB446" s="275">
        <v>135000</v>
      </c>
      <c r="BC446" s="275">
        <v>99000</v>
      </c>
      <c r="BD446" s="275">
        <v>110000</v>
      </c>
      <c r="BE446" s="275">
        <v>85000</v>
      </c>
      <c r="BF446" s="275">
        <v>99000</v>
      </c>
      <c r="BK446" s="296" t="s">
        <v>287</v>
      </c>
    </row>
    <row r="447" spans="53:63" x14ac:dyDescent="0.3">
      <c r="BA447" s="274">
        <v>439</v>
      </c>
      <c r="BB447" s="275">
        <v>135000</v>
      </c>
      <c r="BC447" s="275">
        <v>99000</v>
      </c>
      <c r="BD447" s="275">
        <v>110000</v>
      </c>
      <c r="BE447" s="275">
        <v>85000</v>
      </c>
      <c r="BF447" s="275">
        <v>99000</v>
      </c>
      <c r="BK447" s="296" t="s">
        <v>287</v>
      </c>
    </row>
    <row r="448" spans="53:63" x14ac:dyDescent="0.3">
      <c r="BA448" s="274">
        <v>440</v>
      </c>
      <c r="BB448" s="275">
        <v>135000</v>
      </c>
      <c r="BC448" s="275">
        <v>99000</v>
      </c>
      <c r="BD448" s="275">
        <v>110000</v>
      </c>
      <c r="BE448" s="275">
        <v>85000</v>
      </c>
      <c r="BF448" s="275">
        <v>99000</v>
      </c>
      <c r="BK448" s="296" t="s">
        <v>287</v>
      </c>
    </row>
    <row r="449" spans="53:63" x14ac:dyDescent="0.3">
      <c r="BA449" s="274">
        <v>441</v>
      </c>
      <c r="BB449" s="275">
        <v>135000</v>
      </c>
      <c r="BC449" s="275">
        <v>99000</v>
      </c>
      <c r="BD449" s="275">
        <v>110000</v>
      </c>
      <c r="BE449" s="275">
        <v>85000</v>
      </c>
      <c r="BF449" s="275">
        <v>99000</v>
      </c>
      <c r="BK449" s="296" t="s">
        <v>287</v>
      </c>
    </row>
    <row r="450" spans="53:63" x14ac:dyDescent="0.3">
      <c r="BA450" s="274">
        <v>442</v>
      </c>
      <c r="BB450" s="275">
        <v>135000</v>
      </c>
      <c r="BC450" s="275">
        <v>99000</v>
      </c>
      <c r="BD450" s="275">
        <v>110000</v>
      </c>
      <c r="BE450" s="275">
        <v>85000</v>
      </c>
      <c r="BF450" s="275">
        <v>99000</v>
      </c>
      <c r="BK450" s="296" t="s">
        <v>287</v>
      </c>
    </row>
    <row r="451" spans="53:63" x14ac:dyDescent="0.3">
      <c r="BA451" s="274">
        <v>443</v>
      </c>
      <c r="BB451" s="275">
        <v>135000</v>
      </c>
      <c r="BC451" s="275">
        <v>99000</v>
      </c>
      <c r="BD451" s="275">
        <v>110000</v>
      </c>
      <c r="BE451" s="275">
        <v>85000</v>
      </c>
      <c r="BF451" s="275">
        <v>99000</v>
      </c>
      <c r="BK451" s="296" t="s">
        <v>287</v>
      </c>
    </row>
    <row r="452" spans="53:63" x14ac:dyDescent="0.3">
      <c r="BA452" s="274">
        <v>444</v>
      </c>
      <c r="BB452" s="275">
        <v>135000</v>
      </c>
      <c r="BC452" s="275">
        <v>99000</v>
      </c>
      <c r="BD452" s="275">
        <v>110000</v>
      </c>
      <c r="BE452" s="275">
        <v>85000</v>
      </c>
      <c r="BF452" s="275">
        <v>99000</v>
      </c>
      <c r="BK452" s="296" t="s">
        <v>287</v>
      </c>
    </row>
    <row r="453" spans="53:63" x14ac:dyDescent="0.3">
      <c r="BA453" s="274">
        <v>445</v>
      </c>
      <c r="BB453" s="275">
        <v>135000</v>
      </c>
      <c r="BC453" s="275">
        <v>99000</v>
      </c>
      <c r="BD453" s="275">
        <v>110000</v>
      </c>
      <c r="BE453" s="275">
        <v>85000</v>
      </c>
      <c r="BF453" s="275">
        <v>99000</v>
      </c>
      <c r="BK453" s="296" t="s">
        <v>287</v>
      </c>
    </row>
    <row r="454" spans="53:63" x14ac:dyDescent="0.3">
      <c r="BA454" s="274">
        <v>446</v>
      </c>
      <c r="BB454" s="275">
        <v>135000</v>
      </c>
      <c r="BC454" s="275">
        <v>99000</v>
      </c>
      <c r="BD454" s="275">
        <v>110000</v>
      </c>
      <c r="BE454" s="275">
        <v>85000</v>
      </c>
      <c r="BF454" s="275">
        <v>99000</v>
      </c>
      <c r="BK454" s="296" t="s">
        <v>287</v>
      </c>
    </row>
    <row r="455" spans="53:63" x14ac:dyDescent="0.3">
      <c r="BA455" s="274">
        <v>447</v>
      </c>
      <c r="BB455" s="275">
        <v>135000</v>
      </c>
      <c r="BC455" s="275">
        <v>99000</v>
      </c>
      <c r="BD455" s="275">
        <v>110000</v>
      </c>
      <c r="BE455" s="275">
        <v>85000</v>
      </c>
      <c r="BF455" s="275">
        <v>99000</v>
      </c>
      <c r="BK455" s="296" t="s">
        <v>287</v>
      </c>
    </row>
    <row r="456" spans="53:63" x14ac:dyDescent="0.3">
      <c r="BA456" s="274">
        <v>448</v>
      </c>
      <c r="BB456" s="275">
        <v>135000</v>
      </c>
      <c r="BC456" s="275">
        <v>99000</v>
      </c>
      <c r="BD456" s="275">
        <v>110000</v>
      </c>
      <c r="BE456" s="275">
        <v>85000</v>
      </c>
      <c r="BF456" s="275">
        <v>99000</v>
      </c>
      <c r="BK456" s="296" t="s">
        <v>287</v>
      </c>
    </row>
    <row r="457" spans="53:63" x14ac:dyDescent="0.3">
      <c r="BA457" s="274">
        <v>449</v>
      </c>
      <c r="BB457" s="275">
        <v>135000</v>
      </c>
      <c r="BC457" s="275">
        <v>99000</v>
      </c>
      <c r="BD457" s="275">
        <v>110000</v>
      </c>
      <c r="BE457" s="275">
        <v>85000</v>
      </c>
      <c r="BF457" s="275">
        <v>99000</v>
      </c>
      <c r="BK457" s="296" t="s">
        <v>287</v>
      </c>
    </row>
    <row r="458" spans="53:63" x14ac:dyDescent="0.3">
      <c r="BA458" s="274">
        <v>450</v>
      </c>
      <c r="BB458" s="275">
        <v>135000</v>
      </c>
      <c r="BC458" s="275">
        <v>99000</v>
      </c>
      <c r="BD458" s="275">
        <v>110000</v>
      </c>
      <c r="BE458" s="275">
        <v>85000</v>
      </c>
      <c r="BF458" s="275">
        <v>99000</v>
      </c>
      <c r="BK458" s="296" t="s">
        <v>287</v>
      </c>
    </row>
    <row r="459" spans="53:63" x14ac:dyDescent="0.3">
      <c r="BA459" s="274">
        <v>451</v>
      </c>
      <c r="BB459" s="275">
        <v>135000</v>
      </c>
      <c r="BC459" s="275">
        <v>99000</v>
      </c>
      <c r="BD459" s="275">
        <v>110000</v>
      </c>
      <c r="BE459" s="275">
        <v>85000</v>
      </c>
      <c r="BF459" s="275">
        <v>99000</v>
      </c>
      <c r="BK459" s="296" t="s">
        <v>287</v>
      </c>
    </row>
    <row r="460" spans="53:63" x14ac:dyDescent="0.3">
      <c r="BA460" s="274">
        <v>452</v>
      </c>
      <c r="BB460" s="275">
        <v>135000</v>
      </c>
      <c r="BC460" s="275">
        <v>99000</v>
      </c>
      <c r="BD460" s="275">
        <v>110000</v>
      </c>
      <c r="BE460" s="275">
        <v>85000</v>
      </c>
      <c r="BF460" s="275">
        <v>99000</v>
      </c>
      <c r="BK460" s="296" t="s">
        <v>287</v>
      </c>
    </row>
    <row r="461" spans="53:63" x14ac:dyDescent="0.3">
      <c r="BA461" s="274">
        <v>453</v>
      </c>
      <c r="BB461" s="275">
        <v>135000</v>
      </c>
      <c r="BC461" s="275">
        <v>99000</v>
      </c>
      <c r="BD461" s="275">
        <v>110000</v>
      </c>
      <c r="BE461" s="275">
        <v>85000</v>
      </c>
      <c r="BF461" s="275">
        <v>99000</v>
      </c>
      <c r="BK461" s="296" t="s">
        <v>287</v>
      </c>
    </row>
    <row r="462" spans="53:63" x14ac:dyDescent="0.3">
      <c r="BA462" s="274">
        <v>454</v>
      </c>
      <c r="BB462" s="275">
        <v>135000</v>
      </c>
      <c r="BC462" s="275">
        <v>99000</v>
      </c>
      <c r="BD462" s="275">
        <v>110000</v>
      </c>
      <c r="BE462" s="275">
        <v>85000</v>
      </c>
      <c r="BF462" s="275">
        <v>99000</v>
      </c>
      <c r="BK462" s="296" t="s">
        <v>287</v>
      </c>
    </row>
    <row r="463" spans="53:63" x14ac:dyDescent="0.3">
      <c r="BA463" s="274">
        <v>455</v>
      </c>
      <c r="BB463" s="275">
        <v>135000</v>
      </c>
      <c r="BC463" s="275">
        <v>99000</v>
      </c>
      <c r="BD463" s="275">
        <v>110000</v>
      </c>
      <c r="BE463" s="275">
        <v>85000</v>
      </c>
      <c r="BF463" s="275">
        <v>99000</v>
      </c>
      <c r="BK463" s="296" t="s">
        <v>287</v>
      </c>
    </row>
    <row r="464" spans="53:63" x14ac:dyDescent="0.3">
      <c r="BA464" s="274">
        <v>456</v>
      </c>
      <c r="BB464" s="275">
        <v>135000</v>
      </c>
      <c r="BC464" s="275">
        <v>99000</v>
      </c>
      <c r="BD464" s="275">
        <v>110000</v>
      </c>
      <c r="BE464" s="275">
        <v>85000</v>
      </c>
      <c r="BF464" s="275">
        <v>99000</v>
      </c>
      <c r="BK464" s="296" t="s">
        <v>287</v>
      </c>
    </row>
    <row r="465" spans="53:63" x14ac:dyDescent="0.3">
      <c r="BA465" s="274">
        <v>457</v>
      </c>
      <c r="BB465" s="275">
        <v>135000</v>
      </c>
      <c r="BC465" s="275">
        <v>99000</v>
      </c>
      <c r="BD465" s="275">
        <v>110000</v>
      </c>
      <c r="BE465" s="275">
        <v>85000</v>
      </c>
      <c r="BF465" s="275">
        <v>99000</v>
      </c>
      <c r="BK465" s="296" t="s">
        <v>287</v>
      </c>
    </row>
    <row r="466" spans="53:63" x14ac:dyDescent="0.3">
      <c r="BA466" s="274">
        <v>458</v>
      </c>
      <c r="BB466" s="275">
        <v>135000</v>
      </c>
      <c r="BC466" s="275">
        <v>99000</v>
      </c>
      <c r="BD466" s="275">
        <v>110000</v>
      </c>
      <c r="BE466" s="275">
        <v>85000</v>
      </c>
      <c r="BF466" s="275">
        <v>99000</v>
      </c>
      <c r="BK466" s="296" t="s">
        <v>287</v>
      </c>
    </row>
    <row r="467" spans="53:63" x14ac:dyDescent="0.3">
      <c r="BA467" s="274">
        <v>459</v>
      </c>
      <c r="BB467" s="275">
        <v>135000</v>
      </c>
      <c r="BC467" s="275">
        <v>99000</v>
      </c>
      <c r="BD467" s="275">
        <v>110000</v>
      </c>
      <c r="BE467" s="275">
        <v>85000</v>
      </c>
      <c r="BF467" s="275">
        <v>99000</v>
      </c>
      <c r="BK467" s="296" t="s">
        <v>287</v>
      </c>
    </row>
    <row r="468" spans="53:63" x14ac:dyDescent="0.3">
      <c r="BA468" s="274">
        <v>460</v>
      </c>
      <c r="BB468" s="275">
        <v>135000</v>
      </c>
      <c r="BC468" s="275">
        <v>99000</v>
      </c>
      <c r="BD468" s="275">
        <v>110000</v>
      </c>
      <c r="BE468" s="275">
        <v>85000</v>
      </c>
      <c r="BF468" s="275">
        <v>99000</v>
      </c>
      <c r="BK468" s="296" t="s">
        <v>287</v>
      </c>
    </row>
    <row r="469" spans="53:63" x14ac:dyDescent="0.3">
      <c r="BA469" s="274">
        <v>461</v>
      </c>
      <c r="BB469" s="275">
        <v>135000</v>
      </c>
      <c r="BC469" s="275">
        <v>99000</v>
      </c>
      <c r="BD469" s="275">
        <v>110000</v>
      </c>
      <c r="BE469" s="275">
        <v>85000</v>
      </c>
      <c r="BF469" s="275">
        <v>99000</v>
      </c>
      <c r="BK469" s="296" t="s">
        <v>287</v>
      </c>
    </row>
    <row r="470" spans="53:63" x14ac:dyDescent="0.3">
      <c r="BA470" s="274">
        <v>462</v>
      </c>
      <c r="BB470" s="275">
        <v>135000</v>
      </c>
      <c r="BC470" s="275">
        <v>99000</v>
      </c>
      <c r="BD470" s="275">
        <v>110000</v>
      </c>
      <c r="BE470" s="275">
        <v>85000</v>
      </c>
      <c r="BF470" s="275">
        <v>99000</v>
      </c>
      <c r="BK470" s="296" t="s">
        <v>287</v>
      </c>
    </row>
    <row r="471" spans="53:63" x14ac:dyDescent="0.3">
      <c r="BA471" s="274">
        <v>463</v>
      </c>
      <c r="BB471" s="275">
        <v>135000</v>
      </c>
      <c r="BC471" s="275">
        <v>99000</v>
      </c>
      <c r="BD471" s="275">
        <v>110000</v>
      </c>
      <c r="BE471" s="275">
        <v>85000</v>
      </c>
      <c r="BF471" s="275">
        <v>99000</v>
      </c>
      <c r="BK471" s="296" t="s">
        <v>287</v>
      </c>
    </row>
    <row r="472" spans="53:63" x14ac:dyDescent="0.3">
      <c r="BA472" s="274">
        <v>464</v>
      </c>
      <c r="BB472" s="275">
        <v>135000</v>
      </c>
      <c r="BC472" s="275">
        <v>99000</v>
      </c>
      <c r="BD472" s="275">
        <v>110000</v>
      </c>
      <c r="BE472" s="275">
        <v>85000</v>
      </c>
      <c r="BF472" s="275">
        <v>99000</v>
      </c>
      <c r="BK472" s="296" t="s">
        <v>287</v>
      </c>
    </row>
    <row r="473" spans="53:63" x14ac:dyDescent="0.3">
      <c r="BA473" s="274">
        <v>465</v>
      </c>
      <c r="BB473" s="275">
        <v>135000</v>
      </c>
      <c r="BC473" s="275">
        <v>99000</v>
      </c>
      <c r="BD473" s="275">
        <v>110000</v>
      </c>
      <c r="BE473" s="275">
        <v>85000</v>
      </c>
      <c r="BF473" s="275">
        <v>99000</v>
      </c>
      <c r="BK473" s="296" t="s">
        <v>287</v>
      </c>
    </row>
    <row r="474" spans="53:63" x14ac:dyDescent="0.3">
      <c r="BA474" s="274">
        <v>466</v>
      </c>
      <c r="BB474" s="275">
        <v>135000</v>
      </c>
      <c r="BC474" s="275">
        <v>99000</v>
      </c>
      <c r="BD474" s="275">
        <v>110000</v>
      </c>
      <c r="BE474" s="275">
        <v>85000</v>
      </c>
      <c r="BF474" s="275">
        <v>99000</v>
      </c>
      <c r="BK474" s="296" t="s">
        <v>287</v>
      </c>
    </row>
    <row r="475" spans="53:63" x14ac:dyDescent="0.3">
      <c r="BA475" s="274">
        <v>467</v>
      </c>
      <c r="BB475" s="275">
        <v>135000</v>
      </c>
      <c r="BC475" s="275">
        <v>99000</v>
      </c>
      <c r="BD475" s="275">
        <v>110000</v>
      </c>
      <c r="BE475" s="275">
        <v>85000</v>
      </c>
      <c r="BF475" s="275">
        <v>99000</v>
      </c>
      <c r="BK475" s="296" t="s">
        <v>287</v>
      </c>
    </row>
    <row r="476" spans="53:63" x14ac:dyDescent="0.3">
      <c r="BA476" s="274">
        <v>468</v>
      </c>
      <c r="BB476" s="275">
        <v>135000</v>
      </c>
      <c r="BC476" s="275">
        <v>99000</v>
      </c>
      <c r="BD476" s="275">
        <v>110000</v>
      </c>
      <c r="BE476" s="275">
        <v>85000</v>
      </c>
      <c r="BF476" s="275">
        <v>99000</v>
      </c>
      <c r="BK476" s="296" t="s">
        <v>287</v>
      </c>
    </row>
    <row r="477" spans="53:63" x14ac:dyDescent="0.3">
      <c r="BA477" s="274">
        <v>469</v>
      </c>
      <c r="BB477" s="275">
        <v>135000</v>
      </c>
      <c r="BC477" s="275">
        <v>99000</v>
      </c>
      <c r="BD477" s="275">
        <v>110000</v>
      </c>
      <c r="BE477" s="275">
        <v>85000</v>
      </c>
      <c r="BF477" s="275">
        <v>99000</v>
      </c>
      <c r="BK477" s="296" t="s">
        <v>287</v>
      </c>
    </row>
    <row r="478" spans="53:63" x14ac:dyDescent="0.3">
      <c r="BA478" s="274">
        <v>470</v>
      </c>
      <c r="BB478" s="275">
        <v>135000</v>
      </c>
      <c r="BC478" s="275">
        <v>99000</v>
      </c>
      <c r="BD478" s="275">
        <v>110000</v>
      </c>
      <c r="BE478" s="275">
        <v>85000</v>
      </c>
      <c r="BF478" s="275">
        <v>99000</v>
      </c>
      <c r="BK478" s="296" t="s">
        <v>287</v>
      </c>
    </row>
    <row r="479" spans="53:63" x14ac:dyDescent="0.3">
      <c r="BA479" s="274">
        <v>471</v>
      </c>
      <c r="BB479" s="275">
        <v>135000</v>
      </c>
      <c r="BC479" s="275">
        <v>99000</v>
      </c>
      <c r="BD479" s="275">
        <v>110000</v>
      </c>
      <c r="BE479" s="275">
        <v>85000</v>
      </c>
      <c r="BF479" s="275">
        <v>99000</v>
      </c>
      <c r="BK479" s="296" t="s">
        <v>287</v>
      </c>
    </row>
    <row r="480" spans="53:63" x14ac:dyDescent="0.3">
      <c r="BA480" s="274">
        <v>472</v>
      </c>
      <c r="BB480" s="275">
        <v>135000</v>
      </c>
      <c r="BC480" s="275">
        <v>99000</v>
      </c>
      <c r="BD480" s="275">
        <v>110000</v>
      </c>
      <c r="BE480" s="275">
        <v>85000</v>
      </c>
      <c r="BF480" s="275">
        <v>99000</v>
      </c>
      <c r="BK480" s="296" t="s">
        <v>287</v>
      </c>
    </row>
    <row r="481" spans="53:63" x14ac:dyDescent="0.3">
      <c r="BA481" s="274">
        <v>473</v>
      </c>
      <c r="BB481" s="275">
        <v>135000</v>
      </c>
      <c r="BC481" s="275">
        <v>99000</v>
      </c>
      <c r="BD481" s="275">
        <v>110000</v>
      </c>
      <c r="BE481" s="275">
        <v>85000</v>
      </c>
      <c r="BF481" s="275">
        <v>99000</v>
      </c>
      <c r="BK481" s="296" t="s">
        <v>287</v>
      </c>
    </row>
    <row r="482" spans="53:63" x14ac:dyDescent="0.3">
      <c r="BA482" s="274">
        <v>474</v>
      </c>
      <c r="BB482" s="275">
        <v>135000</v>
      </c>
      <c r="BC482" s="275">
        <v>99000</v>
      </c>
      <c r="BD482" s="275">
        <v>110000</v>
      </c>
      <c r="BE482" s="275">
        <v>85000</v>
      </c>
      <c r="BF482" s="275">
        <v>99000</v>
      </c>
      <c r="BK482" s="296" t="s">
        <v>287</v>
      </c>
    </row>
    <row r="483" spans="53:63" x14ac:dyDescent="0.3">
      <c r="BA483" s="274">
        <v>475</v>
      </c>
      <c r="BB483" s="275">
        <v>135000</v>
      </c>
      <c r="BC483" s="275">
        <v>99000</v>
      </c>
      <c r="BD483" s="275">
        <v>110000</v>
      </c>
      <c r="BE483" s="275">
        <v>85000</v>
      </c>
      <c r="BF483" s="275">
        <v>99000</v>
      </c>
      <c r="BK483" s="296" t="s">
        <v>287</v>
      </c>
    </row>
    <row r="484" spans="53:63" x14ac:dyDescent="0.3">
      <c r="BA484" s="274">
        <v>476</v>
      </c>
      <c r="BB484" s="275">
        <v>135000</v>
      </c>
      <c r="BC484" s="275">
        <v>99000</v>
      </c>
      <c r="BD484" s="275">
        <v>110000</v>
      </c>
      <c r="BE484" s="275">
        <v>85000</v>
      </c>
      <c r="BF484" s="275">
        <v>99000</v>
      </c>
      <c r="BK484" s="296" t="s">
        <v>287</v>
      </c>
    </row>
    <row r="485" spans="53:63" x14ac:dyDescent="0.3">
      <c r="BA485" s="274">
        <v>477</v>
      </c>
      <c r="BB485" s="275">
        <v>135000</v>
      </c>
      <c r="BC485" s="275">
        <v>99000</v>
      </c>
      <c r="BD485" s="275">
        <v>110000</v>
      </c>
      <c r="BE485" s="275">
        <v>85000</v>
      </c>
      <c r="BF485" s="275">
        <v>99000</v>
      </c>
      <c r="BK485" s="296" t="s">
        <v>287</v>
      </c>
    </row>
    <row r="486" spans="53:63" x14ac:dyDescent="0.3">
      <c r="BA486" s="274">
        <v>478</v>
      </c>
      <c r="BB486" s="275">
        <v>135000</v>
      </c>
      <c r="BC486" s="275">
        <v>99000</v>
      </c>
      <c r="BD486" s="275">
        <v>110000</v>
      </c>
      <c r="BE486" s="275">
        <v>85000</v>
      </c>
      <c r="BF486" s="275">
        <v>99000</v>
      </c>
      <c r="BK486" s="296" t="s">
        <v>287</v>
      </c>
    </row>
    <row r="487" spans="53:63" x14ac:dyDescent="0.3">
      <c r="BA487" s="274">
        <v>479</v>
      </c>
      <c r="BB487" s="275">
        <v>135000</v>
      </c>
      <c r="BC487" s="275">
        <v>99000</v>
      </c>
      <c r="BD487" s="275">
        <v>110000</v>
      </c>
      <c r="BE487" s="275">
        <v>85000</v>
      </c>
      <c r="BF487" s="275">
        <v>99000</v>
      </c>
      <c r="BK487" s="296" t="s">
        <v>287</v>
      </c>
    </row>
    <row r="488" spans="53:63" x14ac:dyDescent="0.3">
      <c r="BA488" s="274">
        <v>480</v>
      </c>
      <c r="BB488" s="275">
        <v>135000</v>
      </c>
      <c r="BC488" s="275">
        <v>99000</v>
      </c>
      <c r="BD488" s="275">
        <v>110000</v>
      </c>
      <c r="BE488" s="275">
        <v>85000</v>
      </c>
      <c r="BF488" s="275">
        <v>99000</v>
      </c>
      <c r="BK488" s="296" t="s">
        <v>287</v>
      </c>
    </row>
    <row r="489" spans="53:63" x14ac:dyDescent="0.3">
      <c r="BA489" s="274">
        <v>481</v>
      </c>
      <c r="BB489" s="275">
        <v>135000</v>
      </c>
      <c r="BC489" s="275">
        <v>99000</v>
      </c>
      <c r="BD489" s="275">
        <v>110000</v>
      </c>
      <c r="BE489" s="275">
        <v>85000</v>
      </c>
      <c r="BF489" s="275">
        <v>99000</v>
      </c>
      <c r="BK489" s="296" t="s">
        <v>287</v>
      </c>
    </row>
    <row r="490" spans="53:63" x14ac:dyDescent="0.3">
      <c r="BA490" s="274">
        <v>482</v>
      </c>
      <c r="BB490" s="275">
        <v>135000</v>
      </c>
      <c r="BC490" s="275">
        <v>99000</v>
      </c>
      <c r="BD490" s="275">
        <v>110000</v>
      </c>
      <c r="BE490" s="275">
        <v>85000</v>
      </c>
      <c r="BF490" s="275">
        <v>99000</v>
      </c>
      <c r="BK490" s="296" t="s">
        <v>287</v>
      </c>
    </row>
    <row r="491" spans="53:63" x14ac:dyDescent="0.3">
      <c r="BA491" s="274">
        <v>483</v>
      </c>
      <c r="BB491" s="275">
        <v>135000</v>
      </c>
      <c r="BC491" s="275">
        <v>99000</v>
      </c>
      <c r="BD491" s="275">
        <v>110000</v>
      </c>
      <c r="BE491" s="275">
        <v>85000</v>
      </c>
      <c r="BF491" s="275">
        <v>99000</v>
      </c>
      <c r="BK491" s="296" t="s">
        <v>287</v>
      </c>
    </row>
    <row r="492" spans="53:63" x14ac:dyDescent="0.3">
      <c r="BA492" s="274">
        <v>484</v>
      </c>
      <c r="BB492" s="275">
        <v>135000</v>
      </c>
      <c r="BC492" s="275">
        <v>99000</v>
      </c>
      <c r="BD492" s="275">
        <v>110000</v>
      </c>
      <c r="BE492" s="275">
        <v>85000</v>
      </c>
      <c r="BF492" s="275">
        <v>99000</v>
      </c>
      <c r="BK492" s="296" t="s">
        <v>287</v>
      </c>
    </row>
    <row r="493" spans="53:63" x14ac:dyDescent="0.3">
      <c r="BA493" s="274">
        <v>485</v>
      </c>
      <c r="BB493" s="275">
        <v>135000</v>
      </c>
      <c r="BC493" s="275">
        <v>99000</v>
      </c>
      <c r="BD493" s="275">
        <v>110000</v>
      </c>
      <c r="BE493" s="275">
        <v>85000</v>
      </c>
      <c r="BF493" s="275">
        <v>99000</v>
      </c>
      <c r="BK493" s="296" t="s">
        <v>287</v>
      </c>
    </row>
    <row r="494" spans="53:63" x14ac:dyDescent="0.3">
      <c r="BA494" s="274">
        <v>486</v>
      </c>
      <c r="BB494" s="275">
        <v>135000</v>
      </c>
      <c r="BC494" s="275">
        <v>99000</v>
      </c>
      <c r="BD494" s="275">
        <v>110000</v>
      </c>
      <c r="BE494" s="275">
        <v>85000</v>
      </c>
      <c r="BF494" s="275">
        <v>99000</v>
      </c>
      <c r="BK494" s="296" t="s">
        <v>287</v>
      </c>
    </row>
    <row r="495" spans="53:63" x14ac:dyDescent="0.3">
      <c r="BA495" s="274">
        <v>487</v>
      </c>
      <c r="BB495" s="275">
        <v>135000</v>
      </c>
      <c r="BC495" s="275">
        <v>99000</v>
      </c>
      <c r="BD495" s="275">
        <v>110000</v>
      </c>
      <c r="BE495" s="275">
        <v>85000</v>
      </c>
      <c r="BF495" s="275">
        <v>99000</v>
      </c>
      <c r="BK495" s="296" t="s">
        <v>287</v>
      </c>
    </row>
    <row r="496" spans="53:63" x14ac:dyDescent="0.3">
      <c r="BA496" s="274">
        <v>488</v>
      </c>
      <c r="BB496" s="275">
        <v>135000</v>
      </c>
      <c r="BC496" s="275">
        <v>99000</v>
      </c>
      <c r="BD496" s="275">
        <v>110000</v>
      </c>
      <c r="BE496" s="275">
        <v>85000</v>
      </c>
      <c r="BF496" s="275">
        <v>99000</v>
      </c>
      <c r="BK496" s="296" t="s">
        <v>287</v>
      </c>
    </row>
    <row r="497" spans="53:63" x14ac:dyDescent="0.3">
      <c r="BA497" s="274">
        <v>489</v>
      </c>
      <c r="BB497" s="275">
        <v>135000</v>
      </c>
      <c r="BC497" s="275">
        <v>99000</v>
      </c>
      <c r="BD497" s="275">
        <v>110000</v>
      </c>
      <c r="BE497" s="275">
        <v>85000</v>
      </c>
      <c r="BF497" s="275">
        <v>99000</v>
      </c>
      <c r="BK497" s="296" t="s">
        <v>287</v>
      </c>
    </row>
    <row r="498" spans="53:63" x14ac:dyDescent="0.3">
      <c r="BA498" s="274">
        <v>490</v>
      </c>
      <c r="BB498" s="275">
        <v>135000</v>
      </c>
      <c r="BC498" s="275">
        <v>99000</v>
      </c>
      <c r="BD498" s="275">
        <v>110000</v>
      </c>
      <c r="BE498" s="275">
        <v>85000</v>
      </c>
      <c r="BF498" s="275">
        <v>99000</v>
      </c>
      <c r="BK498" s="296" t="s">
        <v>287</v>
      </c>
    </row>
    <row r="499" spans="53:63" x14ac:dyDescent="0.3">
      <c r="BA499" s="274">
        <v>491</v>
      </c>
      <c r="BB499" s="275">
        <v>135000</v>
      </c>
      <c r="BC499" s="275">
        <v>99000</v>
      </c>
      <c r="BD499" s="275">
        <v>110000</v>
      </c>
      <c r="BE499" s="275">
        <v>85000</v>
      </c>
      <c r="BF499" s="275">
        <v>99000</v>
      </c>
      <c r="BK499" s="296" t="s">
        <v>287</v>
      </c>
    </row>
    <row r="500" spans="53:63" x14ac:dyDescent="0.3">
      <c r="BA500" s="274">
        <v>492</v>
      </c>
      <c r="BB500" s="275">
        <v>135000</v>
      </c>
      <c r="BC500" s="275">
        <v>99000</v>
      </c>
      <c r="BD500" s="275">
        <v>110000</v>
      </c>
      <c r="BE500" s="275">
        <v>85000</v>
      </c>
      <c r="BF500" s="275">
        <v>99000</v>
      </c>
      <c r="BK500" s="296" t="s">
        <v>287</v>
      </c>
    </row>
    <row r="501" spans="53:63" x14ac:dyDescent="0.3">
      <c r="BA501" s="274">
        <v>493</v>
      </c>
      <c r="BB501" s="275">
        <v>135000</v>
      </c>
      <c r="BC501" s="275">
        <v>99000</v>
      </c>
      <c r="BD501" s="275">
        <v>110000</v>
      </c>
      <c r="BE501" s="275">
        <v>85000</v>
      </c>
      <c r="BF501" s="275">
        <v>99000</v>
      </c>
      <c r="BK501" s="296" t="s">
        <v>287</v>
      </c>
    </row>
    <row r="502" spans="53:63" x14ac:dyDescent="0.3">
      <c r="BA502" s="274">
        <v>494</v>
      </c>
      <c r="BB502" s="275">
        <v>135000</v>
      </c>
      <c r="BC502" s="275">
        <v>99000</v>
      </c>
      <c r="BD502" s="275">
        <v>110000</v>
      </c>
      <c r="BE502" s="275">
        <v>85000</v>
      </c>
      <c r="BF502" s="275">
        <v>99000</v>
      </c>
      <c r="BK502" s="296" t="s">
        <v>287</v>
      </c>
    </row>
    <row r="503" spans="53:63" x14ac:dyDescent="0.3">
      <c r="BA503" s="274">
        <v>495</v>
      </c>
      <c r="BB503" s="275">
        <v>135000</v>
      </c>
      <c r="BC503" s="275">
        <v>99000</v>
      </c>
      <c r="BD503" s="275">
        <v>110000</v>
      </c>
      <c r="BE503" s="275">
        <v>85000</v>
      </c>
      <c r="BF503" s="275">
        <v>99000</v>
      </c>
      <c r="BK503" s="296" t="s">
        <v>287</v>
      </c>
    </row>
    <row r="504" spans="53:63" x14ac:dyDescent="0.3">
      <c r="BA504" s="274">
        <v>496</v>
      </c>
      <c r="BB504" s="275">
        <v>135000</v>
      </c>
      <c r="BC504" s="275">
        <v>99000</v>
      </c>
      <c r="BD504" s="275">
        <v>110000</v>
      </c>
      <c r="BE504" s="275">
        <v>85000</v>
      </c>
      <c r="BF504" s="275">
        <v>99000</v>
      </c>
      <c r="BK504" s="296" t="s">
        <v>287</v>
      </c>
    </row>
    <row r="505" spans="53:63" x14ac:dyDescent="0.3">
      <c r="BA505" s="274">
        <v>497</v>
      </c>
      <c r="BB505" s="275">
        <v>135000</v>
      </c>
      <c r="BC505" s="275">
        <v>99000</v>
      </c>
      <c r="BD505" s="275">
        <v>110000</v>
      </c>
      <c r="BE505" s="275">
        <v>85000</v>
      </c>
      <c r="BF505" s="275">
        <v>99000</v>
      </c>
      <c r="BK505" s="296" t="s">
        <v>287</v>
      </c>
    </row>
    <row r="506" spans="53:63" x14ac:dyDescent="0.3">
      <c r="BA506" s="274">
        <v>498</v>
      </c>
      <c r="BB506" s="275">
        <v>135000</v>
      </c>
      <c r="BC506" s="275">
        <v>99000</v>
      </c>
      <c r="BD506" s="275">
        <v>110000</v>
      </c>
      <c r="BE506" s="275">
        <v>85000</v>
      </c>
      <c r="BF506" s="275">
        <v>99000</v>
      </c>
      <c r="BK506" s="296" t="s">
        <v>287</v>
      </c>
    </row>
    <row r="507" spans="53:63" x14ac:dyDescent="0.3">
      <c r="BA507" s="274">
        <v>499</v>
      </c>
      <c r="BB507" s="275">
        <v>135000</v>
      </c>
      <c r="BC507" s="275">
        <v>99000</v>
      </c>
      <c r="BD507" s="275">
        <v>110000</v>
      </c>
      <c r="BE507" s="275">
        <v>85000</v>
      </c>
      <c r="BF507" s="275">
        <v>99000</v>
      </c>
      <c r="BK507" s="296" t="s">
        <v>287</v>
      </c>
    </row>
    <row r="508" spans="53:63" x14ac:dyDescent="0.3">
      <c r="BA508" s="274">
        <v>500</v>
      </c>
      <c r="BB508" s="275">
        <v>135000</v>
      </c>
      <c r="BC508" s="275">
        <v>99000</v>
      </c>
      <c r="BD508" s="275">
        <v>110000</v>
      </c>
      <c r="BE508" s="275">
        <v>85000</v>
      </c>
      <c r="BF508" s="275">
        <v>99000</v>
      </c>
      <c r="BK508" s="296" t="s">
        <v>287</v>
      </c>
    </row>
    <row r="509" spans="53:63" x14ac:dyDescent="0.3">
      <c r="BA509" s="274">
        <v>501</v>
      </c>
      <c r="BB509" s="275">
        <v>135000</v>
      </c>
      <c r="BC509" s="275">
        <v>99000</v>
      </c>
      <c r="BD509" s="275">
        <v>110000</v>
      </c>
      <c r="BE509" s="275">
        <v>85000</v>
      </c>
      <c r="BF509" s="275">
        <v>99000</v>
      </c>
      <c r="BK509" s="296" t="s">
        <v>287</v>
      </c>
    </row>
    <row r="510" spans="53:63" x14ac:dyDescent="0.3">
      <c r="BA510" s="274">
        <v>502</v>
      </c>
      <c r="BB510" s="275">
        <v>135000</v>
      </c>
      <c r="BC510" s="275">
        <v>99000</v>
      </c>
      <c r="BD510" s="275">
        <v>110000</v>
      </c>
      <c r="BE510" s="275">
        <v>85000</v>
      </c>
      <c r="BF510" s="275">
        <v>99000</v>
      </c>
      <c r="BK510" s="296" t="s">
        <v>287</v>
      </c>
    </row>
    <row r="511" spans="53:63" x14ac:dyDescent="0.3">
      <c r="BA511" s="274">
        <v>503</v>
      </c>
      <c r="BB511" s="275">
        <v>135000</v>
      </c>
      <c r="BC511" s="275">
        <v>99000</v>
      </c>
      <c r="BD511" s="275">
        <v>110000</v>
      </c>
      <c r="BE511" s="275">
        <v>85000</v>
      </c>
      <c r="BF511" s="275">
        <v>99000</v>
      </c>
      <c r="BK511" s="296" t="s">
        <v>287</v>
      </c>
    </row>
    <row r="512" spans="53:63" x14ac:dyDescent="0.3">
      <c r="BA512" s="274">
        <v>504</v>
      </c>
      <c r="BB512" s="275">
        <v>135000</v>
      </c>
      <c r="BC512" s="275">
        <v>99000</v>
      </c>
      <c r="BD512" s="275">
        <v>110000</v>
      </c>
      <c r="BE512" s="275">
        <v>85000</v>
      </c>
      <c r="BF512" s="275">
        <v>99000</v>
      </c>
      <c r="BK512" s="296" t="s">
        <v>287</v>
      </c>
    </row>
    <row r="513" spans="53:63" x14ac:dyDescent="0.3">
      <c r="BA513" s="274">
        <v>505</v>
      </c>
      <c r="BB513" s="275">
        <v>135000</v>
      </c>
      <c r="BC513" s="275">
        <v>99000</v>
      </c>
      <c r="BD513" s="275">
        <v>110000</v>
      </c>
      <c r="BE513" s="275">
        <v>85000</v>
      </c>
      <c r="BF513" s="275">
        <v>99000</v>
      </c>
      <c r="BK513" s="296" t="s">
        <v>287</v>
      </c>
    </row>
    <row r="514" spans="53:63" x14ac:dyDescent="0.3">
      <c r="BA514" s="274">
        <v>506</v>
      </c>
      <c r="BB514" s="275">
        <v>135000</v>
      </c>
      <c r="BC514" s="275">
        <v>99000</v>
      </c>
      <c r="BD514" s="275">
        <v>110000</v>
      </c>
      <c r="BE514" s="275">
        <v>85000</v>
      </c>
      <c r="BF514" s="275">
        <v>99000</v>
      </c>
      <c r="BK514" s="296" t="s">
        <v>287</v>
      </c>
    </row>
    <row r="515" spans="53:63" x14ac:dyDescent="0.3">
      <c r="BA515" s="274">
        <v>507</v>
      </c>
      <c r="BB515" s="275">
        <v>135000</v>
      </c>
      <c r="BC515" s="275">
        <v>99000</v>
      </c>
      <c r="BD515" s="275">
        <v>110000</v>
      </c>
      <c r="BE515" s="275">
        <v>85000</v>
      </c>
      <c r="BF515" s="275">
        <v>99000</v>
      </c>
      <c r="BK515" s="296" t="s">
        <v>287</v>
      </c>
    </row>
    <row r="516" spans="53:63" x14ac:dyDescent="0.3">
      <c r="BA516" s="274">
        <v>508</v>
      </c>
      <c r="BB516" s="275">
        <v>135000</v>
      </c>
      <c r="BC516" s="275">
        <v>99000</v>
      </c>
      <c r="BD516" s="275">
        <v>110000</v>
      </c>
      <c r="BE516" s="275">
        <v>85000</v>
      </c>
      <c r="BF516" s="275">
        <v>99000</v>
      </c>
      <c r="BK516" s="296" t="s">
        <v>287</v>
      </c>
    </row>
    <row r="517" spans="53:63" x14ac:dyDescent="0.3">
      <c r="BA517" s="274">
        <v>509</v>
      </c>
      <c r="BB517" s="275">
        <v>135000</v>
      </c>
      <c r="BC517" s="275">
        <v>99000</v>
      </c>
      <c r="BD517" s="275">
        <v>110000</v>
      </c>
      <c r="BE517" s="275">
        <v>85000</v>
      </c>
      <c r="BF517" s="275">
        <v>99000</v>
      </c>
      <c r="BK517" s="296" t="s">
        <v>287</v>
      </c>
    </row>
    <row r="518" spans="53:63" x14ac:dyDescent="0.3">
      <c r="BA518" s="274">
        <v>510</v>
      </c>
      <c r="BB518" s="275">
        <v>135000</v>
      </c>
      <c r="BC518" s="275">
        <v>99000</v>
      </c>
      <c r="BD518" s="275">
        <v>110000</v>
      </c>
      <c r="BE518" s="275">
        <v>85000</v>
      </c>
      <c r="BF518" s="275">
        <v>99000</v>
      </c>
      <c r="BK518" s="296" t="s">
        <v>287</v>
      </c>
    </row>
    <row r="519" spans="53:63" x14ac:dyDescent="0.3">
      <c r="BA519" s="274">
        <v>511</v>
      </c>
      <c r="BB519" s="275">
        <v>135000</v>
      </c>
      <c r="BC519" s="275">
        <v>99000</v>
      </c>
      <c r="BD519" s="275">
        <v>110000</v>
      </c>
      <c r="BE519" s="275">
        <v>85000</v>
      </c>
      <c r="BF519" s="275">
        <v>99000</v>
      </c>
      <c r="BK519" s="296" t="s">
        <v>287</v>
      </c>
    </row>
    <row r="520" spans="53:63" x14ac:dyDescent="0.3">
      <c r="BA520" s="274">
        <v>512</v>
      </c>
      <c r="BB520" s="275">
        <v>135000</v>
      </c>
      <c r="BC520" s="275">
        <v>99000</v>
      </c>
      <c r="BD520" s="275">
        <v>110000</v>
      </c>
      <c r="BE520" s="275">
        <v>85000</v>
      </c>
      <c r="BF520" s="275">
        <v>99000</v>
      </c>
      <c r="BK520" s="296" t="s">
        <v>287</v>
      </c>
    </row>
    <row r="521" spans="53:63" x14ac:dyDescent="0.3">
      <c r="BA521" s="274">
        <v>513</v>
      </c>
      <c r="BB521" s="275">
        <v>135000</v>
      </c>
      <c r="BC521" s="275">
        <v>99000</v>
      </c>
      <c r="BD521" s="275">
        <v>110000</v>
      </c>
      <c r="BE521" s="275">
        <v>85000</v>
      </c>
      <c r="BF521" s="275">
        <v>99000</v>
      </c>
      <c r="BK521" s="296" t="s">
        <v>287</v>
      </c>
    </row>
    <row r="522" spans="53:63" x14ac:dyDescent="0.3">
      <c r="BA522" s="274">
        <v>514</v>
      </c>
      <c r="BB522" s="275">
        <v>135000</v>
      </c>
      <c r="BC522" s="275">
        <v>99000</v>
      </c>
      <c r="BD522" s="275">
        <v>110000</v>
      </c>
      <c r="BE522" s="275">
        <v>85000</v>
      </c>
      <c r="BF522" s="275">
        <v>99000</v>
      </c>
      <c r="BK522" s="296" t="s">
        <v>287</v>
      </c>
    </row>
    <row r="523" spans="53:63" x14ac:dyDescent="0.3">
      <c r="BA523" s="274">
        <v>515</v>
      </c>
      <c r="BB523" s="275">
        <v>135000</v>
      </c>
      <c r="BC523" s="275">
        <v>99000</v>
      </c>
      <c r="BD523" s="275">
        <v>110000</v>
      </c>
      <c r="BE523" s="275">
        <v>85000</v>
      </c>
      <c r="BF523" s="275">
        <v>99000</v>
      </c>
      <c r="BK523" s="296" t="s">
        <v>287</v>
      </c>
    </row>
    <row r="524" spans="53:63" x14ac:dyDescent="0.3">
      <c r="BA524" s="274">
        <v>516</v>
      </c>
      <c r="BB524" s="275">
        <v>135000</v>
      </c>
      <c r="BC524" s="275">
        <v>99000</v>
      </c>
      <c r="BD524" s="275">
        <v>110000</v>
      </c>
      <c r="BE524" s="275">
        <v>85000</v>
      </c>
      <c r="BF524" s="275">
        <v>99000</v>
      </c>
      <c r="BK524" s="296" t="s">
        <v>287</v>
      </c>
    </row>
    <row r="525" spans="53:63" x14ac:dyDescent="0.3">
      <c r="BA525" s="274">
        <v>517</v>
      </c>
      <c r="BB525" s="275">
        <v>135000</v>
      </c>
      <c r="BC525" s="275">
        <v>99000</v>
      </c>
      <c r="BD525" s="275">
        <v>110000</v>
      </c>
      <c r="BE525" s="275">
        <v>85000</v>
      </c>
      <c r="BF525" s="275">
        <v>99000</v>
      </c>
      <c r="BK525" s="296" t="s">
        <v>287</v>
      </c>
    </row>
    <row r="526" spans="53:63" x14ac:dyDescent="0.3">
      <c r="BA526" s="274">
        <v>518</v>
      </c>
      <c r="BB526" s="275">
        <v>135000</v>
      </c>
      <c r="BC526" s="275">
        <v>99000</v>
      </c>
      <c r="BD526" s="275">
        <v>110000</v>
      </c>
      <c r="BE526" s="275">
        <v>85000</v>
      </c>
      <c r="BF526" s="275">
        <v>99000</v>
      </c>
      <c r="BK526" s="296" t="s">
        <v>287</v>
      </c>
    </row>
    <row r="527" spans="53:63" x14ac:dyDescent="0.3">
      <c r="BA527" s="274">
        <v>519</v>
      </c>
      <c r="BB527" s="275">
        <v>135000</v>
      </c>
      <c r="BC527" s="275">
        <v>99000</v>
      </c>
      <c r="BD527" s="275">
        <v>110000</v>
      </c>
      <c r="BE527" s="275">
        <v>85000</v>
      </c>
      <c r="BF527" s="275">
        <v>99000</v>
      </c>
      <c r="BK527" s="296" t="s">
        <v>287</v>
      </c>
    </row>
    <row r="528" spans="53:63" x14ac:dyDescent="0.3">
      <c r="BA528" s="274">
        <v>520</v>
      </c>
      <c r="BB528" s="275">
        <v>135000</v>
      </c>
      <c r="BC528" s="275">
        <v>99000</v>
      </c>
      <c r="BD528" s="275">
        <v>110000</v>
      </c>
      <c r="BE528" s="275">
        <v>85000</v>
      </c>
      <c r="BF528" s="275">
        <v>99000</v>
      </c>
      <c r="BK528" s="296" t="s">
        <v>287</v>
      </c>
    </row>
    <row r="529" spans="53:63" x14ac:dyDescent="0.3">
      <c r="BA529" s="274">
        <v>521</v>
      </c>
      <c r="BB529" s="275">
        <v>135000</v>
      </c>
      <c r="BC529" s="275">
        <v>99000</v>
      </c>
      <c r="BD529" s="275">
        <v>110000</v>
      </c>
      <c r="BE529" s="275">
        <v>85000</v>
      </c>
      <c r="BF529" s="275">
        <v>99000</v>
      </c>
      <c r="BK529" s="296" t="s">
        <v>287</v>
      </c>
    </row>
    <row r="530" spans="53:63" x14ac:dyDescent="0.3">
      <c r="BA530" s="274">
        <v>522</v>
      </c>
      <c r="BB530" s="275">
        <v>135000</v>
      </c>
      <c r="BC530" s="275">
        <v>99000</v>
      </c>
      <c r="BD530" s="275">
        <v>110000</v>
      </c>
      <c r="BE530" s="275">
        <v>85000</v>
      </c>
      <c r="BF530" s="275">
        <v>99000</v>
      </c>
      <c r="BK530" s="296" t="s">
        <v>287</v>
      </c>
    </row>
    <row r="531" spans="53:63" x14ac:dyDescent="0.3">
      <c r="BA531" s="274">
        <v>523</v>
      </c>
      <c r="BB531" s="275">
        <v>135000</v>
      </c>
      <c r="BC531" s="275">
        <v>99000</v>
      </c>
      <c r="BD531" s="275">
        <v>110000</v>
      </c>
      <c r="BE531" s="275">
        <v>85000</v>
      </c>
      <c r="BF531" s="275">
        <v>99000</v>
      </c>
      <c r="BK531" s="296" t="s">
        <v>287</v>
      </c>
    </row>
    <row r="532" spans="53:63" x14ac:dyDescent="0.3">
      <c r="BA532" s="274">
        <v>524</v>
      </c>
      <c r="BB532" s="275">
        <v>135000</v>
      </c>
      <c r="BC532" s="275">
        <v>99000</v>
      </c>
      <c r="BD532" s="275">
        <v>110000</v>
      </c>
      <c r="BE532" s="275">
        <v>85000</v>
      </c>
      <c r="BF532" s="275">
        <v>99000</v>
      </c>
      <c r="BK532" s="296" t="s">
        <v>287</v>
      </c>
    </row>
    <row r="533" spans="53:63" x14ac:dyDescent="0.3">
      <c r="BA533" s="274">
        <v>525</v>
      </c>
      <c r="BB533" s="275">
        <v>135000</v>
      </c>
      <c r="BC533" s="275">
        <v>99000</v>
      </c>
      <c r="BD533" s="275">
        <v>110000</v>
      </c>
      <c r="BE533" s="275">
        <v>85000</v>
      </c>
      <c r="BF533" s="275">
        <v>99000</v>
      </c>
      <c r="BK533" s="296" t="s">
        <v>287</v>
      </c>
    </row>
    <row r="534" spans="53:63" x14ac:dyDescent="0.3">
      <c r="BA534" s="274">
        <v>526</v>
      </c>
      <c r="BB534" s="275">
        <v>135000</v>
      </c>
      <c r="BC534" s="275">
        <v>99000</v>
      </c>
      <c r="BD534" s="275">
        <v>110000</v>
      </c>
      <c r="BE534" s="275">
        <v>85000</v>
      </c>
      <c r="BF534" s="275">
        <v>99000</v>
      </c>
      <c r="BK534" s="296" t="s">
        <v>287</v>
      </c>
    </row>
    <row r="535" spans="53:63" x14ac:dyDescent="0.3">
      <c r="BA535" s="274">
        <v>527</v>
      </c>
      <c r="BB535" s="275">
        <v>135000</v>
      </c>
      <c r="BC535" s="275">
        <v>99000</v>
      </c>
      <c r="BD535" s="275">
        <v>110000</v>
      </c>
      <c r="BE535" s="275">
        <v>85000</v>
      </c>
      <c r="BF535" s="275">
        <v>99000</v>
      </c>
      <c r="BK535" s="296" t="s">
        <v>287</v>
      </c>
    </row>
    <row r="536" spans="53:63" x14ac:dyDescent="0.3">
      <c r="BA536" s="274">
        <v>528</v>
      </c>
      <c r="BB536" s="275">
        <v>135000</v>
      </c>
      <c r="BC536" s="275">
        <v>99000</v>
      </c>
      <c r="BD536" s="275">
        <v>110000</v>
      </c>
      <c r="BE536" s="275">
        <v>85000</v>
      </c>
      <c r="BF536" s="275">
        <v>99000</v>
      </c>
      <c r="BK536" s="296" t="s">
        <v>287</v>
      </c>
    </row>
    <row r="537" spans="53:63" x14ac:dyDescent="0.3">
      <c r="BA537" s="274">
        <v>529</v>
      </c>
      <c r="BB537" s="275">
        <v>135000</v>
      </c>
      <c r="BC537" s="275">
        <v>99000</v>
      </c>
      <c r="BD537" s="275">
        <v>110000</v>
      </c>
      <c r="BE537" s="275">
        <v>85000</v>
      </c>
      <c r="BF537" s="275">
        <v>99000</v>
      </c>
      <c r="BK537" s="296" t="s">
        <v>287</v>
      </c>
    </row>
    <row r="538" spans="53:63" x14ac:dyDescent="0.3">
      <c r="BA538" s="274">
        <v>530</v>
      </c>
      <c r="BB538" s="275">
        <v>135000</v>
      </c>
      <c r="BC538" s="275">
        <v>99000</v>
      </c>
      <c r="BD538" s="275">
        <v>110000</v>
      </c>
      <c r="BE538" s="275">
        <v>85000</v>
      </c>
      <c r="BF538" s="275">
        <v>99000</v>
      </c>
      <c r="BK538" s="296" t="s">
        <v>287</v>
      </c>
    </row>
    <row r="539" spans="53:63" x14ac:dyDescent="0.3">
      <c r="BA539" s="274">
        <v>531</v>
      </c>
      <c r="BB539" s="275">
        <v>135000</v>
      </c>
      <c r="BC539" s="275">
        <v>99000</v>
      </c>
      <c r="BD539" s="275">
        <v>110000</v>
      </c>
      <c r="BE539" s="275">
        <v>85000</v>
      </c>
      <c r="BF539" s="275">
        <v>99000</v>
      </c>
      <c r="BK539" s="296" t="s">
        <v>287</v>
      </c>
    </row>
    <row r="540" spans="53:63" x14ac:dyDescent="0.3">
      <c r="BA540" s="274">
        <v>532</v>
      </c>
      <c r="BB540" s="275">
        <v>135000</v>
      </c>
      <c r="BC540" s="275">
        <v>99000</v>
      </c>
      <c r="BD540" s="275">
        <v>110000</v>
      </c>
      <c r="BE540" s="275">
        <v>85000</v>
      </c>
      <c r="BF540" s="275">
        <v>99000</v>
      </c>
      <c r="BK540" s="296" t="s">
        <v>287</v>
      </c>
    </row>
    <row r="541" spans="53:63" x14ac:dyDescent="0.3">
      <c r="BA541" s="274">
        <v>533</v>
      </c>
      <c r="BB541" s="275">
        <v>135000</v>
      </c>
      <c r="BC541" s="275">
        <v>99000</v>
      </c>
      <c r="BD541" s="275">
        <v>110000</v>
      </c>
      <c r="BE541" s="275">
        <v>85000</v>
      </c>
      <c r="BF541" s="275">
        <v>99000</v>
      </c>
      <c r="BK541" s="296" t="s">
        <v>287</v>
      </c>
    </row>
    <row r="542" spans="53:63" x14ac:dyDescent="0.3">
      <c r="BA542" s="274">
        <v>534</v>
      </c>
      <c r="BB542" s="275">
        <v>135000</v>
      </c>
      <c r="BC542" s="275">
        <v>99000</v>
      </c>
      <c r="BD542" s="275">
        <v>110000</v>
      </c>
      <c r="BE542" s="275">
        <v>85000</v>
      </c>
      <c r="BF542" s="275">
        <v>99000</v>
      </c>
      <c r="BK542" s="296" t="s">
        <v>287</v>
      </c>
    </row>
    <row r="543" spans="53:63" x14ac:dyDescent="0.3">
      <c r="BA543" s="274">
        <v>535</v>
      </c>
      <c r="BB543" s="275">
        <v>135000</v>
      </c>
      <c r="BC543" s="275">
        <v>99000</v>
      </c>
      <c r="BD543" s="275">
        <v>110000</v>
      </c>
      <c r="BE543" s="275">
        <v>85000</v>
      </c>
      <c r="BF543" s="275">
        <v>99000</v>
      </c>
      <c r="BK543" s="296" t="s">
        <v>287</v>
      </c>
    </row>
    <row r="544" spans="53:63" x14ac:dyDescent="0.3">
      <c r="BA544" s="274">
        <v>536</v>
      </c>
      <c r="BB544" s="275">
        <v>135000</v>
      </c>
      <c r="BC544" s="275">
        <v>99000</v>
      </c>
      <c r="BD544" s="275">
        <v>110000</v>
      </c>
      <c r="BE544" s="275">
        <v>85000</v>
      </c>
      <c r="BF544" s="275">
        <v>99000</v>
      </c>
      <c r="BK544" s="296" t="s">
        <v>287</v>
      </c>
    </row>
    <row r="545" spans="53:63" x14ac:dyDescent="0.3">
      <c r="BA545" s="274">
        <v>537</v>
      </c>
      <c r="BB545" s="275">
        <v>135000</v>
      </c>
      <c r="BC545" s="275">
        <v>99000</v>
      </c>
      <c r="BD545" s="275">
        <v>110000</v>
      </c>
      <c r="BE545" s="275">
        <v>85000</v>
      </c>
      <c r="BF545" s="275">
        <v>99000</v>
      </c>
      <c r="BK545" s="296" t="s">
        <v>287</v>
      </c>
    </row>
    <row r="546" spans="53:63" x14ac:dyDescent="0.3">
      <c r="BA546" s="274">
        <v>538</v>
      </c>
      <c r="BB546" s="275">
        <v>135000</v>
      </c>
      <c r="BC546" s="275">
        <v>99000</v>
      </c>
      <c r="BD546" s="275">
        <v>110000</v>
      </c>
      <c r="BE546" s="275">
        <v>85000</v>
      </c>
      <c r="BF546" s="275">
        <v>99000</v>
      </c>
      <c r="BK546" s="296" t="s">
        <v>287</v>
      </c>
    </row>
    <row r="547" spans="53:63" x14ac:dyDescent="0.3">
      <c r="BA547" s="274">
        <v>539</v>
      </c>
      <c r="BB547" s="275">
        <v>135000</v>
      </c>
      <c r="BC547" s="275">
        <v>99000</v>
      </c>
      <c r="BD547" s="275">
        <v>110000</v>
      </c>
      <c r="BE547" s="275">
        <v>85000</v>
      </c>
      <c r="BF547" s="275">
        <v>99000</v>
      </c>
      <c r="BK547" s="296" t="s">
        <v>287</v>
      </c>
    </row>
    <row r="548" spans="53:63" x14ac:dyDescent="0.3">
      <c r="BA548" s="274">
        <v>540</v>
      </c>
      <c r="BB548" s="275">
        <v>135000</v>
      </c>
      <c r="BC548" s="275">
        <v>99000</v>
      </c>
      <c r="BD548" s="275">
        <v>110000</v>
      </c>
      <c r="BE548" s="275">
        <v>85000</v>
      </c>
      <c r="BF548" s="275">
        <v>99000</v>
      </c>
      <c r="BK548" s="296" t="s">
        <v>287</v>
      </c>
    </row>
    <row r="549" spans="53:63" x14ac:dyDescent="0.3">
      <c r="BA549" s="274">
        <v>541</v>
      </c>
      <c r="BB549" s="275">
        <v>135000</v>
      </c>
      <c r="BC549" s="275">
        <v>99000</v>
      </c>
      <c r="BD549" s="275">
        <v>110000</v>
      </c>
      <c r="BE549" s="275">
        <v>85000</v>
      </c>
      <c r="BF549" s="275">
        <v>99000</v>
      </c>
      <c r="BK549" s="296" t="s">
        <v>287</v>
      </c>
    </row>
    <row r="550" spans="53:63" x14ac:dyDescent="0.3">
      <c r="BA550" s="274">
        <v>542</v>
      </c>
      <c r="BB550" s="275">
        <v>135000</v>
      </c>
      <c r="BC550" s="275">
        <v>99000</v>
      </c>
      <c r="BD550" s="275">
        <v>110000</v>
      </c>
      <c r="BE550" s="275">
        <v>85000</v>
      </c>
      <c r="BF550" s="275">
        <v>99000</v>
      </c>
      <c r="BK550" s="296" t="s">
        <v>287</v>
      </c>
    </row>
    <row r="551" spans="53:63" x14ac:dyDescent="0.3">
      <c r="BA551" s="274">
        <v>543</v>
      </c>
      <c r="BB551" s="275">
        <v>135000</v>
      </c>
      <c r="BC551" s="275">
        <v>99000</v>
      </c>
      <c r="BD551" s="275">
        <v>110000</v>
      </c>
      <c r="BE551" s="275">
        <v>85000</v>
      </c>
      <c r="BF551" s="275">
        <v>99000</v>
      </c>
      <c r="BK551" s="296" t="s">
        <v>287</v>
      </c>
    </row>
    <row r="552" spans="53:63" x14ac:dyDescent="0.3">
      <c r="BA552" s="274">
        <v>544</v>
      </c>
      <c r="BB552" s="275">
        <v>135000</v>
      </c>
      <c r="BC552" s="275">
        <v>99000</v>
      </c>
      <c r="BD552" s="275">
        <v>110000</v>
      </c>
      <c r="BE552" s="275">
        <v>85000</v>
      </c>
      <c r="BF552" s="275">
        <v>99000</v>
      </c>
      <c r="BK552" s="296" t="s">
        <v>287</v>
      </c>
    </row>
    <row r="553" spans="53:63" x14ac:dyDescent="0.3">
      <c r="BA553" s="274">
        <v>545</v>
      </c>
      <c r="BB553" s="275">
        <v>135000</v>
      </c>
      <c r="BC553" s="275">
        <v>99000</v>
      </c>
      <c r="BD553" s="275">
        <v>110000</v>
      </c>
      <c r="BE553" s="275">
        <v>85000</v>
      </c>
      <c r="BF553" s="275">
        <v>99000</v>
      </c>
      <c r="BK553" s="296" t="s">
        <v>287</v>
      </c>
    </row>
    <row r="554" spans="53:63" x14ac:dyDescent="0.3">
      <c r="BA554" s="274">
        <v>546</v>
      </c>
      <c r="BB554" s="275">
        <v>135000</v>
      </c>
      <c r="BC554" s="275">
        <v>99000</v>
      </c>
      <c r="BD554" s="275">
        <v>110000</v>
      </c>
      <c r="BE554" s="275">
        <v>85000</v>
      </c>
      <c r="BF554" s="275">
        <v>99000</v>
      </c>
      <c r="BK554" s="296" t="s">
        <v>287</v>
      </c>
    </row>
    <row r="555" spans="53:63" x14ac:dyDescent="0.3">
      <c r="BA555" s="274">
        <v>547</v>
      </c>
      <c r="BB555" s="275">
        <v>135000</v>
      </c>
      <c r="BC555" s="275">
        <v>99000</v>
      </c>
      <c r="BD555" s="275">
        <v>110000</v>
      </c>
      <c r="BE555" s="275">
        <v>85000</v>
      </c>
      <c r="BF555" s="275">
        <v>99000</v>
      </c>
      <c r="BK555" s="296" t="s">
        <v>287</v>
      </c>
    </row>
    <row r="556" spans="53:63" x14ac:dyDescent="0.3">
      <c r="BA556" s="274">
        <v>548</v>
      </c>
      <c r="BB556" s="275">
        <v>135000</v>
      </c>
      <c r="BC556" s="275">
        <v>99000</v>
      </c>
      <c r="BD556" s="275">
        <v>110000</v>
      </c>
      <c r="BE556" s="275">
        <v>85000</v>
      </c>
      <c r="BF556" s="275">
        <v>99000</v>
      </c>
      <c r="BK556" s="296" t="s">
        <v>287</v>
      </c>
    </row>
    <row r="557" spans="53:63" x14ac:dyDescent="0.3">
      <c r="BA557" s="274">
        <v>549</v>
      </c>
      <c r="BB557" s="275">
        <v>135000</v>
      </c>
      <c r="BC557" s="275">
        <v>99000</v>
      </c>
      <c r="BD557" s="275">
        <v>110000</v>
      </c>
      <c r="BE557" s="275">
        <v>85000</v>
      </c>
      <c r="BF557" s="275">
        <v>99000</v>
      </c>
      <c r="BK557" s="296" t="s">
        <v>287</v>
      </c>
    </row>
    <row r="558" spans="53:63" x14ac:dyDescent="0.3">
      <c r="BA558" s="274">
        <v>550</v>
      </c>
      <c r="BB558" s="275">
        <v>135000</v>
      </c>
      <c r="BC558" s="275">
        <v>99000</v>
      </c>
      <c r="BD558" s="275">
        <v>110000</v>
      </c>
      <c r="BE558" s="275">
        <v>85000</v>
      </c>
      <c r="BF558" s="275">
        <v>99000</v>
      </c>
      <c r="BK558" s="296" t="s">
        <v>287</v>
      </c>
    </row>
    <row r="559" spans="53:63" x14ac:dyDescent="0.3">
      <c r="BA559" s="274">
        <v>551</v>
      </c>
      <c r="BB559" s="275">
        <v>135000</v>
      </c>
      <c r="BC559" s="275">
        <v>99000</v>
      </c>
      <c r="BD559" s="275">
        <v>110000</v>
      </c>
      <c r="BE559" s="275">
        <v>85000</v>
      </c>
      <c r="BF559" s="275">
        <v>99000</v>
      </c>
      <c r="BK559" s="296" t="s">
        <v>287</v>
      </c>
    </row>
    <row r="560" spans="53:63" x14ac:dyDescent="0.3">
      <c r="BA560" s="274">
        <v>552</v>
      </c>
      <c r="BB560" s="275">
        <v>135000</v>
      </c>
      <c r="BC560" s="275">
        <v>99000</v>
      </c>
      <c r="BD560" s="275">
        <v>110000</v>
      </c>
      <c r="BE560" s="275">
        <v>85000</v>
      </c>
      <c r="BF560" s="275">
        <v>99000</v>
      </c>
      <c r="BK560" s="296" t="s">
        <v>287</v>
      </c>
    </row>
    <row r="561" spans="53:63" x14ac:dyDescent="0.3">
      <c r="BA561" s="274">
        <v>553</v>
      </c>
      <c r="BB561" s="275">
        <v>135000</v>
      </c>
      <c r="BC561" s="275">
        <v>99000</v>
      </c>
      <c r="BD561" s="275">
        <v>110000</v>
      </c>
      <c r="BE561" s="275">
        <v>85000</v>
      </c>
      <c r="BF561" s="275">
        <v>99000</v>
      </c>
      <c r="BK561" s="296" t="s">
        <v>287</v>
      </c>
    </row>
    <row r="562" spans="53:63" x14ac:dyDescent="0.3">
      <c r="BA562" s="274">
        <v>554</v>
      </c>
      <c r="BB562" s="275">
        <v>135000</v>
      </c>
      <c r="BC562" s="275">
        <v>99000</v>
      </c>
      <c r="BD562" s="275">
        <v>110000</v>
      </c>
      <c r="BE562" s="275">
        <v>85000</v>
      </c>
      <c r="BF562" s="275">
        <v>99000</v>
      </c>
      <c r="BK562" s="296" t="s">
        <v>287</v>
      </c>
    </row>
    <row r="563" spans="53:63" x14ac:dyDescent="0.3">
      <c r="BA563" s="274">
        <v>555</v>
      </c>
      <c r="BB563" s="275">
        <v>135000</v>
      </c>
      <c r="BC563" s="275">
        <v>99000</v>
      </c>
      <c r="BD563" s="275">
        <v>110000</v>
      </c>
      <c r="BE563" s="275">
        <v>85000</v>
      </c>
      <c r="BF563" s="275">
        <v>99000</v>
      </c>
      <c r="BK563" s="296" t="s">
        <v>287</v>
      </c>
    </row>
    <row r="564" spans="53:63" x14ac:dyDescent="0.3">
      <c r="BA564" s="274">
        <v>556</v>
      </c>
      <c r="BB564" s="275">
        <v>135000</v>
      </c>
      <c r="BC564" s="275">
        <v>99000</v>
      </c>
      <c r="BD564" s="275">
        <v>110000</v>
      </c>
      <c r="BE564" s="275">
        <v>85000</v>
      </c>
      <c r="BF564" s="275">
        <v>99000</v>
      </c>
      <c r="BK564" s="296" t="s">
        <v>287</v>
      </c>
    </row>
    <row r="565" spans="53:63" x14ac:dyDescent="0.3">
      <c r="BA565" s="274">
        <v>557</v>
      </c>
      <c r="BB565" s="275">
        <v>135000</v>
      </c>
      <c r="BC565" s="275">
        <v>99000</v>
      </c>
      <c r="BD565" s="275">
        <v>110000</v>
      </c>
      <c r="BE565" s="275">
        <v>85000</v>
      </c>
      <c r="BF565" s="275">
        <v>99000</v>
      </c>
      <c r="BK565" s="296" t="s">
        <v>287</v>
      </c>
    </row>
    <row r="566" spans="53:63" x14ac:dyDescent="0.3">
      <c r="BA566" s="274">
        <v>558</v>
      </c>
      <c r="BB566" s="275">
        <v>135000</v>
      </c>
      <c r="BC566" s="275">
        <v>99000</v>
      </c>
      <c r="BD566" s="275">
        <v>110000</v>
      </c>
      <c r="BE566" s="275">
        <v>85000</v>
      </c>
      <c r="BF566" s="275">
        <v>99000</v>
      </c>
      <c r="BK566" s="296" t="s">
        <v>287</v>
      </c>
    </row>
    <row r="567" spans="53:63" x14ac:dyDescent="0.3">
      <c r="BA567" s="274">
        <v>559</v>
      </c>
      <c r="BB567" s="275">
        <v>135000</v>
      </c>
      <c r="BC567" s="275">
        <v>99000</v>
      </c>
      <c r="BD567" s="275">
        <v>110000</v>
      </c>
      <c r="BE567" s="275">
        <v>85000</v>
      </c>
      <c r="BF567" s="275">
        <v>99000</v>
      </c>
      <c r="BK567" s="296" t="s">
        <v>287</v>
      </c>
    </row>
    <row r="568" spans="53:63" x14ac:dyDescent="0.3">
      <c r="BA568" s="274">
        <v>560</v>
      </c>
      <c r="BB568" s="275">
        <v>135000</v>
      </c>
      <c r="BC568" s="275">
        <v>99000</v>
      </c>
      <c r="BD568" s="275">
        <v>110000</v>
      </c>
      <c r="BE568" s="275">
        <v>85000</v>
      </c>
      <c r="BF568" s="275">
        <v>99000</v>
      </c>
      <c r="BK568" s="296" t="s">
        <v>287</v>
      </c>
    </row>
    <row r="569" spans="53:63" x14ac:dyDescent="0.3">
      <c r="BA569" s="274">
        <v>561</v>
      </c>
      <c r="BB569" s="275">
        <v>135000</v>
      </c>
      <c r="BC569" s="275">
        <v>99000</v>
      </c>
      <c r="BD569" s="275">
        <v>110000</v>
      </c>
      <c r="BE569" s="275">
        <v>85000</v>
      </c>
      <c r="BF569" s="275">
        <v>99000</v>
      </c>
      <c r="BK569" s="296" t="s">
        <v>287</v>
      </c>
    </row>
    <row r="570" spans="53:63" x14ac:dyDescent="0.3">
      <c r="BA570" s="274">
        <v>562</v>
      </c>
      <c r="BB570" s="275">
        <v>135000</v>
      </c>
      <c r="BC570" s="275">
        <v>99000</v>
      </c>
      <c r="BD570" s="275">
        <v>110000</v>
      </c>
      <c r="BE570" s="275">
        <v>85000</v>
      </c>
      <c r="BF570" s="275">
        <v>99000</v>
      </c>
      <c r="BK570" s="296" t="s">
        <v>287</v>
      </c>
    </row>
    <row r="571" spans="53:63" x14ac:dyDescent="0.3">
      <c r="BA571" s="274">
        <v>563</v>
      </c>
      <c r="BB571" s="275">
        <v>135000</v>
      </c>
      <c r="BC571" s="275">
        <v>99000</v>
      </c>
      <c r="BD571" s="275">
        <v>110000</v>
      </c>
      <c r="BE571" s="275">
        <v>85000</v>
      </c>
      <c r="BF571" s="275">
        <v>99000</v>
      </c>
      <c r="BK571" s="296" t="s">
        <v>287</v>
      </c>
    </row>
    <row r="572" spans="53:63" x14ac:dyDescent="0.3">
      <c r="BA572" s="274">
        <v>564</v>
      </c>
      <c r="BB572" s="275">
        <v>135000</v>
      </c>
      <c r="BC572" s="275">
        <v>99000</v>
      </c>
      <c r="BD572" s="275">
        <v>110000</v>
      </c>
      <c r="BE572" s="275">
        <v>85000</v>
      </c>
      <c r="BF572" s="275">
        <v>99000</v>
      </c>
      <c r="BK572" s="296" t="s">
        <v>287</v>
      </c>
    </row>
    <row r="573" spans="53:63" x14ac:dyDescent="0.3">
      <c r="BA573" s="274">
        <v>565</v>
      </c>
      <c r="BB573" s="275">
        <v>135000</v>
      </c>
      <c r="BC573" s="275">
        <v>99000</v>
      </c>
      <c r="BD573" s="275">
        <v>110000</v>
      </c>
      <c r="BE573" s="275">
        <v>85000</v>
      </c>
      <c r="BF573" s="275">
        <v>99000</v>
      </c>
      <c r="BK573" s="296" t="s">
        <v>287</v>
      </c>
    </row>
    <row r="574" spans="53:63" x14ac:dyDescent="0.3">
      <c r="BA574" s="274">
        <v>566</v>
      </c>
      <c r="BB574" s="275">
        <v>135000</v>
      </c>
      <c r="BC574" s="275">
        <v>99000</v>
      </c>
      <c r="BD574" s="275">
        <v>110000</v>
      </c>
      <c r="BE574" s="275">
        <v>85000</v>
      </c>
      <c r="BF574" s="275">
        <v>99000</v>
      </c>
      <c r="BK574" s="296" t="s">
        <v>287</v>
      </c>
    </row>
    <row r="575" spans="53:63" x14ac:dyDescent="0.3">
      <c r="BA575" s="274">
        <v>567</v>
      </c>
      <c r="BB575" s="275">
        <v>135000</v>
      </c>
      <c r="BC575" s="275">
        <v>99000</v>
      </c>
      <c r="BD575" s="275">
        <v>110000</v>
      </c>
      <c r="BE575" s="275">
        <v>85000</v>
      </c>
      <c r="BF575" s="275">
        <v>99000</v>
      </c>
      <c r="BK575" s="296" t="s">
        <v>287</v>
      </c>
    </row>
    <row r="576" spans="53:63" x14ac:dyDescent="0.3">
      <c r="BA576" s="274">
        <v>568</v>
      </c>
      <c r="BB576" s="275">
        <v>135000</v>
      </c>
      <c r="BC576" s="275">
        <v>99000</v>
      </c>
      <c r="BD576" s="275">
        <v>110000</v>
      </c>
      <c r="BE576" s="275">
        <v>85000</v>
      </c>
      <c r="BF576" s="275">
        <v>99000</v>
      </c>
      <c r="BK576" s="296" t="s">
        <v>287</v>
      </c>
    </row>
    <row r="577" spans="53:63" x14ac:dyDescent="0.3">
      <c r="BA577" s="274">
        <v>569</v>
      </c>
      <c r="BB577" s="275">
        <v>135000</v>
      </c>
      <c r="BC577" s="275">
        <v>99000</v>
      </c>
      <c r="BD577" s="275">
        <v>110000</v>
      </c>
      <c r="BE577" s="275">
        <v>85000</v>
      </c>
      <c r="BF577" s="275">
        <v>99000</v>
      </c>
      <c r="BK577" s="296" t="s">
        <v>287</v>
      </c>
    </row>
    <row r="578" spans="53:63" x14ac:dyDescent="0.3">
      <c r="BA578" s="274">
        <v>570</v>
      </c>
      <c r="BB578" s="275">
        <v>135000</v>
      </c>
      <c r="BC578" s="275">
        <v>99000</v>
      </c>
      <c r="BD578" s="275">
        <v>110000</v>
      </c>
      <c r="BE578" s="275">
        <v>85000</v>
      </c>
      <c r="BF578" s="275">
        <v>99000</v>
      </c>
      <c r="BK578" s="296" t="s">
        <v>287</v>
      </c>
    </row>
    <row r="579" spans="53:63" x14ac:dyDescent="0.3">
      <c r="BA579" s="274">
        <v>571</v>
      </c>
      <c r="BB579" s="275">
        <v>135000</v>
      </c>
      <c r="BC579" s="275">
        <v>99000</v>
      </c>
      <c r="BD579" s="275">
        <v>110000</v>
      </c>
      <c r="BE579" s="275">
        <v>85000</v>
      </c>
      <c r="BF579" s="275">
        <v>99000</v>
      </c>
      <c r="BK579" s="296" t="s">
        <v>287</v>
      </c>
    </row>
    <row r="580" spans="53:63" x14ac:dyDescent="0.3">
      <c r="BA580" s="274">
        <v>572</v>
      </c>
      <c r="BB580" s="275">
        <v>135000</v>
      </c>
      <c r="BC580" s="275">
        <v>99000</v>
      </c>
      <c r="BD580" s="275">
        <v>110000</v>
      </c>
      <c r="BE580" s="275">
        <v>85000</v>
      </c>
      <c r="BF580" s="275">
        <v>99000</v>
      </c>
      <c r="BK580" s="296" t="s">
        <v>287</v>
      </c>
    </row>
    <row r="581" spans="53:63" x14ac:dyDescent="0.3">
      <c r="BA581" s="274">
        <v>573</v>
      </c>
      <c r="BB581" s="275">
        <v>135000</v>
      </c>
      <c r="BC581" s="275">
        <v>99000</v>
      </c>
      <c r="BD581" s="275">
        <v>110000</v>
      </c>
      <c r="BE581" s="275">
        <v>85000</v>
      </c>
      <c r="BF581" s="275">
        <v>99000</v>
      </c>
      <c r="BK581" s="296" t="s">
        <v>287</v>
      </c>
    </row>
    <row r="582" spans="53:63" x14ac:dyDescent="0.3">
      <c r="BA582" s="274">
        <v>574</v>
      </c>
      <c r="BB582" s="275">
        <v>135000</v>
      </c>
      <c r="BC582" s="275">
        <v>99000</v>
      </c>
      <c r="BD582" s="275">
        <v>110000</v>
      </c>
      <c r="BE582" s="275">
        <v>85000</v>
      </c>
      <c r="BF582" s="275">
        <v>99000</v>
      </c>
      <c r="BK582" s="296" t="s">
        <v>287</v>
      </c>
    </row>
    <row r="583" spans="53:63" x14ac:dyDescent="0.3">
      <c r="BA583" s="274">
        <v>575</v>
      </c>
      <c r="BB583" s="275">
        <v>135000</v>
      </c>
      <c r="BC583" s="275">
        <v>99000</v>
      </c>
      <c r="BD583" s="275">
        <v>110000</v>
      </c>
      <c r="BE583" s="275">
        <v>85000</v>
      </c>
      <c r="BF583" s="275">
        <v>99000</v>
      </c>
      <c r="BK583" s="296" t="s">
        <v>287</v>
      </c>
    </row>
    <row r="584" spans="53:63" x14ac:dyDescent="0.3">
      <c r="BA584" s="274">
        <v>576</v>
      </c>
      <c r="BB584" s="275">
        <v>135000</v>
      </c>
      <c r="BC584" s="275">
        <v>99000</v>
      </c>
      <c r="BD584" s="275">
        <v>110000</v>
      </c>
      <c r="BE584" s="275">
        <v>85000</v>
      </c>
      <c r="BF584" s="275">
        <v>99000</v>
      </c>
      <c r="BK584" s="296" t="s">
        <v>287</v>
      </c>
    </row>
    <row r="585" spans="53:63" x14ac:dyDescent="0.3">
      <c r="BA585" s="274">
        <v>577</v>
      </c>
      <c r="BB585" s="275">
        <v>135000</v>
      </c>
      <c r="BC585" s="275">
        <v>99000</v>
      </c>
      <c r="BD585" s="275">
        <v>110000</v>
      </c>
      <c r="BE585" s="275">
        <v>85000</v>
      </c>
      <c r="BF585" s="275">
        <v>99000</v>
      </c>
      <c r="BK585" s="296" t="s">
        <v>287</v>
      </c>
    </row>
    <row r="586" spans="53:63" x14ac:dyDescent="0.3">
      <c r="BA586" s="274">
        <v>578</v>
      </c>
      <c r="BB586" s="275">
        <v>135000</v>
      </c>
      <c r="BC586" s="275">
        <v>99000</v>
      </c>
      <c r="BD586" s="275">
        <v>110000</v>
      </c>
      <c r="BE586" s="275">
        <v>85000</v>
      </c>
      <c r="BF586" s="275">
        <v>99000</v>
      </c>
      <c r="BK586" s="296" t="s">
        <v>287</v>
      </c>
    </row>
    <row r="587" spans="53:63" x14ac:dyDescent="0.3">
      <c r="BA587" s="274">
        <v>579</v>
      </c>
      <c r="BB587" s="275">
        <v>135000</v>
      </c>
      <c r="BC587" s="275">
        <v>99000</v>
      </c>
      <c r="BD587" s="275">
        <v>110000</v>
      </c>
      <c r="BE587" s="275">
        <v>85000</v>
      </c>
      <c r="BF587" s="275">
        <v>99000</v>
      </c>
      <c r="BK587" s="296" t="s">
        <v>287</v>
      </c>
    </row>
    <row r="588" spans="53:63" x14ac:dyDescent="0.3">
      <c r="BA588" s="274">
        <v>580</v>
      </c>
      <c r="BB588" s="275">
        <v>135000</v>
      </c>
      <c r="BC588" s="275">
        <v>99000</v>
      </c>
      <c r="BD588" s="275">
        <v>110000</v>
      </c>
      <c r="BE588" s="275">
        <v>85000</v>
      </c>
      <c r="BF588" s="275">
        <v>99000</v>
      </c>
      <c r="BK588" s="296" t="s">
        <v>287</v>
      </c>
    </row>
    <row r="589" spans="53:63" x14ac:dyDescent="0.3">
      <c r="BA589" s="274">
        <v>581</v>
      </c>
      <c r="BB589" s="275">
        <v>135000</v>
      </c>
      <c r="BC589" s="275">
        <v>99000</v>
      </c>
      <c r="BD589" s="275">
        <v>110000</v>
      </c>
      <c r="BE589" s="275">
        <v>85000</v>
      </c>
      <c r="BF589" s="275">
        <v>99000</v>
      </c>
      <c r="BK589" s="296" t="s">
        <v>287</v>
      </c>
    </row>
    <row r="590" spans="53:63" x14ac:dyDescent="0.3">
      <c r="BA590" s="274">
        <v>582</v>
      </c>
      <c r="BB590" s="275">
        <v>135000</v>
      </c>
      <c r="BC590" s="275">
        <v>99000</v>
      </c>
      <c r="BD590" s="275">
        <v>110000</v>
      </c>
      <c r="BE590" s="275">
        <v>85000</v>
      </c>
      <c r="BF590" s="275">
        <v>99000</v>
      </c>
      <c r="BK590" s="296" t="s">
        <v>287</v>
      </c>
    </row>
    <row r="591" spans="53:63" x14ac:dyDescent="0.3">
      <c r="BA591" s="274">
        <v>583</v>
      </c>
      <c r="BB591" s="275">
        <v>135000</v>
      </c>
      <c r="BC591" s="275">
        <v>99000</v>
      </c>
      <c r="BD591" s="275">
        <v>110000</v>
      </c>
      <c r="BE591" s="275">
        <v>85000</v>
      </c>
      <c r="BF591" s="275">
        <v>99000</v>
      </c>
      <c r="BK591" s="296" t="s">
        <v>287</v>
      </c>
    </row>
    <row r="592" spans="53:63" x14ac:dyDescent="0.3">
      <c r="BA592" s="274">
        <v>584</v>
      </c>
      <c r="BB592" s="275">
        <v>135000</v>
      </c>
      <c r="BC592" s="275">
        <v>99000</v>
      </c>
      <c r="BD592" s="275">
        <v>110000</v>
      </c>
      <c r="BE592" s="275">
        <v>85000</v>
      </c>
      <c r="BF592" s="275">
        <v>99000</v>
      </c>
      <c r="BK592" s="296" t="s">
        <v>287</v>
      </c>
    </row>
    <row r="593" spans="53:63" x14ac:dyDescent="0.3">
      <c r="BA593" s="274">
        <v>585</v>
      </c>
      <c r="BB593" s="275">
        <v>135000</v>
      </c>
      <c r="BC593" s="275">
        <v>99000</v>
      </c>
      <c r="BD593" s="275">
        <v>110000</v>
      </c>
      <c r="BE593" s="275">
        <v>85000</v>
      </c>
      <c r="BF593" s="275">
        <v>99000</v>
      </c>
      <c r="BK593" s="296" t="s">
        <v>287</v>
      </c>
    </row>
    <row r="594" spans="53:63" x14ac:dyDescent="0.3">
      <c r="BA594" s="274">
        <v>586</v>
      </c>
      <c r="BB594" s="275">
        <v>135000</v>
      </c>
      <c r="BC594" s="275">
        <v>99000</v>
      </c>
      <c r="BD594" s="275">
        <v>110000</v>
      </c>
      <c r="BE594" s="275">
        <v>85000</v>
      </c>
      <c r="BF594" s="275">
        <v>99000</v>
      </c>
      <c r="BK594" s="296" t="s">
        <v>287</v>
      </c>
    </row>
    <row r="595" spans="53:63" x14ac:dyDescent="0.3">
      <c r="BA595" s="274">
        <v>587</v>
      </c>
      <c r="BB595" s="275">
        <v>135000</v>
      </c>
      <c r="BC595" s="275">
        <v>99000</v>
      </c>
      <c r="BD595" s="275">
        <v>110000</v>
      </c>
      <c r="BE595" s="275">
        <v>85000</v>
      </c>
      <c r="BF595" s="275">
        <v>99000</v>
      </c>
      <c r="BK595" s="296" t="s">
        <v>287</v>
      </c>
    </row>
    <row r="596" spans="53:63" x14ac:dyDescent="0.3">
      <c r="BA596" s="274">
        <v>588</v>
      </c>
      <c r="BB596" s="275">
        <v>135000</v>
      </c>
      <c r="BC596" s="275">
        <v>99000</v>
      </c>
      <c r="BD596" s="275">
        <v>110000</v>
      </c>
      <c r="BE596" s="275">
        <v>85000</v>
      </c>
      <c r="BF596" s="275">
        <v>99000</v>
      </c>
      <c r="BK596" s="296" t="s">
        <v>287</v>
      </c>
    </row>
    <row r="597" spans="53:63" x14ac:dyDescent="0.3">
      <c r="BA597" s="274">
        <v>589</v>
      </c>
      <c r="BB597" s="275">
        <v>135000</v>
      </c>
      <c r="BC597" s="275">
        <v>99000</v>
      </c>
      <c r="BD597" s="275">
        <v>110000</v>
      </c>
      <c r="BE597" s="275">
        <v>85000</v>
      </c>
      <c r="BF597" s="275">
        <v>99000</v>
      </c>
      <c r="BK597" s="296" t="s">
        <v>287</v>
      </c>
    </row>
    <row r="598" spans="53:63" x14ac:dyDescent="0.3">
      <c r="BA598" s="274">
        <v>590</v>
      </c>
      <c r="BB598" s="275">
        <v>135000</v>
      </c>
      <c r="BC598" s="275">
        <v>99000</v>
      </c>
      <c r="BD598" s="275">
        <v>110000</v>
      </c>
      <c r="BE598" s="275">
        <v>85000</v>
      </c>
      <c r="BF598" s="275">
        <v>99000</v>
      </c>
      <c r="BK598" s="296" t="s">
        <v>287</v>
      </c>
    </row>
    <row r="599" spans="53:63" x14ac:dyDescent="0.3">
      <c r="BA599" s="274">
        <v>591</v>
      </c>
      <c r="BB599" s="275">
        <v>135000</v>
      </c>
      <c r="BC599" s="275">
        <v>99000</v>
      </c>
      <c r="BD599" s="275">
        <v>110000</v>
      </c>
      <c r="BE599" s="275">
        <v>85000</v>
      </c>
      <c r="BF599" s="275">
        <v>99000</v>
      </c>
      <c r="BK599" s="296" t="s">
        <v>287</v>
      </c>
    </row>
    <row r="600" spans="53:63" x14ac:dyDescent="0.3">
      <c r="BA600" s="274">
        <v>592</v>
      </c>
      <c r="BB600" s="275">
        <v>135000</v>
      </c>
      <c r="BC600" s="275">
        <v>99000</v>
      </c>
      <c r="BD600" s="275">
        <v>110000</v>
      </c>
      <c r="BE600" s="275">
        <v>85000</v>
      </c>
      <c r="BF600" s="275">
        <v>99000</v>
      </c>
      <c r="BK600" s="296" t="s">
        <v>287</v>
      </c>
    </row>
    <row r="601" spans="53:63" x14ac:dyDescent="0.3">
      <c r="BA601" s="274">
        <v>593</v>
      </c>
      <c r="BB601" s="275">
        <v>135000</v>
      </c>
      <c r="BC601" s="275">
        <v>99000</v>
      </c>
      <c r="BD601" s="275">
        <v>110000</v>
      </c>
      <c r="BE601" s="275">
        <v>85000</v>
      </c>
      <c r="BF601" s="275">
        <v>99000</v>
      </c>
      <c r="BK601" s="296" t="s">
        <v>287</v>
      </c>
    </row>
    <row r="602" spans="53:63" x14ac:dyDescent="0.3">
      <c r="BA602" s="274">
        <v>594</v>
      </c>
      <c r="BB602" s="275">
        <v>135000</v>
      </c>
      <c r="BC602" s="275">
        <v>99000</v>
      </c>
      <c r="BD602" s="275">
        <v>110000</v>
      </c>
      <c r="BE602" s="275">
        <v>85000</v>
      </c>
      <c r="BF602" s="275">
        <v>99000</v>
      </c>
      <c r="BK602" s="296" t="s">
        <v>287</v>
      </c>
    </row>
    <row r="603" spans="53:63" x14ac:dyDescent="0.3">
      <c r="BA603" s="274">
        <v>595</v>
      </c>
      <c r="BB603" s="275">
        <v>135000</v>
      </c>
      <c r="BC603" s="275">
        <v>99000</v>
      </c>
      <c r="BD603" s="275">
        <v>110000</v>
      </c>
      <c r="BE603" s="275">
        <v>85000</v>
      </c>
      <c r="BF603" s="275">
        <v>99000</v>
      </c>
      <c r="BK603" s="296" t="s">
        <v>287</v>
      </c>
    </row>
    <row r="604" spans="53:63" x14ac:dyDescent="0.3">
      <c r="BA604" s="274">
        <v>596</v>
      </c>
      <c r="BB604" s="275">
        <v>135000</v>
      </c>
      <c r="BC604" s="275">
        <v>99000</v>
      </c>
      <c r="BD604" s="275">
        <v>110000</v>
      </c>
      <c r="BE604" s="275">
        <v>85000</v>
      </c>
      <c r="BF604" s="275">
        <v>99000</v>
      </c>
      <c r="BK604" s="296" t="s">
        <v>287</v>
      </c>
    </row>
    <row r="605" spans="53:63" x14ac:dyDescent="0.3">
      <c r="BA605" s="274">
        <v>597</v>
      </c>
      <c r="BB605" s="275">
        <v>135000</v>
      </c>
      <c r="BC605" s="275">
        <v>99000</v>
      </c>
      <c r="BD605" s="275">
        <v>110000</v>
      </c>
      <c r="BE605" s="275">
        <v>85000</v>
      </c>
      <c r="BF605" s="275">
        <v>99000</v>
      </c>
      <c r="BK605" s="296" t="s">
        <v>287</v>
      </c>
    </row>
    <row r="606" spans="53:63" x14ac:dyDescent="0.3">
      <c r="BA606" s="274">
        <v>598</v>
      </c>
      <c r="BB606" s="275">
        <v>135000</v>
      </c>
      <c r="BC606" s="275">
        <v>99000</v>
      </c>
      <c r="BD606" s="275">
        <v>110000</v>
      </c>
      <c r="BE606" s="275">
        <v>85000</v>
      </c>
      <c r="BF606" s="275">
        <v>99000</v>
      </c>
      <c r="BK606" s="296" t="s">
        <v>287</v>
      </c>
    </row>
    <row r="607" spans="53:63" x14ac:dyDescent="0.3">
      <c r="BA607" s="274">
        <v>599</v>
      </c>
      <c r="BB607" s="275">
        <v>135000</v>
      </c>
      <c r="BC607" s="275">
        <v>99000</v>
      </c>
      <c r="BD607" s="275">
        <v>110000</v>
      </c>
      <c r="BE607" s="275">
        <v>85000</v>
      </c>
      <c r="BF607" s="275">
        <v>99000</v>
      </c>
      <c r="BK607" s="296" t="s">
        <v>287</v>
      </c>
    </row>
    <row r="608" spans="53:63" x14ac:dyDescent="0.3">
      <c r="BA608" s="274">
        <v>600</v>
      </c>
      <c r="BB608" s="275">
        <v>135000</v>
      </c>
      <c r="BC608" s="275">
        <v>99000</v>
      </c>
      <c r="BD608" s="275">
        <v>110000</v>
      </c>
      <c r="BE608" s="275">
        <v>85000</v>
      </c>
      <c r="BF608" s="275">
        <v>99000</v>
      </c>
      <c r="BK608" s="296" t="s">
        <v>287</v>
      </c>
    </row>
    <row r="609" spans="53:63" x14ac:dyDescent="0.3">
      <c r="BA609" s="274">
        <v>601</v>
      </c>
      <c r="BB609" s="275">
        <v>135000</v>
      </c>
      <c r="BC609" s="275">
        <v>99000</v>
      </c>
      <c r="BD609" s="275">
        <v>110000</v>
      </c>
      <c r="BE609" s="275">
        <v>85000</v>
      </c>
      <c r="BF609" s="275">
        <v>99000</v>
      </c>
      <c r="BK609" s="296" t="s">
        <v>287</v>
      </c>
    </row>
    <row r="610" spans="53:63" x14ac:dyDescent="0.3">
      <c r="BA610" s="274">
        <v>602</v>
      </c>
      <c r="BB610" s="275">
        <v>135000</v>
      </c>
      <c r="BC610" s="275">
        <v>99000</v>
      </c>
      <c r="BD610" s="275">
        <v>110000</v>
      </c>
      <c r="BE610" s="275">
        <v>85000</v>
      </c>
      <c r="BF610" s="275">
        <v>99000</v>
      </c>
      <c r="BK610" s="296" t="s">
        <v>287</v>
      </c>
    </row>
    <row r="611" spans="53:63" x14ac:dyDescent="0.3">
      <c r="BA611" s="274">
        <v>603</v>
      </c>
      <c r="BB611" s="275">
        <v>135000</v>
      </c>
      <c r="BC611" s="275">
        <v>99000</v>
      </c>
      <c r="BD611" s="275">
        <v>110000</v>
      </c>
      <c r="BE611" s="275">
        <v>85000</v>
      </c>
      <c r="BF611" s="275">
        <v>99000</v>
      </c>
      <c r="BK611" s="296" t="s">
        <v>287</v>
      </c>
    </row>
    <row r="612" spans="53:63" x14ac:dyDescent="0.3">
      <c r="BA612" s="274">
        <v>604</v>
      </c>
      <c r="BB612" s="275">
        <v>135000</v>
      </c>
      <c r="BC612" s="275">
        <v>99000</v>
      </c>
      <c r="BD612" s="275">
        <v>110000</v>
      </c>
      <c r="BE612" s="275">
        <v>85000</v>
      </c>
      <c r="BF612" s="275">
        <v>99000</v>
      </c>
      <c r="BK612" s="296" t="s">
        <v>287</v>
      </c>
    </row>
    <row r="613" spans="53:63" x14ac:dyDescent="0.3">
      <c r="BA613" s="274">
        <v>605</v>
      </c>
      <c r="BB613" s="275">
        <v>135000</v>
      </c>
      <c r="BC613" s="275">
        <v>99000</v>
      </c>
      <c r="BD613" s="275">
        <v>110000</v>
      </c>
      <c r="BE613" s="275">
        <v>85000</v>
      </c>
      <c r="BF613" s="275">
        <v>99000</v>
      </c>
      <c r="BK613" s="296" t="s">
        <v>287</v>
      </c>
    </row>
    <row r="614" spans="53:63" x14ac:dyDescent="0.3">
      <c r="BA614" s="274">
        <v>606</v>
      </c>
      <c r="BB614" s="275">
        <v>135000</v>
      </c>
      <c r="BC614" s="275">
        <v>99000</v>
      </c>
      <c r="BD614" s="275">
        <v>110000</v>
      </c>
      <c r="BE614" s="275">
        <v>85000</v>
      </c>
      <c r="BF614" s="275">
        <v>99000</v>
      </c>
      <c r="BK614" s="296" t="s">
        <v>287</v>
      </c>
    </row>
    <row r="615" spans="53:63" x14ac:dyDescent="0.3">
      <c r="BA615" s="274">
        <v>607</v>
      </c>
      <c r="BB615" s="275">
        <v>135000</v>
      </c>
      <c r="BC615" s="275">
        <v>99000</v>
      </c>
      <c r="BD615" s="275">
        <v>110000</v>
      </c>
      <c r="BE615" s="275">
        <v>85000</v>
      </c>
      <c r="BF615" s="275">
        <v>99000</v>
      </c>
      <c r="BK615" s="296" t="s">
        <v>287</v>
      </c>
    </row>
    <row r="616" spans="53:63" x14ac:dyDescent="0.3">
      <c r="BA616" s="274">
        <v>608</v>
      </c>
      <c r="BB616" s="275">
        <v>135000</v>
      </c>
      <c r="BC616" s="275">
        <v>99000</v>
      </c>
      <c r="BD616" s="275">
        <v>110000</v>
      </c>
      <c r="BE616" s="275">
        <v>85000</v>
      </c>
      <c r="BF616" s="275">
        <v>99000</v>
      </c>
      <c r="BK616" s="296" t="s">
        <v>287</v>
      </c>
    </row>
    <row r="617" spans="53:63" x14ac:dyDescent="0.3">
      <c r="BA617" s="274">
        <v>609</v>
      </c>
      <c r="BB617" s="275">
        <v>135000</v>
      </c>
      <c r="BC617" s="275">
        <v>99000</v>
      </c>
      <c r="BD617" s="275">
        <v>110000</v>
      </c>
      <c r="BE617" s="275">
        <v>85000</v>
      </c>
      <c r="BF617" s="275">
        <v>99000</v>
      </c>
      <c r="BK617" s="296" t="s">
        <v>287</v>
      </c>
    </row>
    <row r="618" spans="53:63" x14ac:dyDescent="0.3">
      <c r="BA618" s="274">
        <v>610</v>
      </c>
      <c r="BB618" s="275">
        <v>135000</v>
      </c>
      <c r="BC618" s="275">
        <v>99000</v>
      </c>
      <c r="BD618" s="275">
        <v>110000</v>
      </c>
      <c r="BE618" s="275">
        <v>85000</v>
      </c>
      <c r="BF618" s="275">
        <v>99000</v>
      </c>
      <c r="BK618" s="296" t="s">
        <v>287</v>
      </c>
    </row>
    <row r="619" spans="53:63" x14ac:dyDescent="0.3">
      <c r="BA619" s="274">
        <v>611</v>
      </c>
      <c r="BB619" s="275">
        <v>135000</v>
      </c>
      <c r="BC619" s="275">
        <v>99000</v>
      </c>
      <c r="BD619" s="275">
        <v>110000</v>
      </c>
      <c r="BE619" s="275">
        <v>85000</v>
      </c>
      <c r="BF619" s="275">
        <v>99000</v>
      </c>
      <c r="BK619" s="296" t="s">
        <v>287</v>
      </c>
    </row>
    <row r="620" spans="53:63" x14ac:dyDescent="0.3">
      <c r="BA620" s="274">
        <v>612</v>
      </c>
      <c r="BB620" s="275">
        <v>135000</v>
      </c>
      <c r="BC620" s="275">
        <v>99000</v>
      </c>
      <c r="BD620" s="275">
        <v>110000</v>
      </c>
      <c r="BE620" s="275">
        <v>85000</v>
      </c>
      <c r="BF620" s="275">
        <v>99000</v>
      </c>
      <c r="BK620" s="296" t="s">
        <v>287</v>
      </c>
    </row>
    <row r="621" spans="53:63" x14ac:dyDescent="0.3">
      <c r="BA621" s="274">
        <v>613</v>
      </c>
      <c r="BB621" s="275">
        <v>135000</v>
      </c>
      <c r="BC621" s="275">
        <v>99000</v>
      </c>
      <c r="BD621" s="275">
        <v>110000</v>
      </c>
      <c r="BE621" s="275">
        <v>85000</v>
      </c>
      <c r="BF621" s="275">
        <v>99000</v>
      </c>
      <c r="BK621" s="296" t="s">
        <v>287</v>
      </c>
    </row>
    <row r="622" spans="53:63" x14ac:dyDescent="0.3">
      <c r="BA622" s="274">
        <v>614</v>
      </c>
      <c r="BB622" s="275">
        <v>135000</v>
      </c>
      <c r="BC622" s="275">
        <v>99000</v>
      </c>
      <c r="BD622" s="275">
        <v>110000</v>
      </c>
      <c r="BE622" s="275">
        <v>85000</v>
      </c>
      <c r="BF622" s="275">
        <v>99000</v>
      </c>
      <c r="BK622" s="296" t="s">
        <v>287</v>
      </c>
    </row>
    <row r="623" spans="53:63" x14ac:dyDescent="0.3">
      <c r="BA623" s="274">
        <v>615</v>
      </c>
      <c r="BB623" s="275">
        <v>135000</v>
      </c>
      <c r="BC623" s="275">
        <v>99000</v>
      </c>
      <c r="BD623" s="275">
        <v>110000</v>
      </c>
      <c r="BE623" s="275">
        <v>85000</v>
      </c>
      <c r="BF623" s="275">
        <v>99000</v>
      </c>
      <c r="BK623" s="296" t="s">
        <v>287</v>
      </c>
    </row>
    <row r="624" spans="53:63" x14ac:dyDescent="0.3">
      <c r="BA624" s="274">
        <v>616</v>
      </c>
      <c r="BB624" s="275">
        <v>135000</v>
      </c>
      <c r="BC624" s="275">
        <v>99000</v>
      </c>
      <c r="BD624" s="275">
        <v>110000</v>
      </c>
      <c r="BE624" s="275">
        <v>85000</v>
      </c>
      <c r="BF624" s="275">
        <v>99000</v>
      </c>
      <c r="BK624" s="296" t="s">
        <v>287</v>
      </c>
    </row>
    <row r="625" spans="53:63" x14ac:dyDescent="0.3">
      <c r="BA625" s="274">
        <v>617</v>
      </c>
      <c r="BB625" s="275">
        <v>135000</v>
      </c>
      <c r="BC625" s="275">
        <v>99000</v>
      </c>
      <c r="BD625" s="275">
        <v>110000</v>
      </c>
      <c r="BE625" s="275">
        <v>85000</v>
      </c>
      <c r="BF625" s="275">
        <v>99000</v>
      </c>
      <c r="BK625" s="296" t="s">
        <v>287</v>
      </c>
    </row>
    <row r="626" spans="53:63" x14ac:dyDescent="0.3">
      <c r="BA626" s="274">
        <v>618</v>
      </c>
      <c r="BB626" s="275">
        <v>135000</v>
      </c>
      <c r="BC626" s="275">
        <v>99000</v>
      </c>
      <c r="BD626" s="275">
        <v>110000</v>
      </c>
      <c r="BE626" s="275">
        <v>85000</v>
      </c>
      <c r="BF626" s="275">
        <v>99000</v>
      </c>
      <c r="BK626" s="296" t="s">
        <v>287</v>
      </c>
    </row>
    <row r="627" spans="53:63" x14ac:dyDescent="0.3">
      <c r="BA627" s="274">
        <v>619</v>
      </c>
      <c r="BB627" s="275">
        <v>135000</v>
      </c>
      <c r="BC627" s="275">
        <v>99000</v>
      </c>
      <c r="BD627" s="275">
        <v>110000</v>
      </c>
      <c r="BE627" s="275">
        <v>85000</v>
      </c>
      <c r="BF627" s="275">
        <v>99000</v>
      </c>
      <c r="BK627" s="296" t="s">
        <v>287</v>
      </c>
    </row>
    <row r="628" spans="53:63" x14ac:dyDescent="0.3">
      <c r="BA628" s="274">
        <v>620</v>
      </c>
      <c r="BB628" s="275">
        <v>135000</v>
      </c>
      <c r="BC628" s="275">
        <v>99000</v>
      </c>
      <c r="BD628" s="275">
        <v>110000</v>
      </c>
      <c r="BE628" s="275">
        <v>85000</v>
      </c>
      <c r="BF628" s="275">
        <v>99000</v>
      </c>
      <c r="BK628" s="296" t="s">
        <v>287</v>
      </c>
    </row>
    <row r="629" spans="53:63" x14ac:dyDescent="0.3">
      <c r="BA629" s="274">
        <v>621</v>
      </c>
      <c r="BB629" s="275">
        <v>135000</v>
      </c>
      <c r="BC629" s="275">
        <v>99000</v>
      </c>
      <c r="BD629" s="275">
        <v>110000</v>
      </c>
      <c r="BE629" s="275">
        <v>85000</v>
      </c>
      <c r="BF629" s="275">
        <v>99000</v>
      </c>
      <c r="BK629" s="296" t="s">
        <v>287</v>
      </c>
    </row>
    <row r="630" spans="53:63" x14ac:dyDescent="0.3">
      <c r="BA630" s="274">
        <v>622</v>
      </c>
      <c r="BB630" s="275">
        <v>135000</v>
      </c>
      <c r="BC630" s="275">
        <v>99000</v>
      </c>
      <c r="BD630" s="275">
        <v>110000</v>
      </c>
      <c r="BE630" s="275">
        <v>85000</v>
      </c>
      <c r="BF630" s="275">
        <v>99000</v>
      </c>
      <c r="BK630" s="296" t="s">
        <v>287</v>
      </c>
    </row>
    <row r="631" spans="53:63" x14ac:dyDescent="0.3">
      <c r="BA631" s="274">
        <v>623</v>
      </c>
      <c r="BB631" s="275">
        <v>135000</v>
      </c>
      <c r="BC631" s="275">
        <v>99000</v>
      </c>
      <c r="BD631" s="275">
        <v>110000</v>
      </c>
      <c r="BE631" s="275">
        <v>85000</v>
      </c>
      <c r="BF631" s="275">
        <v>99000</v>
      </c>
      <c r="BK631" s="296" t="s">
        <v>287</v>
      </c>
    </row>
    <row r="632" spans="53:63" x14ac:dyDescent="0.3">
      <c r="BA632" s="274">
        <v>624</v>
      </c>
      <c r="BB632" s="275">
        <v>135000</v>
      </c>
      <c r="BC632" s="275">
        <v>99000</v>
      </c>
      <c r="BD632" s="275">
        <v>110000</v>
      </c>
      <c r="BE632" s="275">
        <v>85000</v>
      </c>
      <c r="BF632" s="275">
        <v>99000</v>
      </c>
      <c r="BK632" s="296" t="s">
        <v>287</v>
      </c>
    </row>
    <row r="633" spans="53:63" x14ac:dyDescent="0.3">
      <c r="BA633" s="274">
        <v>625</v>
      </c>
      <c r="BB633" s="275">
        <v>135000</v>
      </c>
      <c r="BC633" s="275">
        <v>99000</v>
      </c>
      <c r="BD633" s="275">
        <v>110000</v>
      </c>
      <c r="BE633" s="275">
        <v>85000</v>
      </c>
      <c r="BF633" s="275">
        <v>99000</v>
      </c>
      <c r="BK633" s="296" t="s">
        <v>287</v>
      </c>
    </row>
    <row r="634" spans="53:63" x14ac:dyDescent="0.3">
      <c r="BA634" s="274">
        <v>626</v>
      </c>
      <c r="BB634" s="275">
        <v>135000</v>
      </c>
      <c r="BC634" s="275">
        <v>99000</v>
      </c>
      <c r="BD634" s="275">
        <v>110000</v>
      </c>
      <c r="BE634" s="275">
        <v>85000</v>
      </c>
      <c r="BF634" s="275">
        <v>99000</v>
      </c>
      <c r="BK634" s="296" t="s">
        <v>287</v>
      </c>
    </row>
    <row r="635" spans="53:63" x14ac:dyDescent="0.3">
      <c r="BA635" s="274">
        <v>627</v>
      </c>
      <c r="BB635" s="275">
        <v>135000</v>
      </c>
      <c r="BC635" s="275">
        <v>99000</v>
      </c>
      <c r="BD635" s="275">
        <v>110000</v>
      </c>
      <c r="BE635" s="275">
        <v>85000</v>
      </c>
      <c r="BF635" s="275">
        <v>99000</v>
      </c>
      <c r="BK635" s="296" t="s">
        <v>287</v>
      </c>
    </row>
    <row r="636" spans="53:63" x14ac:dyDescent="0.3">
      <c r="BA636" s="274">
        <v>628</v>
      </c>
      <c r="BB636" s="275">
        <v>135000</v>
      </c>
      <c r="BC636" s="275">
        <v>99000</v>
      </c>
      <c r="BD636" s="275">
        <v>110000</v>
      </c>
      <c r="BE636" s="275">
        <v>85000</v>
      </c>
      <c r="BF636" s="275">
        <v>99000</v>
      </c>
      <c r="BK636" s="296" t="s">
        <v>287</v>
      </c>
    </row>
    <row r="637" spans="53:63" x14ac:dyDescent="0.3">
      <c r="BA637" s="274">
        <v>629</v>
      </c>
      <c r="BB637" s="275">
        <v>135000</v>
      </c>
      <c r="BC637" s="275">
        <v>99000</v>
      </c>
      <c r="BD637" s="275">
        <v>110000</v>
      </c>
      <c r="BE637" s="275">
        <v>85000</v>
      </c>
      <c r="BF637" s="275">
        <v>99000</v>
      </c>
      <c r="BK637" s="296" t="s">
        <v>287</v>
      </c>
    </row>
    <row r="638" spans="53:63" x14ac:dyDescent="0.3">
      <c r="BA638" s="274">
        <v>630</v>
      </c>
      <c r="BB638" s="275">
        <v>135000</v>
      </c>
      <c r="BC638" s="275">
        <v>99000</v>
      </c>
      <c r="BD638" s="275">
        <v>110000</v>
      </c>
      <c r="BE638" s="275">
        <v>85000</v>
      </c>
      <c r="BF638" s="275">
        <v>99000</v>
      </c>
      <c r="BK638" s="296" t="s">
        <v>287</v>
      </c>
    </row>
    <row r="639" spans="53:63" x14ac:dyDescent="0.3">
      <c r="BA639" s="274">
        <v>631</v>
      </c>
      <c r="BB639" s="275">
        <v>135000</v>
      </c>
      <c r="BC639" s="275">
        <v>99000</v>
      </c>
      <c r="BD639" s="275">
        <v>110000</v>
      </c>
      <c r="BE639" s="275">
        <v>85000</v>
      </c>
      <c r="BF639" s="275">
        <v>99000</v>
      </c>
      <c r="BK639" s="296" t="s">
        <v>287</v>
      </c>
    </row>
    <row r="640" spans="53:63" x14ac:dyDescent="0.3">
      <c r="BA640" s="274">
        <v>632</v>
      </c>
      <c r="BB640" s="275">
        <v>135000</v>
      </c>
      <c r="BC640" s="275">
        <v>99000</v>
      </c>
      <c r="BD640" s="275">
        <v>110000</v>
      </c>
      <c r="BE640" s="275">
        <v>85000</v>
      </c>
      <c r="BF640" s="275">
        <v>99000</v>
      </c>
      <c r="BK640" s="296" t="s">
        <v>287</v>
      </c>
    </row>
    <row r="641" spans="53:63" x14ac:dyDescent="0.3">
      <c r="BA641" s="274">
        <v>633</v>
      </c>
      <c r="BB641" s="275">
        <v>135000</v>
      </c>
      <c r="BC641" s="275">
        <v>99000</v>
      </c>
      <c r="BD641" s="275">
        <v>110000</v>
      </c>
      <c r="BE641" s="275">
        <v>85000</v>
      </c>
      <c r="BF641" s="275">
        <v>99000</v>
      </c>
      <c r="BK641" s="296" t="s">
        <v>287</v>
      </c>
    </row>
    <row r="642" spans="53:63" x14ac:dyDescent="0.3">
      <c r="BA642" s="274">
        <v>634</v>
      </c>
      <c r="BB642" s="275">
        <v>135000</v>
      </c>
      <c r="BC642" s="275">
        <v>99000</v>
      </c>
      <c r="BD642" s="275">
        <v>110000</v>
      </c>
      <c r="BE642" s="275">
        <v>85000</v>
      </c>
      <c r="BF642" s="275">
        <v>99000</v>
      </c>
      <c r="BK642" s="296" t="s">
        <v>287</v>
      </c>
    </row>
    <row r="643" spans="53:63" x14ac:dyDescent="0.3">
      <c r="BA643" s="274">
        <v>635</v>
      </c>
      <c r="BB643" s="275">
        <v>135000</v>
      </c>
      <c r="BC643" s="275">
        <v>99000</v>
      </c>
      <c r="BD643" s="275">
        <v>110000</v>
      </c>
      <c r="BE643" s="275">
        <v>85000</v>
      </c>
      <c r="BF643" s="275">
        <v>99000</v>
      </c>
      <c r="BK643" s="296" t="s">
        <v>287</v>
      </c>
    </row>
    <row r="644" spans="53:63" x14ac:dyDescent="0.3">
      <c r="BA644" s="274">
        <v>636</v>
      </c>
      <c r="BB644" s="275">
        <v>135000</v>
      </c>
      <c r="BC644" s="275">
        <v>99000</v>
      </c>
      <c r="BD644" s="275">
        <v>110000</v>
      </c>
      <c r="BE644" s="275">
        <v>85000</v>
      </c>
      <c r="BF644" s="275">
        <v>99000</v>
      </c>
      <c r="BK644" s="296" t="s">
        <v>287</v>
      </c>
    </row>
    <row r="645" spans="53:63" x14ac:dyDescent="0.3">
      <c r="BA645" s="274">
        <v>637</v>
      </c>
      <c r="BB645" s="275">
        <v>135000</v>
      </c>
      <c r="BC645" s="275">
        <v>99000</v>
      </c>
      <c r="BD645" s="275">
        <v>110000</v>
      </c>
      <c r="BE645" s="275">
        <v>85000</v>
      </c>
      <c r="BF645" s="275">
        <v>99000</v>
      </c>
      <c r="BK645" s="296" t="s">
        <v>287</v>
      </c>
    </row>
    <row r="646" spans="53:63" x14ac:dyDescent="0.3">
      <c r="BA646" s="274">
        <v>638</v>
      </c>
      <c r="BB646" s="275">
        <v>135000</v>
      </c>
      <c r="BC646" s="275">
        <v>99000</v>
      </c>
      <c r="BD646" s="275">
        <v>110000</v>
      </c>
      <c r="BE646" s="275">
        <v>85000</v>
      </c>
      <c r="BF646" s="275">
        <v>99000</v>
      </c>
      <c r="BK646" s="296" t="s">
        <v>287</v>
      </c>
    </row>
    <row r="647" spans="53:63" x14ac:dyDescent="0.3">
      <c r="BA647" s="274">
        <v>639</v>
      </c>
      <c r="BB647" s="275">
        <v>135000</v>
      </c>
      <c r="BC647" s="275">
        <v>99000</v>
      </c>
      <c r="BD647" s="275">
        <v>110000</v>
      </c>
      <c r="BE647" s="275">
        <v>85000</v>
      </c>
      <c r="BF647" s="275">
        <v>99000</v>
      </c>
      <c r="BK647" s="296" t="s">
        <v>287</v>
      </c>
    </row>
    <row r="648" spans="53:63" x14ac:dyDescent="0.3">
      <c r="BA648" s="274">
        <v>640</v>
      </c>
      <c r="BB648" s="275">
        <v>135000</v>
      </c>
      <c r="BC648" s="275">
        <v>99000</v>
      </c>
      <c r="BD648" s="275">
        <v>110000</v>
      </c>
      <c r="BE648" s="275">
        <v>85000</v>
      </c>
      <c r="BF648" s="275">
        <v>99000</v>
      </c>
      <c r="BK648" s="296" t="s">
        <v>287</v>
      </c>
    </row>
    <row r="649" spans="53:63" x14ac:dyDescent="0.3">
      <c r="BA649" s="274">
        <v>641</v>
      </c>
      <c r="BB649" s="275">
        <v>135000</v>
      </c>
      <c r="BC649" s="275">
        <v>99000</v>
      </c>
      <c r="BD649" s="275">
        <v>110000</v>
      </c>
      <c r="BE649" s="275">
        <v>85000</v>
      </c>
      <c r="BF649" s="275">
        <v>99000</v>
      </c>
      <c r="BK649" s="296" t="s">
        <v>287</v>
      </c>
    </row>
    <row r="650" spans="53:63" x14ac:dyDescent="0.3">
      <c r="BA650" s="274">
        <v>642</v>
      </c>
      <c r="BB650" s="275">
        <v>135000</v>
      </c>
      <c r="BC650" s="275">
        <v>99000</v>
      </c>
      <c r="BD650" s="275">
        <v>110000</v>
      </c>
      <c r="BE650" s="275">
        <v>85000</v>
      </c>
      <c r="BF650" s="275">
        <v>99000</v>
      </c>
      <c r="BK650" s="296" t="s">
        <v>287</v>
      </c>
    </row>
    <row r="651" spans="53:63" x14ac:dyDescent="0.3">
      <c r="BA651" s="274">
        <v>643</v>
      </c>
      <c r="BB651" s="275">
        <v>135000</v>
      </c>
      <c r="BC651" s="275">
        <v>99000</v>
      </c>
      <c r="BD651" s="275">
        <v>110000</v>
      </c>
      <c r="BE651" s="275">
        <v>85000</v>
      </c>
      <c r="BF651" s="275">
        <v>99000</v>
      </c>
      <c r="BK651" s="296" t="s">
        <v>287</v>
      </c>
    </row>
    <row r="652" spans="53:63" x14ac:dyDescent="0.3">
      <c r="BA652" s="274">
        <v>644</v>
      </c>
      <c r="BB652" s="275">
        <v>135000</v>
      </c>
      <c r="BC652" s="275">
        <v>99000</v>
      </c>
      <c r="BD652" s="275">
        <v>110000</v>
      </c>
      <c r="BE652" s="275">
        <v>85000</v>
      </c>
      <c r="BF652" s="275">
        <v>99000</v>
      </c>
      <c r="BK652" s="296" t="s">
        <v>287</v>
      </c>
    </row>
    <row r="653" spans="53:63" x14ac:dyDescent="0.3">
      <c r="BA653" s="274">
        <v>645</v>
      </c>
      <c r="BB653" s="275">
        <v>135000</v>
      </c>
      <c r="BC653" s="275">
        <v>99000</v>
      </c>
      <c r="BD653" s="275">
        <v>110000</v>
      </c>
      <c r="BE653" s="275">
        <v>85000</v>
      </c>
      <c r="BF653" s="275">
        <v>99000</v>
      </c>
      <c r="BK653" s="296" t="s">
        <v>287</v>
      </c>
    </row>
    <row r="654" spans="53:63" x14ac:dyDescent="0.3">
      <c r="BA654" s="274">
        <v>646</v>
      </c>
      <c r="BB654" s="275">
        <v>135000</v>
      </c>
      <c r="BC654" s="275">
        <v>99000</v>
      </c>
      <c r="BD654" s="275">
        <v>110000</v>
      </c>
      <c r="BE654" s="275">
        <v>85000</v>
      </c>
      <c r="BF654" s="275">
        <v>99000</v>
      </c>
      <c r="BK654" s="296" t="s">
        <v>287</v>
      </c>
    </row>
    <row r="655" spans="53:63" x14ac:dyDescent="0.3">
      <c r="BA655" s="274">
        <v>647</v>
      </c>
      <c r="BB655" s="275">
        <v>135000</v>
      </c>
      <c r="BC655" s="275">
        <v>99000</v>
      </c>
      <c r="BD655" s="275">
        <v>110000</v>
      </c>
      <c r="BE655" s="275">
        <v>85000</v>
      </c>
      <c r="BF655" s="275">
        <v>99000</v>
      </c>
      <c r="BK655" s="296" t="s">
        <v>287</v>
      </c>
    </row>
    <row r="656" spans="53:63" x14ac:dyDescent="0.3">
      <c r="BA656" s="274">
        <v>648</v>
      </c>
      <c r="BB656" s="275">
        <v>135000</v>
      </c>
      <c r="BC656" s="275">
        <v>99000</v>
      </c>
      <c r="BD656" s="275">
        <v>110000</v>
      </c>
      <c r="BE656" s="275">
        <v>85000</v>
      </c>
      <c r="BF656" s="275">
        <v>99000</v>
      </c>
      <c r="BK656" s="296" t="s">
        <v>287</v>
      </c>
    </row>
    <row r="657" spans="53:63" x14ac:dyDescent="0.3">
      <c r="BA657" s="274">
        <v>649</v>
      </c>
      <c r="BB657" s="275">
        <v>135000</v>
      </c>
      <c r="BC657" s="275">
        <v>99000</v>
      </c>
      <c r="BD657" s="275">
        <v>110000</v>
      </c>
      <c r="BE657" s="275">
        <v>85000</v>
      </c>
      <c r="BF657" s="275">
        <v>99000</v>
      </c>
      <c r="BK657" s="296" t="s">
        <v>287</v>
      </c>
    </row>
    <row r="658" spans="53:63" x14ac:dyDescent="0.3">
      <c r="BA658" s="274">
        <v>650</v>
      </c>
      <c r="BB658" s="275">
        <v>135000</v>
      </c>
      <c r="BC658" s="275">
        <v>99000</v>
      </c>
      <c r="BD658" s="275">
        <v>110000</v>
      </c>
      <c r="BE658" s="275">
        <v>85000</v>
      </c>
      <c r="BF658" s="275">
        <v>99000</v>
      </c>
      <c r="BK658" s="296" t="s">
        <v>287</v>
      </c>
    </row>
    <row r="659" spans="53:63" x14ac:dyDescent="0.3">
      <c r="BA659" s="274">
        <v>651</v>
      </c>
      <c r="BB659" s="275">
        <v>135000</v>
      </c>
      <c r="BC659" s="275">
        <v>99000</v>
      </c>
      <c r="BD659" s="275">
        <v>110000</v>
      </c>
      <c r="BE659" s="275">
        <v>85000</v>
      </c>
      <c r="BF659" s="275">
        <v>99000</v>
      </c>
      <c r="BK659" s="296" t="s">
        <v>287</v>
      </c>
    </row>
    <row r="660" spans="53:63" x14ac:dyDescent="0.3">
      <c r="BA660" s="274">
        <v>652</v>
      </c>
      <c r="BB660" s="275">
        <v>135000</v>
      </c>
      <c r="BC660" s="275">
        <v>99000</v>
      </c>
      <c r="BD660" s="275">
        <v>110000</v>
      </c>
      <c r="BE660" s="275">
        <v>85000</v>
      </c>
      <c r="BF660" s="275">
        <v>99000</v>
      </c>
      <c r="BK660" s="296" t="s">
        <v>287</v>
      </c>
    </row>
    <row r="661" spans="53:63" x14ac:dyDescent="0.3">
      <c r="BA661" s="274">
        <v>653</v>
      </c>
      <c r="BB661" s="275">
        <v>135000</v>
      </c>
      <c r="BC661" s="275">
        <v>99000</v>
      </c>
      <c r="BD661" s="275">
        <v>110000</v>
      </c>
      <c r="BE661" s="275">
        <v>85000</v>
      </c>
      <c r="BF661" s="275">
        <v>99000</v>
      </c>
      <c r="BK661" s="296" t="s">
        <v>287</v>
      </c>
    </row>
    <row r="662" spans="53:63" x14ac:dyDescent="0.3">
      <c r="BA662" s="274">
        <v>654</v>
      </c>
      <c r="BB662" s="275">
        <v>135000</v>
      </c>
      <c r="BC662" s="275">
        <v>99000</v>
      </c>
      <c r="BD662" s="275">
        <v>110000</v>
      </c>
      <c r="BE662" s="275">
        <v>85000</v>
      </c>
      <c r="BF662" s="275">
        <v>99000</v>
      </c>
      <c r="BK662" s="296" t="s">
        <v>287</v>
      </c>
    </row>
    <row r="663" spans="53:63" x14ac:dyDescent="0.3">
      <c r="BA663" s="274">
        <v>655</v>
      </c>
      <c r="BB663" s="275">
        <v>135000</v>
      </c>
      <c r="BC663" s="275">
        <v>99000</v>
      </c>
      <c r="BD663" s="275">
        <v>110000</v>
      </c>
      <c r="BE663" s="275">
        <v>85000</v>
      </c>
      <c r="BF663" s="275">
        <v>99000</v>
      </c>
      <c r="BK663" s="296" t="s">
        <v>287</v>
      </c>
    </row>
    <row r="664" spans="53:63" x14ac:dyDescent="0.3">
      <c r="BA664" s="274">
        <v>656</v>
      </c>
      <c r="BB664" s="275">
        <v>135000</v>
      </c>
      <c r="BC664" s="275">
        <v>99000</v>
      </c>
      <c r="BD664" s="275">
        <v>110000</v>
      </c>
      <c r="BE664" s="275">
        <v>85000</v>
      </c>
      <c r="BF664" s="275">
        <v>99000</v>
      </c>
      <c r="BK664" s="296" t="s">
        <v>287</v>
      </c>
    </row>
    <row r="665" spans="53:63" x14ac:dyDescent="0.3">
      <c r="BA665" s="274">
        <v>657</v>
      </c>
      <c r="BB665" s="275">
        <v>135000</v>
      </c>
      <c r="BC665" s="275">
        <v>99000</v>
      </c>
      <c r="BD665" s="275">
        <v>110000</v>
      </c>
      <c r="BE665" s="275">
        <v>85000</v>
      </c>
      <c r="BF665" s="275">
        <v>99000</v>
      </c>
      <c r="BK665" s="296" t="s">
        <v>287</v>
      </c>
    </row>
    <row r="666" spans="53:63" x14ac:dyDescent="0.3">
      <c r="BA666" s="274">
        <v>658</v>
      </c>
      <c r="BB666" s="275">
        <v>135000</v>
      </c>
      <c r="BC666" s="275">
        <v>99000</v>
      </c>
      <c r="BD666" s="275">
        <v>110000</v>
      </c>
      <c r="BE666" s="275">
        <v>85000</v>
      </c>
      <c r="BF666" s="275">
        <v>99000</v>
      </c>
      <c r="BK666" s="296" t="s">
        <v>287</v>
      </c>
    </row>
    <row r="667" spans="53:63" x14ac:dyDescent="0.3">
      <c r="BA667" s="274">
        <v>659</v>
      </c>
      <c r="BB667" s="275">
        <v>135000</v>
      </c>
      <c r="BC667" s="275">
        <v>99000</v>
      </c>
      <c r="BD667" s="275">
        <v>110000</v>
      </c>
      <c r="BE667" s="275">
        <v>85000</v>
      </c>
      <c r="BF667" s="275">
        <v>99000</v>
      </c>
      <c r="BK667" s="296" t="s">
        <v>287</v>
      </c>
    </row>
    <row r="668" spans="53:63" x14ac:dyDescent="0.3">
      <c r="BA668" s="274">
        <v>660</v>
      </c>
      <c r="BB668" s="275">
        <v>135000</v>
      </c>
      <c r="BC668" s="275">
        <v>99000</v>
      </c>
      <c r="BD668" s="275">
        <v>110000</v>
      </c>
      <c r="BE668" s="275">
        <v>85000</v>
      </c>
      <c r="BF668" s="275">
        <v>99000</v>
      </c>
      <c r="BK668" s="296" t="s">
        <v>287</v>
      </c>
    </row>
    <row r="669" spans="53:63" x14ac:dyDescent="0.3">
      <c r="BA669" s="274">
        <v>661</v>
      </c>
      <c r="BB669" s="275">
        <v>135000</v>
      </c>
      <c r="BC669" s="275">
        <v>99000</v>
      </c>
      <c r="BD669" s="275">
        <v>110000</v>
      </c>
      <c r="BE669" s="275">
        <v>85000</v>
      </c>
      <c r="BF669" s="275">
        <v>99000</v>
      </c>
      <c r="BK669" s="296" t="s">
        <v>287</v>
      </c>
    </row>
    <row r="670" spans="53:63" x14ac:dyDescent="0.3">
      <c r="BA670" s="274">
        <v>662</v>
      </c>
      <c r="BB670" s="275">
        <v>135000</v>
      </c>
      <c r="BC670" s="275">
        <v>99000</v>
      </c>
      <c r="BD670" s="275">
        <v>110000</v>
      </c>
      <c r="BE670" s="275">
        <v>85000</v>
      </c>
      <c r="BF670" s="275">
        <v>99000</v>
      </c>
      <c r="BK670" s="296" t="s">
        <v>287</v>
      </c>
    </row>
    <row r="671" spans="53:63" x14ac:dyDescent="0.3">
      <c r="BA671" s="274">
        <v>663</v>
      </c>
      <c r="BB671" s="275">
        <v>135000</v>
      </c>
      <c r="BC671" s="275">
        <v>99000</v>
      </c>
      <c r="BD671" s="275">
        <v>110000</v>
      </c>
      <c r="BE671" s="275">
        <v>85000</v>
      </c>
      <c r="BF671" s="275">
        <v>99000</v>
      </c>
      <c r="BK671" s="296" t="s">
        <v>287</v>
      </c>
    </row>
    <row r="672" spans="53:63" x14ac:dyDescent="0.3">
      <c r="BA672" s="274">
        <v>664</v>
      </c>
      <c r="BB672" s="275">
        <v>135000</v>
      </c>
      <c r="BC672" s="275">
        <v>99000</v>
      </c>
      <c r="BD672" s="275">
        <v>110000</v>
      </c>
      <c r="BE672" s="275">
        <v>85000</v>
      </c>
      <c r="BF672" s="275">
        <v>99000</v>
      </c>
      <c r="BK672" s="296" t="s">
        <v>287</v>
      </c>
    </row>
    <row r="673" spans="53:63" x14ac:dyDescent="0.3">
      <c r="BA673" s="274">
        <v>665</v>
      </c>
      <c r="BB673" s="275">
        <v>135000</v>
      </c>
      <c r="BC673" s="275">
        <v>99000</v>
      </c>
      <c r="BD673" s="275">
        <v>110000</v>
      </c>
      <c r="BE673" s="275">
        <v>85000</v>
      </c>
      <c r="BF673" s="275">
        <v>99000</v>
      </c>
      <c r="BK673" s="296" t="s">
        <v>287</v>
      </c>
    </row>
    <row r="674" spans="53:63" x14ac:dyDescent="0.3">
      <c r="BA674" s="274">
        <v>666</v>
      </c>
      <c r="BB674" s="275">
        <v>135000</v>
      </c>
      <c r="BC674" s="275">
        <v>99000</v>
      </c>
      <c r="BD674" s="275">
        <v>110000</v>
      </c>
      <c r="BE674" s="275">
        <v>85000</v>
      </c>
      <c r="BF674" s="275">
        <v>99000</v>
      </c>
      <c r="BK674" s="296" t="s">
        <v>287</v>
      </c>
    </row>
    <row r="675" spans="53:63" x14ac:dyDescent="0.3">
      <c r="BA675" s="274">
        <v>667</v>
      </c>
      <c r="BB675" s="275">
        <v>135000</v>
      </c>
      <c r="BC675" s="275">
        <v>99000</v>
      </c>
      <c r="BD675" s="275">
        <v>110000</v>
      </c>
      <c r="BE675" s="275">
        <v>85000</v>
      </c>
      <c r="BF675" s="275">
        <v>99000</v>
      </c>
      <c r="BK675" s="296" t="s">
        <v>287</v>
      </c>
    </row>
    <row r="676" spans="53:63" x14ac:dyDescent="0.3">
      <c r="BA676" s="274">
        <v>668</v>
      </c>
      <c r="BB676" s="275">
        <v>135000</v>
      </c>
      <c r="BC676" s="275">
        <v>99000</v>
      </c>
      <c r="BD676" s="275">
        <v>110000</v>
      </c>
      <c r="BE676" s="275">
        <v>85000</v>
      </c>
      <c r="BF676" s="275">
        <v>99000</v>
      </c>
      <c r="BK676" s="296" t="s">
        <v>287</v>
      </c>
    </row>
    <row r="677" spans="53:63" x14ac:dyDescent="0.3">
      <c r="BA677" s="274">
        <v>669</v>
      </c>
      <c r="BB677" s="275">
        <v>135000</v>
      </c>
      <c r="BC677" s="275">
        <v>99000</v>
      </c>
      <c r="BD677" s="275">
        <v>110000</v>
      </c>
      <c r="BE677" s="275">
        <v>85000</v>
      </c>
      <c r="BF677" s="275">
        <v>99000</v>
      </c>
      <c r="BK677" s="296" t="s">
        <v>287</v>
      </c>
    </row>
    <row r="678" spans="53:63" x14ac:dyDescent="0.3">
      <c r="BA678" s="274">
        <v>670</v>
      </c>
      <c r="BB678" s="275">
        <v>135000</v>
      </c>
      <c r="BC678" s="275">
        <v>99000</v>
      </c>
      <c r="BD678" s="275">
        <v>110000</v>
      </c>
      <c r="BE678" s="275">
        <v>85000</v>
      </c>
      <c r="BF678" s="275">
        <v>99000</v>
      </c>
      <c r="BK678" s="296" t="s">
        <v>287</v>
      </c>
    </row>
    <row r="679" spans="53:63" x14ac:dyDescent="0.3">
      <c r="BA679" s="274">
        <v>671</v>
      </c>
      <c r="BB679" s="275">
        <v>135000</v>
      </c>
      <c r="BC679" s="275">
        <v>99000</v>
      </c>
      <c r="BD679" s="275">
        <v>110000</v>
      </c>
      <c r="BE679" s="275">
        <v>85000</v>
      </c>
      <c r="BF679" s="275">
        <v>99000</v>
      </c>
      <c r="BK679" s="296" t="s">
        <v>287</v>
      </c>
    </row>
    <row r="680" spans="53:63" x14ac:dyDescent="0.3">
      <c r="BA680" s="274">
        <v>672</v>
      </c>
      <c r="BB680" s="275">
        <v>135000</v>
      </c>
      <c r="BC680" s="275">
        <v>99000</v>
      </c>
      <c r="BD680" s="275">
        <v>110000</v>
      </c>
      <c r="BE680" s="275">
        <v>85000</v>
      </c>
      <c r="BF680" s="275">
        <v>99000</v>
      </c>
      <c r="BK680" s="296" t="s">
        <v>287</v>
      </c>
    </row>
    <row r="681" spans="53:63" x14ac:dyDescent="0.3">
      <c r="BA681" s="274">
        <v>673</v>
      </c>
      <c r="BB681" s="275">
        <v>135000</v>
      </c>
      <c r="BC681" s="275">
        <v>99000</v>
      </c>
      <c r="BD681" s="275">
        <v>110000</v>
      </c>
      <c r="BE681" s="275">
        <v>85000</v>
      </c>
      <c r="BF681" s="275">
        <v>99000</v>
      </c>
      <c r="BK681" s="296" t="s">
        <v>287</v>
      </c>
    </row>
    <row r="682" spans="53:63" x14ac:dyDescent="0.3">
      <c r="BA682" s="274">
        <v>674</v>
      </c>
      <c r="BB682" s="275">
        <v>135000</v>
      </c>
      <c r="BC682" s="275">
        <v>99000</v>
      </c>
      <c r="BD682" s="275">
        <v>110000</v>
      </c>
      <c r="BE682" s="275">
        <v>85000</v>
      </c>
      <c r="BF682" s="275">
        <v>99000</v>
      </c>
      <c r="BK682" s="296" t="s">
        <v>287</v>
      </c>
    </row>
    <row r="683" spans="53:63" x14ac:dyDescent="0.3">
      <c r="BA683" s="274">
        <v>675</v>
      </c>
      <c r="BB683" s="275">
        <v>135000</v>
      </c>
      <c r="BC683" s="275">
        <v>99000</v>
      </c>
      <c r="BD683" s="275">
        <v>110000</v>
      </c>
      <c r="BE683" s="275">
        <v>85000</v>
      </c>
      <c r="BF683" s="275">
        <v>99000</v>
      </c>
      <c r="BK683" s="296" t="s">
        <v>287</v>
      </c>
    </row>
    <row r="684" spans="53:63" x14ac:dyDescent="0.3">
      <c r="BA684" s="274">
        <v>676</v>
      </c>
      <c r="BB684" s="275">
        <v>135000</v>
      </c>
      <c r="BC684" s="275">
        <v>99000</v>
      </c>
      <c r="BD684" s="275">
        <v>110000</v>
      </c>
      <c r="BE684" s="275">
        <v>85000</v>
      </c>
      <c r="BF684" s="275">
        <v>99000</v>
      </c>
      <c r="BK684" s="296" t="s">
        <v>287</v>
      </c>
    </row>
    <row r="685" spans="53:63" x14ac:dyDescent="0.3">
      <c r="BA685" s="274">
        <v>677</v>
      </c>
      <c r="BB685" s="275">
        <v>135000</v>
      </c>
      <c r="BC685" s="275">
        <v>99000</v>
      </c>
      <c r="BD685" s="275">
        <v>110000</v>
      </c>
      <c r="BE685" s="275">
        <v>85000</v>
      </c>
      <c r="BF685" s="275">
        <v>99000</v>
      </c>
      <c r="BK685" s="296" t="s">
        <v>287</v>
      </c>
    </row>
    <row r="686" spans="53:63" x14ac:dyDescent="0.3">
      <c r="BA686" s="274">
        <v>678</v>
      </c>
      <c r="BB686" s="275">
        <v>135000</v>
      </c>
      <c r="BC686" s="275">
        <v>99000</v>
      </c>
      <c r="BD686" s="275">
        <v>110000</v>
      </c>
      <c r="BE686" s="275">
        <v>85000</v>
      </c>
      <c r="BF686" s="275">
        <v>99000</v>
      </c>
      <c r="BK686" s="296" t="s">
        <v>287</v>
      </c>
    </row>
    <row r="687" spans="53:63" x14ac:dyDescent="0.3">
      <c r="BA687" s="274">
        <v>679</v>
      </c>
      <c r="BB687" s="275">
        <v>135000</v>
      </c>
      <c r="BC687" s="275">
        <v>99000</v>
      </c>
      <c r="BD687" s="275">
        <v>110000</v>
      </c>
      <c r="BE687" s="275">
        <v>85000</v>
      </c>
      <c r="BF687" s="275">
        <v>99000</v>
      </c>
      <c r="BK687" s="296" t="s">
        <v>287</v>
      </c>
    </row>
    <row r="688" spans="53:63" x14ac:dyDescent="0.3">
      <c r="BA688" s="274">
        <v>680</v>
      </c>
      <c r="BB688" s="275">
        <v>135000</v>
      </c>
      <c r="BC688" s="275">
        <v>99000</v>
      </c>
      <c r="BD688" s="275">
        <v>110000</v>
      </c>
      <c r="BE688" s="275">
        <v>85000</v>
      </c>
      <c r="BF688" s="275">
        <v>99000</v>
      </c>
      <c r="BK688" s="296" t="s">
        <v>287</v>
      </c>
    </row>
    <row r="689" spans="53:63" x14ac:dyDescent="0.3">
      <c r="BA689" s="274">
        <v>681</v>
      </c>
      <c r="BB689" s="275">
        <v>135000</v>
      </c>
      <c r="BC689" s="275">
        <v>99000</v>
      </c>
      <c r="BD689" s="275">
        <v>110000</v>
      </c>
      <c r="BE689" s="275">
        <v>85000</v>
      </c>
      <c r="BF689" s="275">
        <v>99000</v>
      </c>
      <c r="BK689" s="296" t="s">
        <v>287</v>
      </c>
    </row>
    <row r="690" spans="53:63" x14ac:dyDescent="0.3">
      <c r="BA690" s="274">
        <v>682</v>
      </c>
      <c r="BB690" s="275">
        <v>135000</v>
      </c>
      <c r="BC690" s="275">
        <v>99000</v>
      </c>
      <c r="BD690" s="275">
        <v>110000</v>
      </c>
      <c r="BE690" s="275">
        <v>85000</v>
      </c>
      <c r="BF690" s="275">
        <v>99000</v>
      </c>
      <c r="BK690" s="296" t="s">
        <v>287</v>
      </c>
    </row>
    <row r="691" spans="53:63" x14ac:dyDescent="0.3">
      <c r="BA691" s="274">
        <v>683</v>
      </c>
      <c r="BB691" s="275">
        <v>135000</v>
      </c>
      <c r="BC691" s="275">
        <v>99000</v>
      </c>
      <c r="BD691" s="275">
        <v>110000</v>
      </c>
      <c r="BE691" s="275">
        <v>85000</v>
      </c>
      <c r="BF691" s="275">
        <v>99000</v>
      </c>
      <c r="BK691" s="296" t="s">
        <v>287</v>
      </c>
    </row>
    <row r="692" spans="53:63" x14ac:dyDescent="0.3">
      <c r="BA692" s="274">
        <v>684</v>
      </c>
      <c r="BB692" s="275">
        <v>135000</v>
      </c>
      <c r="BC692" s="275">
        <v>99000</v>
      </c>
      <c r="BD692" s="275">
        <v>110000</v>
      </c>
      <c r="BE692" s="275">
        <v>85000</v>
      </c>
      <c r="BF692" s="275">
        <v>99000</v>
      </c>
      <c r="BK692" s="296" t="s">
        <v>287</v>
      </c>
    </row>
    <row r="693" spans="53:63" x14ac:dyDescent="0.3">
      <c r="BA693" s="274">
        <v>685</v>
      </c>
      <c r="BB693" s="275">
        <v>135000</v>
      </c>
      <c r="BC693" s="275">
        <v>99000</v>
      </c>
      <c r="BD693" s="275">
        <v>110000</v>
      </c>
      <c r="BE693" s="275">
        <v>85000</v>
      </c>
      <c r="BF693" s="275">
        <v>99000</v>
      </c>
      <c r="BK693" s="296" t="s">
        <v>287</v>
      </c>
    </row>
    <row r="694" spans="53:63" x14ac:dyDescent="0.3">
      <c r="BA694" s="274">
        <v>686</v>
      </c>
      <c r="BB694" s="275">
        <v>135000</v>
      </c>
      <c r="BC694" s="275">
        <v>99000</v>
      </c>
      <c r="BD694" s="275">
        <v>110000</v>
      </c>
      <c r="BE694" s="275">
        <v>85000</v>
      </c>
      <c r="BF694" s="275">
        <v>99000</v>
      </c>
      <c r="BK694" s="296" t="s">
        <v>287</v>
      </c>
    </row>
    <row r="695" spans="53:63" x14ac:dyDescent="0.3">
      <c r="BA695" s="274">
        <v>687</v>
      </c>
      <c r="BB695" s="275">
        <v>135000</v>
      </c>
      <c r="BC695" s="275">
        <v>99000</v>
      </c>
      <c r="BD695" s="275">
        <v>110000</v>
      </c>
      <c r="BE695" s="275">
        <v>85000</v>
      </c>
      <c r="BF695" s="275">
        <v>99000</v>
      </c>
      <c r="BK695" s="296" t="s">
        <v>287</v>
      </c>
    </row>
    <row r="696" spans="53:63" x14ac:dyDescent="0.3">
      <c r="BA696" s="274">
        <v>688</v>
      </c>
      <c r="BB696" s="275">
        <v>135000</v>
      </c>
      <c r="BC696" s="275">
        <v>99000</v>
      </c>
      <c r="BD696" s="275">
        <v>110000</v>
      </c>
      <c r="BE696" s="275">
        <v>85000</v>
      </c>
      <c r="BF696" s="275">
        <v>99000</v>
      </c>
      <c r="BK696" s="296" t="s">
        <v>287</v>
      </c>
    </row>
    <row r="697" spans="53:63" x14ac:dyDescent="0.3">
      <c r="BA697" s="274">
        <v>689</v>
      </c>
      <c r="BB697" s="275">
        <v>135000</v>
      </c>
      <c r="BC697" s="275">
        <v>99000</v>
      </c>
      <c r="BD697" s="275">
        <v>110000</v>
      </c>
      <c r="BE697" s="275">
        <v>85000</v>
      </c>
      <c r="BF697" s="275">
        <v>99000</v>
      </c>
      <c r="BK697" s="296" t="s">
        <v>287</v>
      </c>
    </row>
    <row r="698" spans="53:63" x14ac:dyDescent="0.3">
      <c r="BA698" s="274">
        <v>690</v>
      </c>
      <c r="BB698" s="275">
        <v>135000</v>
      </c>
      <c r="BC698" s="275">
        <v>99000</v>
      </c>
      <c r="BD698" s="275">
        <v>110000</v>
      </c>
      <c r="BE698" s="275">
        <v>85000</v>
      </c>
      <c r="BF698" s="275">
        <v>99000</v>
      </c>
      <c r="BK698" s="296" t="s">
        <v>287</v>
      </c>
    </row>
    <row r="699" spans="53:63" x14ac:dyDescent="0.3">
      <c r="BA699" s="274">
        <v>691</v>
      </c>
      <c r="BB699" s="275">
        <v>135000</v>
      </c>
      <c r="BC699" s="275">
        <v>99000</v>
      </c>
      <c r="BD699" s="275">
        <v>110000</v>
      </c>
      <c r="BE699" s="275">
        <v>85000</v>
      </c>
      <c r="BF699" s="275">
        <v>99000</v>
      </c>
      <c r="BK699" s="296" t="s">
        <v>287</v>
      </c>
    </row>
    <row r="700" spans="53:63" x14ac:dyDescent="0.3">
      <c r="BA700" s="274">
        <v>692</v>
      </c>
      <c r="BB700" s="275">
        <v>135000</v>
      </c>
      <c r="BC700" s="275">
        <v>99000</v>
      </c>
      <c r="BD700" s="275">
        <v>110000</v>
      </c>
      <c r="BE700" s="275">
        <v>85000</v>
      </c>
      <c r="BF700" s="275">
        <v>99000</v>
      </c>
      <c r="BK700" s="296" t="s">
        <v>287</v>
      </c>
    </row>
    <row r="701" spans="53:63" x14ac:dyDescent="0.3">
      <c r="BA701" s="274">
        <v>693</v>
      </c>
      <c r="BB701" s="275">
        <v>135000</v>
      </c>
      <c r="BC701" s="275">
        <v>99000</v>
      </c>
      <c r="BD701" s="275">
        <v>110000</v>
      </c>
      <c r="BE701" s="275">
        <v>85000</v>
      </c>
      <c r="BF701" s="275">
        <v>99000</v>
      </c>
      <c r="BK701" s="296" t="s">
        <v>287</v>
      </c>
    </row>
    <row r="702" spans="53:63" x14ac:dyDescent="0.3">
      <c r="BA702" s="274">
        <v>694</v>
      </c>
      <c r="BB702" s="275">
        <v>135000</v>
      </c>
      <c r="BC702" s="275">
        <v>99000</v>
      </c>
      <c r="BD702" s="275">
        <v>110000</v>
      </c>
      <c r="BE702" s="275">
        <v>85000</v>
      </c>
      <c r="BF702" s="275">
        <v>99000</v>
      </c>
      <c r="BK702" s="296" t="s">
        <v>287</v>
      </c>
    </row>
    <row r="703" spans="53:63" x14ac:dyDescent="0.3">
      <c r="BA703" s="274">
        <v>695</v>
      </c>
      <c r="BB703" s="275">
        <v>135000</v>
      </c>
      <c r="BC703" s="275">
        <v>99000</v>
      </c>
      <c r="BD703" s="275">
        <v>110000</v>
      </c>
      <c r="BE703" s="275">
        <v>85000</v>
      </c>
      <c r="BF703" s="275">
        <v>99000</v>
      </c>
      <c r="BK703" s="296" t="s">
        <v>287</v>
      </c>
    </row>
    <row r="704" spans="53:63" x14ac:dyDescent="0.3">
      <c r="BA704" s="274">
        <v>696</v>
      </c>
      <c r="BB704" s="275">
        <v>135000</v>
      </c>
      <c r="BC704" s="275">
        <v>99000</v>
      </c>
      <c r="BD704" s="275">
        <v>110000</v>
      </c>
      <c r="BE704" s="275">
        <v>85000</v>
      </c>
      <c r="BF704" s="275">
        <v>99000</v>
      </c>
      <c r="BK704" s="296" t="s">
        <v>287</v>
      </c>
    </row>
    <row r="705" spans="53:63" x14ac:dyDescent="0.3">
      <c r="BA705" s="274">
        <v>697</v>
      </c>
      <c r="BB705" s="275">
        <v>135000</v>
      </c>
      <c r="BC705" s="275">
        <v>99000</v>
      </c>
      <c r="BD705" s="275">
        <v>110000</v>
      </c>
      <c r="BE705" s="275">
        <v>85000</v>
      </c>
      <c r="BF705" s="275">
        <v>99000</v>
      </c>
      <c r="BK705" s="296" t="s">
        <v>287</v>
      </c>
    </row>
    <row r="706" spans="53:63" x14ac:dyDescent="0.3">
      <c r="BA706" s="274">
        <v>698</v>
      </c>
      <c r="BB706" s="275">
        <v>135000</v>
      </c>
      <c r="BC706" s="275">
        <v>99000</v>
      </c>
      <c r="BD706" s="275">
        <v>110000</v>
      </c>
      <c r="BE706" s="275">
        <v>85000</v>
      </c>
      <c r="BF706" s="275">
        <v>99000</v>
      </c>
      <c r="BK706" s="296" t="s">
        <v>287</v>
      </c>
    </row>
    <row r="707" spans="53:63" x14ac:dyDescent="0.3">
      <c r="BA707" s="274">
        <v>699</v>
      </c>
      <c r="BB707" s="275">
        <v>135000</v>
      </c>
      <c r="BC707" s="275">
        <v>99000</v>
      </c>
      <c r="BD707" s="275">
        <v>110000</v>
      </c>
      <c r="BE707" s="275">
        <v>85000</v>
      </c>
      <c r="BF707" s="275">
        <v>99000</v>
      </c>
      <c r="BK707" s="296" t="s">
        <v>287</v>
      </c>
    </row>
    <row r="708" spans="53:63" x14ac:dyDescent="0.3">
      <c r="BA708" s="274">
        <v>700</v>
      </c>
      <c r="BB708" s="275">
        <v>135000</v>
      </c>
      <c r="BC708" s="275">
        <v>99000</v>
      </c>
      <c r="BD708" s="275">
        <v>110000</v>
      </c>
      <c r="BE708" s="275">
        <v>85000</v>
      </c>
      <c r="BF708" s="275">
        <v>99000</v>
      </c>
      <c r="BK708" s="296" t="s">
        <v>287</v>
      </c>
    </row>
    <row r="709" spans="53:63" x14ac:dyDescent="0.3">
      <c r="BA709" s="274">
        <v>701</v>
      </c>
      <c r="BB709" s="275">
        <v>135000</v>
      </c>
      <c r="BC709" s="275">
        <v>99000</v>
      </c>
      <c r="BD709" s="275">
        <v>110000</v>
      </c>
      <c r="BE709" s="275">
        <v>85000</v>
      </c>
      <c r="BF709" s="275">
        <v>99000</v>
      </c>
      <c r="BK709" s="296" t="s">
        <v>287</v>
      </c>
    </row>
    <row r="710" spans="53:63" x14ac:dyDescent="0.3">
      <c r="BA710" s="274">
        <v>702</v>
      </c>
      <c r="BB710" s="275">
        <v>135000</v>
      </c>
      <c r="BC710" s="275">
        <v>99000</v>
      </c>
      <c r="BD710" s="275">
        <v>110000</v>
      </c>
      <c r="BE710" s="275">
        <v>85000</v>
      </c>
      <c r="BF710" s="275">
        <v>99000</v>
      </c>
      <c r="BK710" s="296" t="s">
        <v>287</v>
      </c>
    </row>
    <row r="711" spans="53:63" x14ac:dyDescent="0.3">
      <c r="BA711" s="274">
        <v>703</v>
      </c>
      <c r="BB711" s="275">
        <v>135000</v>
      </c>
      <c r="BC711" s="275">
        <v>99000</v>
      </c>
      <c r="BD711" s="275">
        <v>110000</v>
      </c>
      <c r="BE711" s="275">
        <v>85000</v>
      </c>
      <c r="BF711" s="275">
        <v>99000</v>
      </c>
      <c r="BK711" s="296" t="s">
        <v>287</v>
      </c>
    </row>
    <row r="712" spans="53:63" x14ac:dyDescent="0.3">
      <c r="BA712" s="274">
        <v>704</v>
      </c>
      <c r="BB712" s="275">
        <v>135000</v>
      </c>
      <c r="BC712" s="275">
        <v>99000</v>
      </c>
      <c r="BD712" s="275">
        <v>110000</v>
      </c>
      <c r="BE712" s="275">
        <v>85000</v>
      </c>
      <c r="BF712" s="275">
        <v>99000</v>
      </c>
      <c r="BK712" s="296" t="s">
        <v>287</v>
      </c>
    </row>
    <row r="713" spans="53:63" x14ac:dyDescent="0.3">
      <c r="BA713" s="274">
        <v>705</v>
      </c>
      <c r="BB713" s="275">
        <v>135000</v>
      </c>
      <c r="BC713" s="275">
        <v>99000</v>
      </c>
      <c r="BD713" s="275">
        <v>110000</v>
      </c>
      <c r="BE713" s="275">
        <v>85000</v>
      </c>
      <c r="BF713" s="275">
        <v>99000</v>
      </c>
      <c r="BK713" s="296" t="s">
        <v>287</v>
      </c>
    </row>
    <row r="714" spans="53:63" x14ac:dyDescent="0.3">
      <c r="BA714" s="274">
        <v>706</v>
      </c>
      <c r="BB714" s="275">
        <v>135000</v>
      </c>
      <c r="BC714" s="275">
        <v>99000</v>
      </c>
      <c r="BD714" s="275">
        <v>110000</v>
      </c>
      <c r="BE714" s="275">
        <v>85000</v>
      </c>
      <c r="BF714" s="275">
        <v>99000</v>
      </c>
      <c r="BK714" s="296" t="s">
        <v>287</v>
      </c>
    </row>
    <row r="715" spans="53:63" x14ac:dyDescent="0.3">
      <c r="BA715" s="274">
        <v>707</v>
      </c>
      <c r="BB715" s="275">
        <v>135000</v>
      </c>
      <c r="BC715" s="275">
        <v>99000</v>
      </c>
      <c r="BD715" s="275">
        <v>110000</v>
      </c>
      <c r="BE715" s="275">
        <v>85000</v>
      </c>
      <c r="BF715" s="275">
        <v>99000</v>
      </c>
      <c r="BK715" s="296" t="s">
        <v>287</v>
      </c>
    </row>
    <row r="716" spans="53:63" x14ac:dyDescent="0.3">
      <c r="BA716" s="274">
        <v>708</v>
      </c>
      <c r="BB716" s="275">
        <v>135000</v>
      </c>
      <c r="BC716" s="275">
        <v>99000</v>
      </c>
      <c r="BD716" s="275">
        <v>110000</v>
      </c>
      <c r="BE716" s="275">
        <v>85000</v>
      </c>
      <c r="BF716" s="275">
        <v>99000</v>
      </c>
      <c r="BK716" s="296" t="s">
        <v>287</v>
      </c>
    </row>
    <row r="717" spans="53:63" x14ac:dyDescent="0.3">
      <c r="BA717" s="274">
        <v>709</v>
      </c>
      <c r="BB717" s="275">
        <v>135000</v>
      </c>
      <c r="BC717" s="275">
        <v>99000</v>
      </c>
      <c r="BD717" s="275">
        <v>110000</v>
      </c>
      <c r="BE717" s="275">
        <v>85000</v>
      </c>
      <c r="BF717" s="275">
        <v>99000</v>
      </c>
      <c r="BK717" s="296" t="s">
        <v>287</v>
      </c>
    </row>
    <row r="718" spans="53:63" x14ac:dyDescent="0.3">
      <c r="BA718" s="274">
        <v>710</v>
      </c>
      <c r="BB718" s="275">
        <v>135000</v>
      </c>
      <c r="BC718" s="275">
        <v>99000</v>
      </c>
      <c r="BD718" s="275">
        <v>110000</v>
      </c>
      <c r="BE718" s="275">
        <v>85000</v>
      </c>
      <c r="BF718" s="275">
        <v>99000</v>
      </c>
      <c r="BK718" s="296" t="s">
        <v>287</v>
      </c>
    </row>
    <row r="719" spans="53:63" x14ac:dyDescent="0.3">
      <c r="BA719" s="274">
        <v>711</v>
      </c>
      <c r="BB719" s="275">
        <v>135000</v>
      </c>
      <c r="BC719" s="275">
        <v>99000</v>
      </c>
      <c r="BD719" s="275">
        <v>110000</v>
      </c>
      <c r="BE719" s="275">
        <v>85000</v>
      </c>
      <c r="BF719" s="275">
        <v>99000</v>
      </c>
      <c r="BK719" s="296" t="s">
        <v>287</v>
      </c>
    </row>
    <row r="720" spans="53:63" x14ac:dyDescent="0.3">
      <c r="BA720" s="274">
        <v>712</v>
      </c>
      <c r="BB720" s="275">
        <v>135000</v>
      </c>
      <c r="BC720" s="275">
        <v>99000</v>
      </c>
      <c r="BD720" s="275">
        <v>110000</v>
      </c>
      <c r="BE720" s="275">
        <v>85000</v>
      </c>
      <c r="BF720" s="275">
        <v>99000</v>
      </c>
      <c r="BK720" s="296" t="s">
        <v>287</v>
      </c>
    </row>
    <row r="721" spans="53:63" x14ac:dyDescent="0.3">
      <c r="BA721" s="274">
        <v>713</v>
      </c>
      <c r="BB721" s="275">
        <v>135000</v>
      </c>
      <c r="BC721" s="275">
        <v>99000</v>
      </c>
      <c r="BD721" s="275">
        <v>110000</v>
      </c>
      <c r="BE721" s="275">
        <v>85000</v>
      </c>
      <c r="BF721" s="275">
        <v>99000</v>
      </c>
      <c r="BK721" s="296" t="s">
        <v>287</v>
      </c>
    </row>
    <row r="722" spans="53:63" x14ac:dyDescent="0.3">
      <c r="BA722" s="274">
        <v>714</v>
      </c>
      <c r="BB722" s="275">
        <v>135000</v>
      </c>
      <c r="BC722" s="275">
        <v>99000</v>
      </c>
      <c r="BD722" s="275">
        <v>110000</v>
      </c>
      <c r="BE722" s="275">
        <v>85000</v>
      </c>
      <c r="BF722" s="275">
        <v>99000</v>
      </c>
      <c r="BK722" s="296" t="s">
        <v>287</v>
      </c>
    </row>
    <row r="723" spans="53:63" x14ac:dyDescent="0.3">
      <c r="BA723" s="274">
        <v>715</v>
      </c>
      <c r="BB723" s="275">
        <v>135000</v>
      </c>
      <c r="BC723" s="275">
        <v>99000</v>
      </c>
      <c r="BD723" s="275">
        <v>110000</v>
      </c>
      <c r="BE723" s="275">
        <v>85000</v>
      </c>
      <c r="BF723" s="275">
        <v>99000</v>
      </c>
      <c r="BK723" s="296" t="s">
        <v>287</v>
      </c>
    </row>
    <row r="724" spans="53:63" x14ac:dyDescent="0.3">
      <c r="BA724" s="274">
        <v>716</v>
      </c>
      <c r="BB724" s="275">
        <v>135000</v>
      </c>
      <c r="BC724" s="275">
        <v>99000</v>
      </c>
      <c r="BD724" s="275">
        <v>110000</v>
      </c>
      <c r="BE724" s="275">
        <v>85000</v>
      </c>
      <c r="BF724" s="275">
        <v>99000</v>
      </c>
      <c r="BK724" s="296" t="s">
        <v>287</v>
      </c>
    </row>
    <row r="725" spans="53:63" x14ac:dyDescent="0.3">
      <c r="BA725" s="274">
        <v>717</v>
      </c>
      <c r="BB725" s="275">
        <v>135000</v>
      </c>
      <c r="BC725" s="275">
        <v>99000</v>
      </c>
      <c r="BD725" s="275">
        <v>110000</v>
      </c>
      <c r="BE725" s="275">
        <v>85000</v>
      </c>
      <c r="BF725" s="275">
        <v>99000</v>
      </c>
      <c r="BK725" s="296" t="s">
        <v>287</v>
      </c>
    </row>
    <row r="726" spans="53:63" x14ac:dyDescent="0.3">
      <c r="BA726" s="274">
        <v>718</v>
      </c>
      <c r="BB726" s="275">
        <v>135000</v>
      </c>
      <c r="BC726" s="275">
        <v>99000</v>
      </c>
      <c r="BD726" s="275">
        <v>110000</v>
      </c>
      <c r="BE726" s="275">
        <v>85000</v>
      </c>
      <c r="BF726" s="275">
        <v>99000</v>
      </c>
      <c r="BK726" s="296" t="s">
        <v>287</v>
      </c>
    </row>
    <row r="727" spans="53:63" x14ac:dyDescent="0.3">
      <c r="BA727" s="274">
        <v>719</v>
      </c>
      <c r="BB727" s="275">
        <v>135000</v>
      </c>
      <c r="BC727" s="275">
        <v>99000</v>
      </c>
      <c r="BD727" s="275">
        <v>110000</v>
      </c>
      <c r="BE727" s="275">
        <v>85000</v>
      </c>
      <c r="BF727" s="275">
        <v>99000</v>
      </c>
      <c r="BK727" s="296" t="s">
        <v>287</v>
      </c>
    </row>
    <row r="728" spans="53:63" x14ac:dyDescent="0.3">
      <c r="BA728" s="274">
        <v>720</v>
      </c>
      <c r="BB728" s="275">
        <v>135000</v>
      </c>
      <c r="BC728" s="275">
        <v>99000</v>
      </c>
      <c r="BD728" s="275">
        <v>110000</v>
      </c>
      <c r="BE728" s="275">
        <v>85000</v>
      </c>
      <c r="BF728" s="275">
        <v>99000</v>
      </c>
      <c r="BK728" s="296" t="s">
        <v>287</v>
      </c>
    </row>
    <row r="729" spans="53:63" x14ac:dyDescent="0.3">
      <c r="BA729" s="274">
        <v>721</v>
      </c>
      <c r="BB729" s="275">
        <v>135000</v>
      </c>
      <c r="BC729" s="275">
        <v>99000</v>
      </c>
      <c r="BD729" s="275">
        <v>110000</v>
      </c>
      <c r="BE729" s="275">
        <v>85000</v>
      </c>
      <c r="BF729" s="275">
        <v>99000</v>
      </c>
      <c r="BK729" s="296" t="s">
        <v>287</v>
      </c>
    </row>
    <row r="730" spans="53:63" x14ac:dyDescent="0.3">
      <c r="BA730" s="274">
        <v>722</v>
      </c>
      <c r="BB730" s="275">
        <v>135000</v>
      </c>
      <c r="BC730" s="275">
        <v>99000</v>
      </c>
      <c r="BD730" s="275">
        <v>110000</v>
      </c>
      <c r="BE730" s="275">
        <v>85000</v>
      </c>
      <c r="BF730" s="275">
        <v>99000</v>
      </c>
      <c r="BK730" s="296" t="s">
        <v>287</v>
      </c>
    </row>
    <row r="731" spans="53:63" x14ac:dyDescent="0.3">
      <c r="BA731" s="274">
        <v>723</v>
      </c>
      <c r="BB731" s="275">
        <v>135000</v>
      </c>
      <c r="BC731" s="275">
        <v>99000</v>
      </c>
      <c r="BD731" s="275">
        <v>110000</v>
      </c>
      <c r="BE731" s="275">
        <v>85000</v>
      </c>
      <c r="BF731" s="275">
        <v>99000</v>
      </c>
      <c r="BK731" s="296" t="s">
        <v>287</v>
      </c>
    </row>
    <row r="732" spans="53:63" x14ac:dyDescent="0.3">
      <c r="BA732" s="274">
        <v>724</v>
      </c>
      <c r="BB732" s="275">
        <v>135000</v>
      </c>
      <c r="BC732" s="275">
        <v>99000</v>
      </c>
      <c r="BD732" s="275">
        <v>110000</v>
      </c>
      <c r="BE732" s="275">
        <v>85000</v>
      </c>
      <c r="BF732" s="275">
        <v>99000</v>
      </c>
      <c r="BK732" s="296" t="s">
        <v>287</v>
      </c>
    </row>
    <row r="733" spans="53:63" x14ac:dyDescent="0.3">
      <c r="BA733" s="274">
        <v>725</v>
      </c>
      <c r="BB733" s="275">
        <v>135000</v>
      </c>
      <c r="BC733" s="275">
        <v>99000</v>
      </c>
      <c r="BD733" s="275">
        <v>110000</v>
      </c>
      <c r="BE733" s="275">
        <v>85000</v>
      </c>
      <c r="BF733" s="275">
        <v>99000</v>
      </c>
      <c r="BK733" s="296" t="s">
        <v>287</v>
      </c>
    </row>
    <row r="734" spans="53:63" x14ac:dyDescent="0.3">
      <c r="BA734" s="274">
        <v>726</v>
      </c>
      <c r="BB734" s="275">
        <v>135000</v>
      </c>
      <c r="BC734" s="275">
        <v>99000</v>
      </c>
      <c r="BD734" s="275">
        <v>110000</v>
      </c>
      <c r="BE734" s="275">
        <v>85000</v>
      </c>
      <c r="BF734" s="275">
        <v>99000</v>
      </c>
      <c r="BK734" s="296" t="s">
        <v>287</v>
      </c>
    </row>
    <row r="735" spans="53:63" x14ac:dyDescent="0.3">
      <c r="BA735" s="274">
        <v>727</v>
      </c>
      <c r="BB735" s="275">
        <v>135000</v>
      </c>
      <c r="BC735" s="275">
        <v>99000</v>
      </c>
      <c r="BD735" s="275">
        <v>110000</v>
      </c>
      <c r="BE735" s="275">
        <v>85000</v>
      </c>
      <c r="BF735" s="275">
        <v>99000</v>
      </c>
      <c r="BK735" s="296" t="s">
        <v>287</v>
      </c>
    </row>
    <row r="736" spans="53:63" x14ac:dyDescent="0.3">
      <c r="BA736" s="274">
        <v>728</v>
      </c>
      <c r="BB736" s="275">
        <v>135000</v>
      </c>
      <c r="BC736" s="275">
        <v>99000</v>
      </c>
      <c r="BD736" s="275">
        <v>110000</v>
      </c>
      <c r="BE736" s="275">
        <v>85000</v>
      </c>
      <c r="BF736" s="275">
        <v>99000</v>
      </c>
      <c r="BK736" s="296" t="s">
        <v>287</v>
      </c>
    </row>
    <row r="737" spans="53:63" x14ac:dyDescent="0.3">
      <c r="BA737" s="274">
        <v>729</v>
      </c>
      <c r="BB737" s="275">
        <v>135000</v>
      </c>
      <c r="BC737" s="275">
        <v>99000</v>
      </c>
      <c r="BD737" s="275">
        <v>110000</v>
      </c>
      <c r="BE737" s="275">
        <v>85000</v>
      </c>
      <c r="BF737" s="275">
        <v>99000</v>
      </c>
      <c r="BK737" s="296" t="s">
        <v>287</v>
      </c>
    </row>
    <row r="738" spans="53:63" x14ac:dyDescent="0.3">
      <c r="BA738" s="274">
        <v>730</v>
      </c>
      <c r="BB738" s="275">
        <v>135000</v>
      </c>
      <c r="BC738" s="275">
        <v>99000</v>
      </c>
      <c r="BD738" s="275">
        <v>110000</v>
      </c>
      <c r="BE738" s="275">
        <v>85000</v>
      </c>
      <c r="BF738" s="275">
        <v>99000</v>
      </c>
      <c r="BK738" s="296" t="s">
        <v>287</v>
      </c>
    </row>
    <row r="739" spans="53:63" x14ac:dyDescent="0.3">
      <c r="BA739" s="274">
        <v>731</v>
      </c>
      <c r="BB739" s="275">
        <v>135000</v>
      </c>
      <c r="BC739" s="275">
        <v>99000</v>
      </c>
      <c r="BD739" s="275">
        <v>110000</v>
      </c>
      <c r="BE739" s="275">
        <v>85000</v>
      </c>
      <c r="BF739" s="275">
        <v>99000</v>
      </c>
      <c r="BK739" s="296" t="s">
        <v>287</v>
      </c>
    </row>
    <row r="740" spans="53:63" x14ac:dyDescent="0.3">
      <c r="BA740" s="274">
        <v>732</v>
      </c>
      <c r="BB740" s="275">
        <v>135000</v>
      </c>
      <c r="BC740" s="275">
        <v>99000</v>
      </c>
      <c r="BD740" s="275">
        <v>110000</v>
      </c>
      <c r="BE740" s="275">
        <v>85000</v>
      </c>
      <c r="BF740" s="275">
        <v>99000</v>
      </c>
      <c r="BK740" s="296" t="s">
        <v>287</v>
      </c>
    </row>
    <row r="741" spans="53:63" x14ac:dyDescent="0.3">
      <c r="BA741" s="274">
        <v>733</v>
      </c>
      <c r="BB741" s="275">
        <v>135000</v>
      </c>
      <c r="BC741" s="275">
        <v>99000</v>
      </c>
      <c r="BD741" s="275">
        <v>110000</v>
      </c>
      <c r="BE741" s="275">
        <v>85000</v>
      </c>
      <c r="BF741" s="275">
        <v>99000</v>
      </c>
      <c r="BK741" s="296" t="s">
        <v>287</v>
      </c>
    </row>
    <row r="742" spans="53:63" x14ac:dyDescent="0.3">
      <c r="BA742" s="274">
        <v>734</v>
      </c>
      <c r="BB742" s="275">
        <v>135000</v>
      </c>
      <c r="BC742" s="275">
        <v>99000</v>
      </c>
      <c r="BD742" s="275">
        <v>110000</v>
      </c>
      <c r="BE742" s="275">
        <v>85000</v>
      </c>
      <c r="BF742" s="275">
        <v>99000</v>
      </c>
      <c r="BK742" s="296" t="s">
        <v>287</v>
      </c>
    </row>
    <row r="743" spans="53:63" x14ac:dyDescent="0.3">
      <c r="BA743" s="274">
        <v>735</v>
      </c>
      <c r="BB743" s="275">
        <v>135000</v>
      </c>
      <c r="BC743" s="275">
        <v>99000</v>
      </c>
      <c r="BD743" s="275">
        <v>110000</v>
      </c>
      <c r="BE743" s="275">
        <v>85000</v>
      </c>
      <c r="BF743" s="275">
        <v>99000</v>
      </c>
      <c r="BK743" s="296" t="s">
        <v>287</v>
      </c>
    </row>
    <row r="744" spans="53:63" x14ac:dyDescent="0.3">
      <c r="BA744" s="274">
        <v>736</v>
      </c>
      <c r="BB744" s="275">
        <v>135000</v>
      </c>
      <c r="BC744" s="275">
        <v>99000</v>
      </c>
      <c r="BD744" s="275">
        <v>110000</v>
      </c>
      <c r="BE744" s="275">
        <v>85000</v>
      </c>
      <c r="BF744" s="275">
        <v>99000</v>
      </c>
      <c r="BK744" s="296" t="s">
        <v>287</v>
      </c>
    </row>
    <row r="745" spans="53:63" x14ac:dyDescent="0.3">
      <c r="BA745" s="274">
        <v>737</v>
      </c>
      <c r="BB745" s="275">
        <v>135000</v>
      </c>
      <c r="BC745" s="275">
        <v>99000</v>
      </c>
      <c r="BD745" s="275">
        <v>110000</v>
      </c>
      <c r="BE745" s="275">
        <v>85000</v>
      </c>
      <c r="BF745" s="275">
        <v>99000</v>
      </c>
      <c r="BK745" s="296" t="s">
        <v>287</v>
      </c>
    </row>
    <row r="746" spans="53:63" x14ac:dyDescent="0.3">
      <c r="BA746" s="274">
        <v>738</v>
      </c>
      <c r="BB746" s="275">
        <v>135000</v>
      </c>
      <c r="BC746" s="275">
        <v>99000</v>
      </c>
      <c r="BD746" s="275">
        <v>110000</v>
      </c>
      <c r="BE746" s="275">
        <v>85000</v>
      </c>
      <c r="BF746" s="275">
        <v>99000</v>
      </c>
      <c r="BK746" s="296" t="s">
        <v>287</v>
      </c>
    </row>
    <row r="747" spans="53:63" x14ac:dyDescent="0.3">
      <c r="BA747" s="274">
        <v>739</v>
      </c>
      <c r="BB747" s="275">
        <v>135000</v>
      </c>
      <c r="BC747" s="275">
        <v>99000</v>
      </c>
      <c r="BD747" s="275">
        <v>110000</v>
      </c>
      <c r="BE747" s="275">
        <v>85000</v>
      </c>
      <c r="BF747" s="275">
        <v>99000</v>
      </c>
      <c r="BK747" s="296" t="s">
        <v>287</v>
      </c>
    </row>
    <row r="748" spans="53:63" x14ac:dyDescent="0.3">
      <c r="BA748" s="274">
        <v>740</v>
      </c>
      <c r="BB748" s="275">
        <v>135000</v>
      </c>
      <c r="BC748" s="275">
        <v>99000</v>
      </c>
      <c r="BD748" s="275">
        <v>110000</v>
      </c>
      <c r="BE748" s="275">
        <v>85000</v>
      </c>
      <c r="BF748" s="275">
        <v>99000</v>
      </c>
      <c r="BK748" s="296" t="s">
        <v>287</v>
      </c>
    </row>
    <row r="749" spans="53:63" x14ac:dyDescent="0.3">
      <c r="BA749" s="274">
        <v>741</v>
      </c>
      <c r="BB749" s="275">
        <v>135000</v>
      </c>
      <c r="BC749" s="275">
        <v>99000</v>
      </c>
      <c r="BD749" s="275">
        <v>110000</v>
      </c>
      <c r="BE749" s="275">
        <v>85000</v>
      </c>
      <c r="BF749" s="275">
        <v>99000</v>
      </c>
      <c r="BK749" s="296" t="s">
        <v>287</v>
      </c>
    </row>
    <row r="750" spans="53:63" x14ac:dyDescent="0.3">
      <c r="BA750" s="274">
        <v>742</v>
      </c>
      <c r="BB750" s="275">
        <v>135000</v>
      </c>
      <c r="BC750" s="275">
        <v>99000</v>
      </c>
      <c r="BD750" s="275">
        <v>110000</v>
      </c>
      <c r="BE750" s="275">
        <v>85000</v>
      </c>
      <c r="BF750" s="275">
        <v>99000</v>
      </c>
      <c r="BK750" s="296" t="s">
        <v>287</v>
      </c>
    </row>
    <row r="751" spans="53:63" x14ac:dyDescent="0.3">
      <c r="BA751" s="274">
        <v>743</v>
      </c>
      <c r="BB751" s="275">
        <v>135000</v>
      </c>
      <c r="BC751" s="275">
        <v>99000</v>
      </c>
      <c r="BD751" s="275">
        <v>110000</v>
      </c>
      <c r="BE751" s="275">
        <v>85000</v>
      </c>
      <c r="BF751" s="275">
        <v>99000</v>
      </c>
      <c r="BK751" s="296" t="s">
        <v>287</v>
      </c>
    </row>
    <row r="752" spans="53:63" x14ac:dyDescent="0.3">
      <c r="BA752" s="274">
        <v>744</v>
      </c>
      <c r="BB752" s="275">
        <v>135000</v>
      </c>
      <c r="BC752" s="275">
        <v>99000</v>
      </c>
      <c r="BD752" s="275">
        <v>110000</v>
      </c>
      <c r="BE752" s="275">
        <v>85000</v>
      </c>
      <c r="BF752" s="275">
        <v>99000</v>
      </c>
      <c r="BK752" s="296" t="s">
        <v>287</v>
      </c>
    </row>
    <row r="753" spans="53:63" x14ac:dyDescent="0.3">
      <c r="BA753" s="274">
        <v>745</v>
      </c>
      <c r="BB753" s="275">
        <v>135000</v>
      </c>
      <c r="BC753" s="275">
        <v>99000</v>
      </c>
      <c r="BD753" s="275">
        <v>110000</v>
      </c>
      <c r="BE753" s="275">
        <v>85000</v>
      </c>
      <c r="BF753" s="275">
        <v>99000</v>
      </c>
      <c r="BK753" s="296" t="s">
        <v>287</v>
      </c>
    </row>
    <row r="754" spans="53:63" x14ac:dyDescent="0.3">
      <c r="BA754" s="274">
        <v>746</v>
      </c>
      <c r="BB754" s="275">
        <v>135000</v>
      </c>
      <c r="BC754" s="275">
        <v>99000</v>
      </c>
      <c r="BD754" s="275">
        <v>110000</v>
      </c>
      <c r="BE754" s="275">
        <v>85000</v>
      </c>
      <c r="BF754" s="275">
        <v>99000</v>
      </c>
      <c r="BK754" s="296" t="s">
        <v>287</v>
      </c>
    </row>
    <row r="755" spans="53:63" x14ac:dyDescent="0.3">
      <c r="BA755" s="274">
        <v>747</v>
      </c>
      <c r="BB755" s="275">
        <v>135000</v>
      </c>
      <c r="BC755" s="275">
        <v>99000</v>
      </c>
      <c r="BD755" s="275">
        <v>110000</v>
      </c>
      <c r="BE755" s="275">
        <v>85000</v>
      </c>
      <c r="BF755" s="275">
        <v>99000</v>
      </c>
      <c r="BK755" s="296" t="s">
        <v>287</v>
      </c>
    </row>
    <row r="756" spans="53:63" x14ac:dyDescent="0.3">
      <c r="BA756" s="274">
        <v>748</v>
      </c>
      <c r="BB756" s="275">
        <v>135000</v>
      </c>
      <c r="BC756" s="275">
        <v>99000</v>
      </c>
      <c r="BD756" s="275">
        <v>110000</v>
      </c>
      <c r="BE756" s="275">
        <v>85000</v>
      </c>
      <c r="BF756" s="275">
        <v>99000</v>
      </c>
      <c r="BK756" s="296" t="s">
        <v>287</v>
      </c>
    </row>
    <row r="757" spans="53:63" x14ac:dyDescent="0.3">
      <c r="BA757" s="274">
        <v>749</v>
      </c>
      <c r="BB757" s="275">
        <v>135000</v>
      </c>
      <c r="BC757" s="275">
        <v>99000</v>
      </c>
      <c r="BD757" s="275">
        <v>110000</v>
      </c>
      <c r="BE757" s="275">
        <v>85000</v>
      </c>
      <c r="BF757" s="275">
        <v>99000</v>
      </c>
      <c r="BK757" s="296" t="s">
        <v>287</v>
      </c>
    </row>
    <row r="758" spans="53:63" x14ac:dyDescent="0.3">
      <c r="BA758" s="274">
        <v>750</v>
      </c>
      <c r="BB758" s="275">
        <v>135000</v>
      </c>
      <c r="BC758" s="275">
        <v>99000</v>
      </c>
      <c r="BD758" s="275">
        <v>110000</v>
      </c>
      <c r="BE758" s="275">
        <v>85000</v>
      </c>
      <c r="BF758" s="275">
        <v>99000</v>
      </c>
      <c r="BK758" s="296" t="s">
        <v>287</v>
      </c>
    </row>
    <row r="760" spans="53:63" x14ac:dyDescent="0.3">
      <c r="BA760" s="274" t="s">
        <v>273</v>
      </c>
      <c r="BB760" s="275" t="s">
        <v>304</v>
      </c>
      <c r="BC760" s="275" t="s">
        <v>304</v>
      </c>
      <c r="BD760" s="275" t="s">
        <v>304</v>
      </c>
      <c r="BE760" s="275">
        <v>150000</v>
      </c>
      <c r="BF760" s="275">
        <v>250000</v>
      </c>
    </row>
  </sheetData>
  <mergeCells count="13">
    <mergeCell ref="R68:S73"/>
    <mergeCell ref="G1:K3"/>
    <mergeCell ref="Q4:T9"/>
    <mergeCell ref="F5:M5"/>
    <mergeCell ref="F6:O6"/>
    <mergeCell ref="F7:I7"/>
    <mergeCell ref="F8:I8"/>
    <mergeCell ref="F9:I9"/>
    <mergeCell ref="G10:H10"/>
    <mergeCell ref="F11:I11"/>
    <mergeCell ref="M68:M73"/>
    <mergeCell ref="N68:O73"/>
    <mergeCell ref="Q68:Q73"/>
  </mergeCells>
  <conditionalFormatting sqref="K33:K41">
    <cfRule type="containsText" dxfId="168" priority="33" operator="containsText" text="Salah">
      <formula>NOT(ISERROR(SEARCH("Salah",K33)))</formula>
    </cfRule>
    <cfRule type="expression" dxfId="167" priority="34">
      <formula>"Salah"</formula>
    </cfRule>
  </conditionalFormatting>
  <conditionalFormatting sqref="E28:J29 E24:F25">
    <cfRule type="cellIs" dxfId="166" priority="32" operator="lessThan">
      <formula>0</formula>
    </cfRule>
  </conditionalFormatting>
  <conditionalFormatting sqref="S35:S37">
    <cfRule type="cellIs" dxfId="165" priority="31" operator="lessThan">
      <formula>0</formula>
    </cfRule>
  </conditionalFormatting>
  <conditionalFormatting sqref="S40">
    <cfRule type="cellIs" dxfId="164" priority="30" operator="lessThan">
      <formula>0</formula>
    </cfRule>
  </conditionalFormatting>
  <conditionalFormatting sqref="N31:O31">
    <cfRule type="cellIs" dxfId="163" priority="29" operator="lessThan">
      <formula>0</formula>
    </cfRule>
  </conditionalFormatting>
  <conditionalFormatting sqref="Q16">
    <cfRule type="cellIs" dxfId="162" priority="28" operator="lessThan">
      <formula>0</formula>
    </cfRule>
  </conditionalFormatting>
  <conditionalFormatting sqref="S48:T52 S44 S46:S47">
    <cfRule type="cellIs" dxfId="161" priority="27" operator="lessThan">
      <formula>0</formula>
    </cfRule>
  </conditionalFormatting>
  <conditionalFormatting sqref="X22:X30 X33:X35">
    <cfRule type="cellIs" dxfId="160" priority="26" operator="lessThan">
      <formula>0</formula>
    </cfRule>
  </conditionalFormatting>
  <conditionalFormatting sqref="U58:U65">
    <cfRule type="containsText" dxfId="159" priority="25" operator="containsText" text="Salah">
      <formula>NOT(ISERROR(SEARCH("Salah",U58)))</formula>
    </cfRule>
  </conditionalFormatting>
  <conditionalFormatting sqref="O34:O42">
    <cfRule type="cellIs" dxfId="158" priority="24" operator="lessThan">
      <formula>0</formula>
    </cfRule>
  </conditionalFormatting>
  <conditionalFormatting sqref="M68:O74">
    <cfRule type="cellIs" dxfId="157" priority="23" operator="lessThan">
      <formula>0.2</formula>
    </cfRule>
  </conditionalFormatting>
  <conditionalFormatting sqref="M68:M74">
    <cfRule type="containsText" dxfId="156" priority="22" operator="containsText" text="IRR.">
      <formula>NOT(ISERROR(SEARCH("IRR.",M68)))</formula>
    </cfRule>
  </conditionalFormatting>
  <conditionalFormatting sqref="Q17">
    <cfRule type="cellIs" dxfId="155" priority="21" operator="lessThan">
      <formula>0</formula>
    </cfRule>
  </conditionalFormatting>
  <conditionalFormatting sqref="O45:O47">
    <cfRule type="cellIs" dxfId="154" priority="20" operator="lessThan">
      <formula>0</formula>
    </cfRule>
  </conditionalFormatting>
  <conditionalFormatting sqref="T44:T47">
    <cfRule type="cellIs" dxfId="153" priority="19" operator="lessThan">
      <formula>0</formula>
    </cfRule>
  </conditionalFormatting>
  <conditionalFormatting sqref="F23">
    <cfRule type="cellIs" dxfId="152" priority="17" operator="lessThan">
      <formula>0</formula>
    </cfRule>
  </conditionalFormatting>
  <conditionalFormatting sqref="S45">
    <cfRule type="cellIs" dxfId="151" priority="16" operator="lessThan">
      <formula>0</formula>
    </cfRule>
  </conditionalFormatting>
  <conditionalFormatting sqref="E26:J26">
    <cfRule type="cellIs" dxfId="150" priority="15" operator="lessThan">
      <formula>0</formula>
    </cfRule>
  </conditionalFormatting>
  <conditionalFormatting sqref="E27:J27">
    <cfRule type="cellIs" dxfId="149" priority="14" operator="lessThan">
      <formula>0</formula>
    </cfRule>
  </conditionalFormatting>
  <conditionalFormatting sqref="G24:J25">
    <cfRule type="cellIs" dxfId="148" priority="13" operator="lessThan">
      <formula>0</formula>
    </cfRule>
  </conditionalFormatting>
  <conditionalFormatting sqref="G23:J23">
    <cfRule type="cellIs" dxfId="147" priority="11" operator="lessThan">
      <formula>0</formula>
    </cfRule>
  </conditionalFormatting>
  <conditionalFormatting sqref="E21:J21 F22:J22">
    <cfRule type="cellIs" dxfId="146" priority="10" operator="lessThan">
      <formula>0</formula>
    </cfRule>
  </conditionalFormatting>
  <conditionalFormatting sqref="E23">
    <cfRule type="cellIs" dxfId="145" priority="6" operator="lessThan">
      <formula>0</formula>
    </cfRule>
  </conditionalFormatting>
  <conditionalFormatting sqref="E22">
    <cfRule type="cellIs" dxfId="144" priority="1" operator="lessThan">
      <formula>0</formula>
    </cfRule>
  </conditionalFormatting>
  <dataValidations count="11">
    <dataValidation type="list" allowBlank="1" showInputMessage="1" showErrorMessage="1" sqref="F7:I7" xr:uid="{00000000-0002-0000-0500-000000000000}">
      <formula1>$AC$8:$AC$18</formula1>
    </dataValidation>
    <dataValidation type="list" allowBlank="1" showInputMessage="1" showErrorMessage="1" sqref="F8:I8" xr:uid="{00000000-0002-0000-0500-000001000000}">
      <formula1>$AD$8:$AD$18</formula1>
    </dataValidation>
    <dataValidation type="list" allowBlank="1" showInputMessage="1" showErrorMessage="1" sqref="F9:I9" xr:uid="{00000000-0002-0000-0500-000002000000}">
      <formula1>$AE$8:$AE$10</formula1>
    </dataValidation>
    <dataValidation type="list" allowBlank="1" showInputMessage="1" showErrorMessage="1" sqref="F10" xr:uid="{00000000-0002-0000-0500-000003000000}">
      <formula1>$AF$8:$AF$39</formula1>
    </dataValidation>
    <dataValidation type="list" allowBlank="1" showInputMessage="1" showErrorMessage="1" sqref="G10" xr:uid="{00000000-0002-0000-0500-000004000000}">
      <formula1>$AG$8:$AG$20</formula1>
    </dataValidation>
    <dataValidation type="list" allowBlank="1" showInputMessage="1" showErrorMessage="1" sqref="I10" xr:uid="{00000000-0002-0000-0500-000005000000}">
      <formula1>$AH$8:$AH$22</formula1>
    </dataValidation>
    <dataValidation type="list" allowBlank="1" showInputMessage="1" showErrorMessage="1" sqref="F11:I11" xr:uid="{00000000-0002-0000-0500-000006000000}">
      <formula1>$AI$8:$AI$12</formula1>
    </dataValidation>
    <dataValidation type="list" allowBlank="1" showInputMessage="1" showErrorMessage="1" sqref="E33:J41" xr:uid="{00000000-0002-0000-0500-000007000000}">
      <formula1>$AJ$8:$AJ$9</formula1>
    </dataValidation>
    <dataValidation type="list" allowBlank="1" showInputMessage="1" showErrorMessage="1" sqref="V36 M49" xr:uid="{00000000-0002-0000-0500-000008000000}">
      <formula1>$AL$8:$AL$10</formula1>
    </dataValidation>
    <dataValidation type="list" allowBlank="1" showInputMessage="1" showErrorMessage="1" sqref="O58:T65" xr:uid="{00000000-0002-0000-0500-000009000000}">
      <formula1>$AM$9:$AM$28</formula1>
    </dataValidation>
    <dataValidation type="list" allowBlank="1" showInputMessage="1" showErrorMessage="1" sqref="K21:K29" xr:uid="{00000000-0002-0000-0500-00000A000000}">
      <formula1>$BA$760:$BA$761</formula1>
    </dataValidation>
  </dataValidations>
  <printOptions horizontalCentered="1"/>
  <pageMargins left="0.45" right="0.45" top="0.75" bottom="0.5" header="0.3" footer="0.3"/>
  <pageSetup paperSize="9" scale="42"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CF760"/>
  <sheetViews>
    <sheetView showGridLines="0" topLeftCell="A81" zoomScale="69" zoomScaleNormal="69" workbookViewId="0">
      <selection activeCell="Q116" sqref="Q116"/>
    </sheetView>
  </sheetViews>
  <sheetFormatPr defaultColWidth="9.1796875" defaultRowHeight="13" x14ac:dyDescent="0.3"/>
  <cols>
    <col min="1" max="1" width="1.453125" style="330" customWidth="1"/>
    <col min="2" max="2" width="5.26953125" style="330" customWidth="1"/>
    <col min="3" max="3" width="16.7265625" style="330" bestFit="1" customWidth="1"/>
    <col min="4" max="4" width="15.7265625" style="330" customWidth="1"/>
    <col min="5" max="11" width="22" style="330" customWidth="1"/>
    <col min="12" max="15" width="20.1796875" style="330" customWidth="1"/>
    <col min="16" max="16" width="21.1796875" style="330" customWidth="1"/>
    <col min="17" max="17" width="9.7265625" style="330" customWidth="1"/>
    <col min="18" max="18" width="1.453125" style="330" customWidth="1"/>
    <col min="19" max="25" width="9.1796875" style="330"/>
    <col min="26" max="26" width="9.1796875" style="331"/>
    <col min="27" max="28" width="9.1796875" style="331" customWidth="1"/>
    <col min="29" max="29" width="16.7265625" style="331" customWidth="1"/>
    <col min="30" max="30" width="17.81640625" style="331" customWidth="1"/>
    <col min="31" max="31" width="16.26953125" style="331" customWidth="1"/>
    <col min="32" max="32" width="8.453125" style="331" customWidth="1"/>
    <col min="33" max="33" width="11.1796875" style="331" customWidth="1"/>
    <col min="34" max="34" width="7" style="331" customWidth="1"/>
    <col min="35" max="35" width="11" style="331" customWidth="1"/>
    <col min="36" max="36" width="13.54296875" style="331" customWidth="1"/>
    <col min="37" max="37" width="11.54296875" style="331" customWidth="1"/>
    <col min="38" max="38" width="11.26953125" style="331" customWidth="1"/>
    <col min="39" max="39" width="23" style="331" customWidth="1"/>
    <col min="40" max="42" width="9.1796875" style="331" customWidth="1"/>
    <col min="43" max="43" width="4.26953125" style="331" customWidth="1"/>
    <col min="44" max="44" width="14.81640625" style="331" customWidth="1"/>
    <col min="45" max="47" width="16.453125" style="331" customWidth="1"/>
    <col min="48" max="49" width="14.54296875" style="331" customWidth="1"/>
    <col min="50" max="50" width="16.453125" style="331" customWidth="1"/>
    <col min="51" max="51" width="14.54296875" style="331" customWidth="1"/>
    <col min="52" max="52" width="16.453125" style="331" customWidth="1"/>
    <col min="53" max="54" width="14.54296875" style="331" customWidth="1"/>
    <col min="55" max="56" width="16.453125" style="331" customWidth="1"/>
    <col min="57" max="57" width="14.54296875" style="331" customWidth="1"/>
    <col min="58" max="58" width="11.26953125" style="332" customWidth="1"/>
    <col min="59" max="63" width="10.26953125" style="333" customWidth="1"/>
    <col min="64" max="64" width="14.7265625" style="333" customWidth="1"/>
    <col min="65" max="65" width="7.26953125" style="333" customWidth="1"/>
    <col min="66" max="66" width="8.1796875" style="333" customWidth="1"/>
    <col min="67" max="67" width="7.81640625" style="333" customWidth="1"/>
    <col min="68" max="68" width="2.7265625" style="331" customWidth="1"/>
    <col min="69" max="83" width="9.1796875" style="331" customWidth="1"/>
    <col min="84" max="84" width="9.1796875" style="331"/>
    <col min="85" max="16384" width="9.1796875" style="330"/>
  </cols>
  <sheetData>
    <row r="1" spans="1:68" x14ac:dyDescent="0.3">
      <c r="A1" s="327"/>
      <c r="B1" s="328"/>
      <c r="C1" s="328"/>
      <c r="D1" s="328"/>
      <c r="E1" s="328"/>
      <c r="F1" s="1127"/>
      <c r="G1" s="1127"/>
      <c r="H1" s="1127"/>
      <c r="I1" s="1127"/>
      <c r="J1" s="1127"/>
      <c r="K1" s="328"/>
      <c r="L1" s="328"/>
      <c r="M1" s="328"/>
      <c r="N1" s="328"/>
      <c r="O1" s="328"/>
      <c r="P1" s="328"/>
      <c r="Q1" s="328"/>
      <c r="R1" s="329"/>
    </row>
    <row r="2" spans="1:68" x14ac:dyDescent="0.3">
      <c r="A2" s="334"/>
      <c r="B2" s="335" t="s">
        <v>144</v>
      </c>
      <c r="C2" s="335"/>
      <c r="D2" s="336"/>
      <c r="E2" s="336"/>
      <c r="F2" s="1127"/>
      <c r="G2" s="1127"/>
      <c r="H2" s="1127"/>
      <c r="I2" s="1127"/>
      <c r="J2" s="1127"/>
      <c r="K2" s="336"/>
      <c r="L2" s="336"/>
      <c r="M2" s="337" t="s">
        <v>305</v>
      </c>
      <c r="N2" s="338"/>
      <c r="O2" s="338"/>
      <c r="P2" s="338"/>
      <c r="Q2" s="338"/>
      <c r="R2" s="339"/>
    </row>
    <row r="3" spans="1:68" x14ac:dyDescent="0.3">
      <c r="A3" s="334"/>
      <c r="B3" s="336"/>
      <c r="C3" s="336"/>
      <c r="D3" s="336"/>
      <c r="E3" s="336"/>
      <c r="F3" s="1127"/>
      <c r="G3" s="1127"/>
      <c r="H3" s="1127"/>
      <c r="I3" s="1127"/>
      <c r="J3" s="1127"/>
      <c r="K3" s="336"/>
      <c r="L3" s="336"/>
      <c r="M3" s="336"/>
      <c r="N3" s="336"/>
      <c r="O3" s="336"/>
      <c r="P3" s="336"/>
      <c r="Q3" s="336"/>
      <c r="R3" s="340"/>
    </row>
    <row r="4" spans="1:68" x14ac:dyDescent="0.3">
      <c r="A4" s="334"/>
      <c r="B4" s="336"/>
      <c r="C4" s="336"/>
      <c r="D4" s="336"/>
      <c r="E4" s="336"/>
      <c r="F4" s="336"/>
      <c r="G4" s="336"/>
      <c r="H4" s="336"/>
      <c r="I4" s="336"/>
      <c r="J4" s="336"/>
      <c r="K4" s="336"/>
      <c r="L4" s="336"/>
      <c r="M4" s="336"/>
      <c r="N4" s="336"/>
      <c r="O4" s="336"/>
      <c r="P4" s="336"/>
      <c r="Q4" s="336"/>
      <c r="R4" s="340"/>
    </row>
    <row r="5" spans="1:68" ht="14" x14ac:dyDescent="0.3">
      <c r="A5" s="334"/>
      <c r="B5" s="335" t="s">
        <v>145</v>
      </c>
      <c r="C5" s="335"/>
      <c r="D5" s="341" t="s">
        <v>146</v>
      </c>
      <c r="E5" s="1104" t="s">
        <v>362</v>
      </c>
      <c r="F5" s="1104"/>
      <c r="G5" s="1104"/>
      <c r="H5" s="1104"/>
      <c r="I5" s="1104"/>
      <c r="J5" s="1104"/>
      <c r="K5" s="1104"/>
      <c r="L5" s="1104"/>
      <c r="M5" s="286" t="s">
        <v>294</v>
      </c>
      <c r="N5" s="489"/>
      <c r="O5" s="342"/>
      <c r="P5" s="336"/>
      <c r="Q5" s="336"/>
      <c r="R5" s="340"/>
    </row>
    <row r="6" spans="1:68" ht="14.5" thickBot="1" x14ac:dyDescent="0.35">
      <c r="A6" s="334"/>
      <c r="B6" s="335" t="s">
        <v>123</v>
      </c>
      <c r="C6" s="335"/>
      <c r="D6" s="341" t="s">
        <v>146</v>
      </c>
      <c r="E6" s="1105"/>
      <c r="F6" s="1105"/>
      <c r="G6" s="1105"/>
      <c r="H6" s="1105"/>
      <c r="I6" s="1105"/>
      <c r="J6" s="1105"/>
      <c r="K6" s="1105"/>
      <c r="L6" s="1105"/>
      <c r="M6" s="1104"/>
      <c r="N6" s="1105"/>
      <c r="O6" s="342"/>
      <c r="P6" s="336"/>
      <c r="Q6" s="336"/>
      <c r="R6" s="340"/>
      <c r="BG6" s="333" t="s">
        <v>109</v>
      </c>
      <c r="BH6" s="333" t="s">
        <v>110</v>
      </c>
      <c r="BI6" s="333" t="s">
        <v>45</v>
      </c>
      <c r="BJ6" s="333" t="s">
        <v>98</v>
      </c>
      <c r="BK6" s="333" t="s">
        <v>113</v>
      </c>
      <c r="BL6" s="333" t="s">
        <v>42</v>
      </c>
      <c r="BM6" s="333" t="s">
        <v>111</v>
      </c>
      <c r="BN6" s="333" t="s">
        <v>46</v>
      </c>
      <c r="BO6" s="333" t="s">
        <v>112</v>
      </c>
    </row>
    <row r="7" spans="1:68" ht="14.5" thickBot="1" x14ac:dyDescent="0.35">
      <c r="A7" s="334"/>
      <c r="B7" s="335" t="s">
        <v>147</v>
      </c>
      <c r="C7" s="335"/>
      <c r="D7" s="341" t="s">
        <v>146</v>
      </c>
      <c r="E7" s="1106"/>
      <c r="F7" s="1106"/>
      <c r="G7" s="1106"/>
      <c r="H7" s="1106"/>
      <c r="I7" s="125"/>
      <c r="J7" s="125"/>
      <c r="K7" s="125"/>
      <c r="L7" s="125"/>
      <c r="M7" s="125"/>
      <c r="N7" s="125"/>
      <c r="O7" s="342"/>
      <c r="P7" s="336"/>
      <c r="Q7" s="336"/>
      <c r="R7" s="340"/>
      <c r="AC7" s="331" t="s">
        <v>147</v>
      </c>
      <c r="AD7" s="331" t="s">
        <v>148</v>
      </c>
      <c r="AE7" s="331" t="s">
        <v>167</v>
      </c>
      <c r="AF7" s="331" t="s">
        <v>170</v>
      </c>
      <c r="AG7" s="331" t="s">
        <v>171</v>
      </c>
      <c r="AH7" s="331" t="s">
        <v>116</v>
      </c>
      <c r="AI7" s="331" t="s">
        <v>184</v>
      </c>
      <c r="AJ7" s="331" t="s">
        <v>195</v>
      </c>
      <c r="AK7" s="331" t="s">
        <v>121</v>
      </c>
      <c r="AL7" s="331" t="s">
        <v>221</v>
      </c>
      <c r="AM7" s="331" t="s">
        <v>317</v>
      </c>
      <c r="AQ7" s="343" t="s">
        <v>115</v>
      </c>
      <c r="AR7" s="343" t="s">
        <v>114</v>
      </c>
      <c r="AS7" s="343">
        <f>H10</f>
        <v>2016</v>
      </c>
      <c r="AT7" s="343">
        <f>AS7+1</f>
        <v>2017</v>
      </c>
      <c r="AU7" s="343">
        <f t="shared" ref="AU7" si="0">AT7+1</f>
        <v>2018</v>
      </c>
      <c r="AV7" s="343">
        <f>AU7+1</f>
        <v>2019</v>
      </c>
      <c r="AW7" s="343">
        <f>AV7+1</f>
        <v>2020</v>
      </c>
      <c r="AX7" s="343">
        <f t="shared" ref="AX7:BC7" si="1">AW7+1</f>
        <v>2021</v>
      </c>
      <c r="AY7" s="343">
        <f t="shared" si="1"/>
        <v>2022</v>
      </c>
      <c r="AZ7" s="343">
        <f t="shared" si="1"/>
        <v>2023</v>
      </c>
      <c r="BA7" s="343">
        <f t="shared" si="1"/>
        <v>2024</v>
      </c>
      <c r="BB7" s="343">
        <f t="shared" si="1"/>
        <v>2025</v>
      </c>
      <c r="BC7" s="343">
        <f t="shared" si="1"/>
        <v>2026</v>
      </c>
    </row>
    <row r="8" spans="1:68" ht="14" x14ac:dyDescent="0.3">
      <c r="A8" s="334"/>
      <c r="B8" s="335" t="s">
        <v>148</v>
      </c>
      <c r="C8" s="335"/>
      <c r="D8" s="341" t="s">
        <v>146</v>
      </c>
      <c r="E8" s="1106"/>
      <c r="F8" s="1106"/>
      <c r="G8" s="1106"/>
      <c r="H8" s="1106"/>
      <c r="I8" s="215" t="e">
        <f>VLOOKUP(P16,AZ8:BJ758,11,FALSE)</f>
        <v>#N/A</v>
      </c>
      <c r="J8" s="125" t="s">
        <v>206</v>
      </c>
      <c r="K8" s="125"/>
      <c r="L8" s="326">
        <v>10</v>
      </c>
      <c r="M8" s="125" t="s">
        <v>116</v>
      </c>
      <c r="N8" s="125"/>
      <c r="O8" s="342"/>
      <c r="P8" s="336"/>
      <c r="Q8" s="336"/>
      <c r="R8" s="340"/>
      <c r="AC8" s="331" t="s">
        <v>149</v>
      </c>
      <c r="AD8" s="331" t="s">
        <v>158</v>
      </c>
      <c r="AE8" s="331" t="s">
        <v>168</v>
      </c>
      <c r="AF8" s="331">
        <v>1</v>
      </c>
      <c r="AG8" s="331" t="s">
        <v>172</v>
      </c>
      <c r="AH8" s="331">
        <v>2008</v>
      </c>
      <c r="AI8" s="331" t="s">
        <v>185</v>
      </c>
      <c r="AQ8" s="345">
        <v>1</v>
      </c>
      <c r="AR8" s="346" t="s">
        <v>109</v>
      </c>
      <c r="AS8" s="347">
        <f>E43*$P$16*E55*120</f>
        <v>0</v>
      </c>
      <c r="AT8" s="347">
        <f t="shared" ref="AT8:BC16" si="2">F43*$P$16*F55*120</f>
        <v>0</v>
      </c>
      <c r="AU8" s="347">
        <f>G43*$P$16*G55*120</f>
        <v>0</v>
      </c>
      <c r="AV8" s="347">
        <f t="shared" si="2"/>
        <v>0</v>
      </c>
      <c r="AW8" s="347">
        <f t="shared" si="2"/>
        <v>0</v>
      </c>
      <c r="AX8" s="347">
        <f t="shared" si="2"/>
        <v>0</v>
      </c>
      <c r="AY8" s="347">
        <f t="shared" si="2"/>
        <v>0</v>
      </c>
      <c r="AZ8" s="347">
        <f t="shared" si="2"/>
        <v>0</v>
      </c>
      <c r="BA8" s="347">
        <f t="shared" si="2"/>
        <v>0</v>
      </c>
      <c r="BB8" s="347">
        <f t="shared" si="2"/>
        <v>0</v>
      </c>
      <c r="BC8" s="347">
        <f t="shared" si="2"/>
        <v>0</v>
      </c>
      <c r="BF8" s="332">
        <v>1</v>
      </c>
      <c r="BG8" s="333" t="s">
        <v>304</v>
      </c>
      <c r="BH8" s="333">
        <v>270000</v>
      </c>
      <c r="BI8" s="333">
        <v>300000</v>
      </c>
      <c r="BJ8" s="333">
        <v>150000</v>
      </c>
      <c r="BK8" s="333">
        <v>270000</v>
      </c>
      <c r="BP8" s="331" t="s">
        <v>282</v>
      </c>
    </row>
    <row r="9" spans="1:68" ht="14" x14ac:dyDescent="0.3">
      <c r="A9" s="334"/>
      <c r="B9" s="335" t="s">
        <v>167</v>
      </c>
      <c r="C9" s="335"/>
      <c r="D9" s="341" t="s">
        <v>146</v>
      </c>
      <c r="E9" s="1106"/>
      <c r="F9" s="1106"/>
      <c r="G9" s="1106"/>
      <c r="H9" s="1106"/>
      <c r="I9" s="125"/>
      <c r="J9" s="125"/>
      <c r="K9" s="125"/>
      <c r="L9" s="125"/>
      <c r="M9" s="125"/>
      <c r="N9" s="125"/>
      <c r="O9" s="342"/>
      <c r="P9" s="336"/>
      <c r="Q9" s="336"/>
      <c r="R9" s="340"/>
      <c r="AC9" s="331" t="s">
        <v>150</v>
      </c>
      <c r="AD9" s="331" t="s">
        <v>309</v>
      </c>
      <c r="AE9" s="331" t="s">
        <v>169</v>
      </c>
      <c r="AF9" s="331">
        <v>2</v>
      </c>
      <c r="AG9" s="331" t="s">
        <v>173</v>
      </c>
      <c r="AH9" s="331">
        <v>2009</v>
      </c>
      <c r="AI9" s="331" t="s">
        <v>186</v>
      </c>
      <c r="AJ9" s="331">
        <v>1</v>
      </c>
      <c r="AK9" s="331">
        <v>1</v>
      </c>
      <c r="AL9" s="348">
        <v>0.05</v>
      </c>
      <c r="AM9" s="349">
        <v>0.05</v>
      </c>
      <c r="AQ9" s="350">
        <v>2</v>
      </c>
      <c r="AR9" s="351" t="s">
        <v>110</v>
      </c>
      <c r="AS9" s="352">
        <f t="shared" ref="AS9:AS16" si="3">E44*$P$16*E56*120</f>
        <v>0</v>
      </c>
      <c r="AT9" s="352">
        <f t="shared" si="2"/>
        <v>0</v>
      </c>
      <c r="AU9" s="352">
        <f t="shared" si="2"/>
        <v>0</v>
      </c>
      <c r="AV9" s="352">
        <f t="shared" si="2"/>
        <v>0</v>
      </c>
      <c r="AW9" s="352">
        <f t="shared" si="2"/>
        <v>0</v>
      </c>
      <c r="AX9" s="352">
        <f t="shared" si="2"/>
        <v>0</v>
      </c>
      <c r="AY9" s="352">
        <f t="shared" si="2"/>
        <v>0</v>
      </c>
      <c r="AZ9" s="352">
        <f t="shared" si="2"/>
        <v>0</v>
      </c>
      <c r="BA9" s="352">
        <f t="shared" si="2"/>
        <v>0</v>
      </c>
      <c r="BB9" s="352">
        <f t="shared" si="2"/>
        <v>0</v>
      </c>
      <c r="BC9" s="352">
        <f t="shared" si="2"/>
        <v>0</v>
      </c>
      <c r="BF9" s="332">
        <v>2</v>
      </c>
      <c r="BG9" s="333" t="s">
        <v>304</v>
      </c>
      <c r="BH9" s="333">
        <v>270000</v>
      </c>
      <c r="BI9" s="333">
        <v>300000</v>
      </c>
      <c r="BJ9" s="333">
        <v>150000</v>
      </c>
      <c r="BK9" s="333">
        <v>270000</v>
      </c>
      <c r="BP9" s="331" t="s">
        <v>282</v>
      </c>
    </row>
    <row r="10" spans="1:68" ht="14" x14ac:dyDescent="0.3">
      <c r="A10" s="334"/>
      <c r="B10" s="335" t="s">
        <v>170</v>
      </c>
      <c r="C10" s="335"/>
      <c r="D10" s="341" t="s">
        <v>146</v>
      </c>
      <c r="E10" s="189"/>
      <c r="F10" s="1107" t="s">
        <v>173</v>
      </c>
      <c r="G10" s="1108"/>
      <c r="H10" s="189">
        <v>2016</v>
      </c>
      <c r="I10" s="296"/>
      <c r="J10" s="125"/>
      <c r="K10" s="125"/>
      <c r="L10" s="125"/>
      <c r="M10" s="125"/>
      <c r="N10" s="125"/>
      <c r="O10" s="342"/>
      <c r="P10" s="336"/>
      <c r="Q10" s="336"/>
      <c r="R10" s="340"/>
      <c r="AC10" s="331" t="s">
        <v>151</v>
      </c>
      <c r="AD10" s="331" t="s">
        <v>162</v>
      </c>
      <c r="AF10" s="331">
        <v>3</v>
      </c>
      <c r="AG10" s="331" t="s">
        <v>174</v>
      </c>
      <c r="AH10" s="331">
        <v>2010</v>
      </c>
      <c r="AI10" s="331" t="s">
        <v>187</v>
      </c>
      <c r="AK10" s="331">
        <v>3</v>
      </c>
      <c r="AL10" s="348">
        <v>0.1</v>
      </c>
      <c r="AM10" s="349">
        <v>0.1</v>
      </c>
      <c r="AQ10" s="350">
        <v>3</v>
      </c>
      <c r="AR10" s="351" t="s">
        <v>45</v>
      </c>
      <c r="AS10" s="352">
        <f t="shared" si="3"/>
        <v>0</v>
      </c>
      <c r="AT10" s="352">
        <f t="shared" si="2"/>
        <v>0</v>
      </c>
      <c r="AU10" s="352">
        <f t="shared" si="2"/>
        <v>0</v>
      </c>
      <c r="AV10" s="352">
        <f t="shared" si="2"/>
        <v>0</v>
      </c>
      <c r="AW10" s="352">
        <f t="shared" si="2"/>
        <v>0</v>
      </c>
      <c r="AX10" s="352">
        <f t="shared" si="2"/>
        <v>0</v>
      </c>
      <c r="AY10" s="352">
        <f t="shared" si="2"/>
        <v>0</v>
      </c>
      <c r="AZ10" s="352">
        <f t="shared" si="2"/>
        <v>0</v>
      </c>
      <c r="BA10" s="352">
        <f t="shared" si="2"/>
        <v>0</v>
      </c>
      <c r="BB10" s="352">
        <f t="shared" si="2"/>
        <v>0</v>
      </c>
      <c r="BC10" s="352">
        <f t="shared" si="2"/>
        <v>0</v>
      </c>
      <c r="BD10" s="353"/>
      <c r="BE10" s="353"/>
      <c r="BF10" s="332">
        <v>3</v>
      </c>
      <c r="BG10" s="333" t="s">
        <v>304</v>
      </c>
      <c r="BH10" s="333">
        <v>270000</v>
      </c>
      <c r="BI10" s="333">
        <v>300000</v>
      </c>
      <c r="BJ10" s="333">
        <v>150000</v>
      </c>
      <c r="BK10" s="333">
        <v>270000</v>
      </c>
      <c r="BP10" s="331" t="s">
        <v>282</v>
      </c>
    </row>
    <row r="11" spans="1:68" ht="14" x14ac:dyDescent="0.3">
      <c r="A11" s="334"/>
      <c r="B11" s="335" t="s">
        <v>184</v>
      </c>
      <c r="C11" s="335"/>
      <c r="D11" s="341" t="s">
        <v>146</v>
      </c>
      <c r="E11" s="1106" t="s">
        <v>185</v>
      </c>
      <c r="F11" s="1106"/>
      <c r="G11" s="1106"/>
      <c r="H11" s="1106"/>
      <c r="I11" s="125"/>
      <c r="J11" s="125"/>
      <c r="K11" s="125"/>
      <c r="L11" s="125"/>
      <c r="M11" s="125"/>
      <c r="N11" s="125"/>
      <c r="O11" s="342"/>
      <c r="P11" s="342"/>
      <c r="Q11" s="342"/>
      <c r="R11" s="340"/>
      <c r="AC11" s="331" t="s">
        <v>152</v>
      </c>
      <c r="AD11" s="331" t="s">
        <v>310</v>
      </c>
      <c r="AF11" s="331">
        <v>4</v>
      </c>
      <c r="AG11" s="331" t="s">
        <v>175</v>
      </c>
      <c r="AH11" s="331">
        <v>2011</v>
      </c>
      <c r="AI11" s="331" t="s">
        <v>188</v>
      </c>
      <c r="AK11" s="331">
        <v>5</v>
      </c>
      <c r="AM11" s="349">
        <v>0.15</v>
      </c>
      <c r="AQ11" s="350">
        <v>4</v>
      </c>
      <c r="AR11" s="351" t="s">
        <v>98</v>
      </c>
      <c r="AS11" s="352">
        <f t="shared" si="3"/>
        <v>0</v>
      </c>
      <c r="AT11" s="352">
        <f t="shared" si="2"/>
        <v>0</v>
      </c>
      <c r="AU11" s="352">
        <f t="shared" si="2"/>
        <v>0</v>
      </c>
      <c r="AV11" s="352">
        <f t="shared" si="2"/>
        <v>0</v>
      </c>
      <c r="AW11" s="352">
        <f t="shared" si="2"/>
        <v>0</v>
      </c>
      <c r="AX11" s="352">
        <f t="shared" si="2"/>
        <v>0</v>
      </c>
      <c r="AY11" s="352">
        <f t="shared" si="2"/>
        <v>0</v>
      </c>
      <c r="AZ11" s="352">
        <f t="shared" si="2"/>
        <v>0</v>
      </c>
      <c r="BA11" s="352">
        <f t="shared" si="2"/>
        <v>0</v>
      </c>
      <c r="BB11" s="352">
        <f t="shared" si="2"/>
        <v>0</v>
      </c>
      <c r="BC11" s="352">
        <f t="shared" si="2"/>
        <v>0</v>
      </c>
      <c r="BF11" s="332">
        <v>4</v>
      </c>
      <c r="BG11" s="333" t="s">
        <v>304</v>
      </c>
      <c r="BH11" s="333">
        <v>270000</v>
      </c>
      <c r="BI11" s="333">
        <v>300000</v>
      </c>
      <c r="BJ11" s="333">
        <v>150000</v>
      </c>
      <c r="BK11" s="333">
        <v>270000</v>
      </c>
      <c r="BP11" s="331" t="s">
        <v>282</v>
      </c>
    </row>
    <row r="12" spans="1:68" x14ac:dyDescent="0.3">
      <c r="A12" s="334"/>
      <c r="B12" s="342"/>
      <c r="C12" s="342"/>
      <c r="D12" s="342"/>
      <c r="E12" s="342"/>
      <c r="F12" s="342"/>
      <c r="G12" s="342"/>
      <c r="H12" s="342"/>
      <c r="I12" s="342"/>
      <c r="J12" s="342"/>
      <c r="K12" s="335" t="s">
        <v>293</v>
      </c>
      <c r="L12" s="336"/>
      <c r="M12" s="336"/>
      <c r="N12" s="336"/>
      <c r="O12" s="336"/>
      <c r="P12" s="336"/>
      <c r="Q12" s="336"/>
      <c r="R12" s="354"/>
      <c r="AC12" s="331" t="s">
        <v>153</v>
      </c>
      <c r="AD12" s="331" t="s">
        <v>311</v>
      </c>
      <c r="AF12" s="331">
        <v>5</v>
      </c>
      <c r="AG12" s="331" t="s">
        <v>176</v>
      </c>
      <c r="AH12" s="331">
        <v>2012</v>
      </c>
      <c r="AK12" s="331">
        <v>10</v>
      </c>
      <c r="AM12" s="349">
        <v>0.2</v>
      </c>
      <c r="AQ12" s="350">
        <v>5</v>
      </c>
      <c r="AR12" s="351" t="s">
        <v>113</v>
      </c>
      <c r="AS12" s="352">
        <f t="shared" si="3"/>
        <v>0</v>
      </c>
      <c r="AT12" s="352">
        <f t="shared" si="2"/>
        <v>0</v>
      </c>
      <c r="AU12" s="352">
        <f t="shared" si="2"/>
        <v>0</v>
      </c>
      <c r="AV12" s="352">
        <f t="shared" si="2"/>
        <v>0</v>
      </c>
      <c r="AW12" s="352">
        <f t="shared" si="2"/>
        <v>0</v>
      </c>
      <c r="AX12" s="352">
        <f t="shared" si="2"/>
        <v>0</v>
      </c>
      <c r="AY12" s="352">
        <f t="shared" si="2"/>
        <v>0</v>
      </c>
      <c r="AZ12" s="352">
        <f t="shared" si="2"/>
        <v>0</v>
      </c>
      <c r="BA12" s="352">
        <f t="shared" si="2"/>
        <v>0</v>
      </c>
      <c r="BB12" s="352">
        <f t="shared" si="2"/>
        <v>0</v>
      </c>
      <c r="BC12" s="352">
        <f t="shared" si="2"/>
        <v>0</v>
      </c>
      <c r="BF12" s="332">
        <v>5</v>
      </c>
      <c r="BG12" s="333" t="s">
        <v>304</v>
      </c>
      <c r="BH12" s="333">
        <v>270000</v>
      </c>
      <c r="BI12" s="333">
        <v>300000</v>
      </c>
      <c r="BJ12" s="333">
        <v>150000</v>
      </c>
      <c r="BK12" s="333">
        <v>270000</v>
      </c>
      <c r="BP12" s="331" t="s">
        <v>282</v>
      </c>
    </row>
    <row r="13" spans="1:68" ht="13.5" thickBot="1" x14ac:dyDescent="0.35">
      <c r="A13" s="334"/>
      <c r="B13" s="355" t="s">
        <v>189</v>
      </c>
      <c r="C13" s="336"/>
      <c r="D13" s="336"/>
      <c r="E13" s="336"/>
      <c r="F13" s="336"/>
      <c r="G13" s="336"/>
      <c r="H13" s="342"/>
      <c r="I13" s="342"/>
      <c r="J13" s="342"/>
      <c r="K13" s="336"/>
      <c r="L13" s="336"/>
      <c r="M13" s="336"/>
      <c r="N13" s="336"/>
      <c r="O13" s="336"/>
      <c r="P13" s="336"/>
      <c r="Q13" s="336"/>
      <c r="R13" s="354"/>
      <c r="AC13" s="331" t="s">
        <v>154</v>
      </c>
      <c r="AD13" s="331" t="s">
        <v>161</v>
      </c>
      <c r="AF13" s="331">
        <v>6</v>
      </c>
      <c r="AG13" s="331" t="s">
        <v>177</v>
      </c>
      <c r="AH13" s="331">
        <v>2013</v>
      </c>
      <c r="AM13" s="349">
        <v>0.25</v>
      </c>
      <c r="AQ13" s="350">
        <v>6</v>
      </c>
      <c r="AR13" s="351" t="s">
        <v>42</v>
      </c>
      <c r="AS13" s="352">
        <f t="shared" si="3"/>
        <v>0</v>
      </c>
      <c r="AT13" s="352">
        <f t="shared" si="2"/>
        <v>0</v>
      </c>
      <c r="AU13" s="352">
        <f t="shared" si="2"/>
        <v>0</v>
      </c>
      <c r="AV13" s="352">
        <f t="shared" si="2"/>
        <v>0</v>
      </c>
      <c r="AW13" s="352">
        <f t="shared" si="2"/>
        <v>0</v>
      </c>
      <c r="AX13" s="352">
        <f t="shared" si="2"/>
        <v>0</v>
      </c>
      <c r="AY13" s="352">
        <f t="shared" si="2"/>
        <v>0</v>
      </c>
      <c r="AZ13" s="352">
        <f t="shared" si="2"/>
        <v>0</v>
      </c>
      <c r="BA13" s="352">
        <f t="shared" si="2"/>
        <v>0</v>
      </c>
      <c r="BB13" s="352">
        <f t="shared" si="2"/>
        <v>0</v>
      </c>
      <c r="BC13" s="352">
        <f t="shared" si="2"/>
        <v>0</v>
      </c>
      <c r="BF13" s="332">
        <v>6</v>
      </c>
      <c r="BG13" s="333" t="s">
        <v>304</v>
      </c>
      <c r="BH13" s="333">
        <v>270000</v>
      </c>
      <c r="BI13" s="333">
        <v>300000</v>
      </c>
      <c r="BJ13" s="333">
        <v>150000</v>
      </c>
      <c r="BK13" s="333">
        <v>270000</v>
      </c>
      <c r="BP13" s="331" t="s">
        <v>282</v>
      </c>
    </row>
    <row r="14" spans="1:68" ht="13.5" thickTop="1" x14ac:dyDescent="0.3">
      <c r="A14" s="334"/>
      <c r="B14" s="336" t="s">
        <v>318</v>
      </c>
      <c r="C14" s="336"/>
      <c r="D14" s="336"/>
      <c r="E14" s="356" t="s">
        <v>146</v>
      </c>
      <c r="F14" s="357">
        <v>0.06</v>
      </c>
      <c r="G14" s="336" t="s">
        <v>193</v>
      </c>
      <c r="H14" s="342"/>
      <c r="I14" s="342"/>
      <c r="J14" s="342"/>
      <c r="K14" s="358"/>
      <c r="L14" s="359"/>
      <c r="M14" s="359"/>
      <c r="N14" s="359"/>
      <c r="O14" s="359"/>
      <c r="P14" s="359"/>
      <c r="Q14" s="360"/>
      <c r="R14" s="354"/>
      <c r="AC14" s="331" t="s">
        <v>155</v>
      </c>
      <c r="AD14" s="331" t="s">
        <v>159</v>
      </c>
      <c r="AF14" s="331">
        <v>7</v>
      </c>
      <c r="AG14" s="331" t="s">
        <v>178</v>
      </c>
      <c r="AH14" s="331">
        <v>2014</v>
      </c>
      <c r="AM14" s="349">
        <v>0.3</v>
      </c>
      <c r="AQ14" s="350">
        <v>7</v>
      </c>
      <c r="AR14" s="351" t="s">
        <v>111</v>
      </c>
      <c r="AS14" s="352">
        <f t="shared" si="3"/>
        <v>0</v>
      </c>
      <c r="AT14" s="352">
        <f t="shared" si="2"/>
        <v>0</v>
      </c>
      <c r="AU14" s="352">
        <f t="shared" si="2"/>
        <v>0</v>
      </c>
      <c r="AV14" s="352">
        <f t="shared" si="2"/>
        <v>0</v>
      </c>
      <c r="AW14" s="352">
        <f t="shared" si="2"/>
        <v>0</v>
      </c>
      <c r="AX14" s="352">
        <f t="shared" si="2"/>
        <v>0</v>
      </c>
      <c r="AY14" s="352">
        <f t="shared" si="2"/>
        <v>0</v>
      </c>
      <c r="AZ14" s="352">
        <f t="shared" si="2"/>
        <v>0</v>
      </c>
      <c r="BA14" s="352">
        <f t="shared" si="2"/>
        <v>0</v>
      </c>
      <c r="BB14" s="352">
        <f t="shared" si="2"/>
        <v>0</v>
      </c>
      <c r="BC14" s="352">
        <f t="shared" si="2"/>
        <v>0</v>
      </c>
      <c r="BF14" s="332">
        <v>7</v>
      </c>
      <c r="BG14" s="333" t="s">
        <v>304</v>
      </c>
      <c r="BH14" s="333">
        <v>270000</v>
      </c>
      <c r="BI14" s="333">
        <v>300000</v>
      </c>
      <c r="BJ14" s="333">
        <v>150000</v>
      </c>
      <c r="BK14" s="333">
        <v>270000</v>
      </c>
      <c r="BP14" s="331" t="s">
        <v>282</v>
      </c>
    </row>
    <row r="15" spans="1:68" x14ac:dyDescent="0.3">
      <c r="A15" s="334"/>
      <c r="B15" s="331" t="s">
        <v>302</v>
      </c>
      <c r="C15" s="336"/>
      <c r="D15" s="336"/>
      <c r="E15" s="356" t="s">
        <v>146</v>
      </c>
      <c r="F15" s="361">
        <v>0.15</v>
      </c>
      <c r="G15" s="336"/>
      <c r="H15" s="342"/>
      <c r="I15" s="342"/>
      <c r="J15" s="342"/>
      <c r="K15" s="362"/>
      <c r="L15" s="355" t="s">
        <v>196</v>
      </c>
      <c r="M15" s="336"/>
      <c r="N15" s="336"/>
      <c r="O15" s="336"/>
      <c r="P15" s="336"/>
      <c r="Q15" s="363"/>
      <c r="R15" s="354"/>
      <c r="AC15" s="331" t="s">
        <v>156</v>
      </c>
      <c r="AD15" s="331" t="s">
        <v>312</v>
      </c>
      <c r="AF15" s="331">
        <v>8</v>
      </c>
      <c r="AG15" s="331" t="s">
        <v>179</v>
      </c>
      <c r="AH15" s="331">
        <v>2015</v>
      </c>
      <c r="AM15" s="349">
        <v>0.35</v>
      </c>
      <c r="AQ15" s="350">
        <v>8</v>
      </c>
      <c r="AR15" s="351" t="s">
        <v>46</v>
      </c>
      <c r="AS15" s="352">
        <f t="shared" si="3"/>
        <v>0</v>
      </c>
      <c r="AT15" s="352">
        <f t="shared" si="2"/>
        <v>0</v>
      </c>
      <c r="AU15" s="352">
        <f t="shared" si="2"/>
        <v>0</v>
      </c>
      <c r="AV15" s="352">
        <f t="shared" si="2"/>
        <v>0</v>
      </c>
      <c r="AW15" s="352">
        <f t="shared" si="2"/>
        <v>0</v>
      </c>
      <c r="AX15" s="352">
        <f t="shared" si="2"/>
        <v>0</v>
      </c>
      <c r="AY15" s="352">
        <f t="shared" si="2"/>
        <v>0</v>
      </c>
      <c r="AZ15" s="352">
        <f t="shared" si="2"/>
        <v>0</v>
      </c>
      <c r="BA15" s="352">
        <f t="shared" si="2"/>
        <v>0</v>
      </c>
      <c r="BB15" s="352">
        <f t="shared" si="2"/>
        <v>0</v>
      </c>
      <c r="BC15" s="352">
        <f t="shared" si="2"/>
        <v>0</v>
      </c>
      <c r="BF15" s="332">
        <v>8</v>
      </c>
      <c r="BG15" s="333" t="s">
        <v>304</v>
      </c>
      <c r="BH15" s="333">
        <v>270000</v>
      </c>
      <c r="BI15" s="333">
        <v>300000</v>
      </c>
      <c r="BJ15" s="333">
        <v>150000</v>
      </c>
      <c r="BK15" s="333">
        <v>270000</v>
      </c>
      <c r="BP15" s="331" t="s">
        <v>282</v>
      </c>
    </row>
    <row r="16" spans="1:68" ht="13.5" thickBot="1" x14ac:dyDescent="0.35">
      <c r="A16" s="334"/>
      <c r="B16" s="336" t="s">
        <v>319</v>
      </c>
      <c r="C16" s="336"/>
      <c r="D16" s="336"/>
      <c r="E16" s="356" t="s">
        <v>146</v>
      </c>
      <c r="F16" s="357">
        <v>0.125</v>
      </c>
      <c r="G16" s="336" t="s">
        <v>193</v>
      </c>
      <c r="H16" s="342"/>
      <c r="I16" s="342"/>
      <c r="J16" s="342"/>
      <c r="K16" s="362"/>
      <c r="L16" s="336" t="s">
        <v>197</v>
      </c>
      <c r="M16" s="336"/>
      <c r="N16" s="336"/>
      <c r="O16" s="336" t="s">
        <v>146</v>
      </c>
      <c r="P16" s="364">
        <v>302</v>
      </c>
      <c r="Q16" s="363" t="s">
        <v>199</v>
      </c>
      <c r="R16" s="354"/>
      <c r="AC16" s="331" t="s">
        <v>157</v>
      </c>
      <c r="AD16" s="331" t="s">
        <v>313</v>
      </c>
      <c r="AF16" s="331">
        <v>9</v>
      </c>
      <c r="AG16" s="331" t="s">
        <v>180</v>
      </c>
      <c r="AH16" s="331">
        <v>2016</v>
      </c>
      <c r="AM16" s="349">
        <v>0.4</v>
      </c>
      <c r="AQ16" s="365">
        <v>9</v>
      </c>
      <c r="AR16" s="366" t="s">
        <v>112</v>
      </c>
      <c r="AS16" s="367">
        <f t="shared" si="3"/>
        <v>0</v>
      </c>
      <c r="AT16" s="367">
        <f t="shared" si="2"/>
        <v>0</v>
      </c>
      <c r="AU16" s="367">
        <f t="shared" si="2"/>
        <v>0</v>
      </c>
      <c r="AV16" s="367">
        <f t="shared" si="2"/>
        <v>0</v>
      </c>
      <c r="AW16" s="367">
        <f t="shared" si="2"/>
        <v>0</v>
      </c>
      <c r="AX16" s="367">
        <f t="shared" si="2"/>
        <v>0</v>
      </c>
      <c r="AY16" s="367">
        <f t="shared" si="2"/>
        <v>0</v>
      </c>
      <c r="AZ16" s="367">
        <f t="shared" si="2"/>
        <v>0</v>
      </c>
      <c r="BA16" s="367">
        <f t="shared" si="2"/>
        <v>0</v>
      </c>
      <c r="BB16" s="367">
        <f t="shared" si="2"/>
        <v>0</v>
      </c>
      <c r="BC16" s="367">
        <f t="shared" si="2"/>
        <v>0</v>
      </c>
      <c r="BF16" s="332">
        <v>9</v>
      </c>
      <c r="BG16" s="333" t="s">
        <v>304</v>
      </c>
      <c r="BH16" s="333">
        <v>270000</v>
      </c>
      <c r="BI16" s="333">
        <v>300000</v>
      </c>
      <c r="BJ16" s="333">
        <v>150000</v>
      </c>
      <c r="BK16" s="333">
        <v>270000</v>
      </c>
      <c r="BP16" s="331" t="s">
        <v>282</v>
      </c>
    </row>
    <row r="17" spans="1:68" ht="13.5" thickBot="1" x14ac:dyDescent="0.35">
      <c r="A17" s="334"/>
      <c r="B17" s="336" t="s">
        <v>192</v>
      </c>
      <c r="C17" s="336"/>
      <c r="D17" s="336"/>
      <c r="E17" s="356" t="s">
        <v>146</v>
      </c>
      <c r="F17" s="368">
        <v>15000</v>
      </c>
      <c r="G17" s="369" t="s">
        <v>194</v>
      </c>
      <c r="H17" s="342"/>
      <c r="I17" s="342"/>
      <c r="J17" s="342"/>
      <c r="K17" s="362"/>
      <c r="L17" s="336" t="s">
        <v>363</v>
      </c>
      <c r="M17" s="336"/>
      <c r="N17" s="336"/>
      <c r="O17" s="336" t="s">
        <v>146</v>
      </c>
      <c r="P17" s="546">
        <v>8500000</v>
      </c>
      <c r="Q17" s="363" t="s">
        <v>364</v>
      </c>
      <c r="R17" s="354"/>
      <c r="AD17" s="331" t="s">
        <v>314</v>
      </c>
      <c r="AF17" s="331">
        <v>10</v>
      </c>
      <c r="AG17" s="331" t="s">
        <v>181</v>
      </c>
      <c r="AH17" s="331">
        <v>2017</v>
      </c>
      <c r="AM17" s="349">
        <v>0.45</v>
      </c>
      <c r="BF17" s="332">
        <v>10</v>
      </c>
      <c r="BG17" s="333" t="s">
        <v>304</v>
      </c>
      <c r="BH17" s="333">
        <v>270000</v>
      </c>
      <c r="BI17" s="333">
        <v>300000</v>
      </c>
      <c r="BJ17" s="333">
        <v>150000</v>
      </c>
      <c r="BK17" s="333">
        <v>270000</v>
      </c>
      <c r="BP17" s="331" t="s">
        <v>282</v>
      </c>
    </row>
    <row r="18" spans="1:68" ht="13.5" thickBot="1" x14ac:dyDescent="0.35">
      <c r="A18" s="334"/>
      <c r="B18" s="342"/>
      <c r="C18" s="342"/>
      <c r="D18" s="342"/>
      <c r="E18" s="342"/>
      <c r="F18" s="342"/>
      <c r="G18" s="342"/>
      <c r="H18" s="342"/>
      <c r="I18" s="342"/>
      <c r="J18" s="342"/>
      <c r="K18" s="362"/>
      <c r="L18" s="336"/>
      <c r="M18" s="336"/>
      <c r="N18" s="336"/>
      <c r="O18" s="336"/>
      <c r="P18" s="336"/>
      <c r="Q18" s="363"/>
      <c r="R18" s="354"/>
      <c r="AF18" s="331">
        <v>11</v>
      </c>
      <c r="AG18" s="331" t="s">
        <v>182</v>
      </c>
      <c r="AH18" s="331">
        <v>2018</v>
      </c>
      <c r="AM18" s="349">
        <v>0.5</v>
      </c>
      <c r="AQ18" s="343" t="s">
        <v>115</v>
      </c>
      <c r="AR18" s="343" t="s">
        <v>114</v>
      </c>
      <c r="AS18" s="343">
        <f>AS7</f>
        <v>2016</v>
      </c>
      <c r="AT18" s="343">
        <f>AS18+1</f>
        <v>2017</v>
      </c>
      <c r="AU18" s="343">
        <f t="shared" ref="AU18" si="4">AT18+1</f>
        <v>2018</v>
      </c>
      <c r="AV18" s="343">
        <f>AU18+1</f>
        <v>2019</v>
      </c>
      <c r="AW18" s="343">
        <f>AV18+1</f>
        <v>2020</v>
      </c>
      <c r="AX18" s="343">
        <f t="shared" ref="AX18:BC18" si="5">AW18+1</f>
        <v>2021</v>
      </c>
      <c r="AY18" s="343">
        <f t="shared" si="5"/>
        <v>2022</v>
      </c>
      <c r="AZ18" s="343">
        <f t="shared" si="5"/>
        <v>2023</v>
      </c>
      <c r="BA18" s="343">
        <f t="shared" si="5"/>
        <v>2024</v>
      </c>
      <c r="BB18" s="343">
        <f t="shared" si="5"/>
        <v>2025</v>
      </c>
      <c r="BC18" s="343">
        <f t="shared" si="5"/>
        <v>2026</v>
      </c>
      <c r="BF18" s="332">
        <v>11</v>
      </c>
      <c r="BG18" s="333" t="s">
        <v>304</v>
      </c>
      <c r="BH18" s="333">
        <v>270000</v>
      </c>
      <c r="BI18" s="333">
        <v>300000</v>
      </c>
      <c r="BJ18" s="333">
        <v>150000</v>
      </c>
      <c r="BK18" s="333">
        <v>270000</v>
      </c>
      <c r="BP18" s="331" t="s">
        <v>282</v>
      </c>
    </row>
    <row r="19" spans="1:68" ht="13.5" thickBot="1" x14ac:dyDescent="0.35">
      <c r="A19" s="334"/>
      <c r="B19" s="355" t="s">
        <v>224</v>
      </c>
      <c r="C19" s="370"/>
      <c r="D19" s="336"/>
      <c r="E19" s="336"/>
      <c r="F19" s="355" t="s">
        <v>207</v>
      </c>
      <c r="G19" s="336"/>
      <c r="H19" s="336"/>
      <c r="I19" s="336"/>
      <c r="J19" s="342"/>
      <c r="K19" s="362"/>
      <c r="L19" s="336" t="s">
        <v>295</v>
      </c>
      <c r="M19" s="336"/>
      <c r="N19" s="336"/>
      <c r="O19" s="336" t="s">
        <v>146</v>
      </c>
      <c r="P19" s="371">
        <f>P76</f>
        <v>1050000000</v>
      </c>
      <c r="Q19" s="363"/>
      <c r="R19" s="354"/>
      <c r="AF19" s="331">
        <v>12</v>
      </c>
      <c r="AG19" s="331" t="s">
        <v>183</v>
      </c>
      <c r="AH19" s="331">
        <v>2019</v>
      </c>
      <c r="AM19" s="349">
        <v>0.55000000000000004</v>
      </c>
      <c r="AQ19" s="345">
        <v>1</v>
      </c>
      <c r="AR19" s="346" t="s">
        <v>109</v>
      </c>
      <c r="AS19" s="347">
        <f t="shared" ref="AS19:AS27" si="6">IF(AS8&gt;1,AS8/10,0)</f>
        <v>0</v>
      </c>
      <c r="AT19" s="347">
        <f t="shared" ref="AT19:AT27" si="7">IF(AS19&gt;1,AS19,AT8/10)</f>
        <v>0</v>
      </c>
      <c r="AU19" s="347">
        <f t="shared" ref="AU19:BC19" si="8">IF(AT19&gt;1,AT19,AU8/10)</f>
        <v>0</v>
      </c>
      <c r="AV19" s="347">
        <f t="shared" si="8"/>
        <v>0</v>
      </c>
      <c r="AW19" s="347">
        <f t="shared" si="8"/>
        <v>0</v>
      </c>
      <c r="AX19" s="347">
        <f t="shared" si="8"/>
        <v>0</v>
      </c>
      <c r="AY19" s="347">
        <f t="shared" si="8"/>
        <v>0</v>
      </c>
      <c r="AZ19" s="347">
        <f t="shared" si="8"/>
        <v>0</v>
      </c>
      <c r="BA19" s="347">
        <f t="shared" si="8"/>
        <v>0</v>
      </c>
      <c r="BB19" s="347">
        <f t="shared" si="8"/>
        <v>0</v>
      </c>
      <c r="BC19" s="347">
        <f t="shared" si="8"/>
        <v>0</v>
      </c>
      <c r="BF19" s="332">
        <v>12</v>
      </c>
      <c r="BG19" s="333" t="s">
        <v>304</v>
      </c>
      <c r="BH19" s="333">
        <v>270000</v>
      </c>
      <c r="BI19" s="333">
        <v>300000</v>
      </c>
      <c r="BJ19" s="333">
        <v>150000</v>
      </c>
      <c r="BK19" s="333">
        <v>270000</v>
      </c>
      <c r="BP19" s="331" t="s">
        <v>282</v>
      </c>
    </row>
    <row r="20" spans="1:68" ht="13.5" thickBot="1" x14ac:dyDescent="0.35">
      <c r="A20" s="334"/>
      <c r="B20" s="372">
        <v>1</v>
      </c>
      <c r="C20" s="373" t="s">
        <v>134</v>
      </c>
      <c r="D20" s="372" t="s">
        <v>223</v>
      </c>
      <c r="E20" s="336"/>
      <c r="F20" s="374" t="s">
        <v>115</v>
      </c>
      <c r="G20" s="343" t="s">
        <v>201</v>
      </c>
      <c r="H20" s="375">
        <f>H10</f>
        <v>2016</v>
      </c>
      <c r="I20" s="343" t="s">
        <v>201</v>
      </c>
      <c r="J20" s="342"/>
      <c r="K20" s="362"/>
      <c r="L20" s="336" t="s">
        <v>298</v>
      </c>
      <c r="M20" s="336"/>
      <c r="N20" s="336"/>
      <c r="O20" s="336" t="s">
        <v>146</v>
      </c>
      <c r="P20" s="371">
        <f>-P94-P95</f>
        <v>-1752705873</v>
      </c>
      <c r="Q20" s="363"/>
      <c r="R20" s="354"/>
      <c r="AF20" s="331">
        <v>13</v>
      </c>
      <c r="AH20" s="331">
        <v>2020</v>
      </c>
      <c r="AM20" s="349">
        <v>0.6</v>
      </c>
      <c r="AQ20" s="350">
        <v>2</v>
      </c>
      <c r="AR20" s="351" t="s">
        <v>110</v>
      </c>
      <c r="AS20" s="352">
        <f t="shared" si="6"/>
        <v>0</v>
      </c>
      <c r="AT20" s="352">
        <f t="shared" si="7"/>
        <v>0</v>
      </c>
      <c r="AU20" s="352">
        <f t="shared" ref="AU20:BC20" si="9">IF(AT20&gt;1,AT20,AU9/10)</f>
        <v>0</v>
      </c>
      <c r="AV20" s="352">
        <f t="shared" si="9"/>
        <v>0</v>
      </c>
      <c r="AW20" s="352">
        <f t="shared" si="9"/>
        <v>0</v>
      </c>
      <c r="AX20" s="352">
        <f t="shared" si="9"/>
        <v>0</v>
      </c>
      <c r="AY20" s="352">
        <f t="shared" si="9"/>
        <v>0</v>
      </c>
      <c r="AZ20" s="352">
        <f t="shared" si="9"/>
        <v>0</v>
      </c>
      <c r="BA20" s="352">
        <f t="shared" si="9"/>
        <v>0</v>
      </c>
      <c r="BB20" s="352">
        <f t="shared" si="9"/>
        <v>0</v>
      </c>
      <c r="BC20" s="352">
        <f t="shared" si="9"/>
        <v>0</v>
      </c>
      <c r="BF20" s="332">
        <v>13</v>
      </c>
      <c r="BG20" s="333" t="s">
        <v>304</v>
      </c>
      <c r="BH20" s="333">
        <v>270000</v>
      </c>
      <c r="BI20" s="333">
        <v>300000</v>
      </c>
      <c r="BJ20" s="333">
        <v>150000</v>
      </c>
      <c r="BK20" s="333">
        <v>270000</v>
      </c>
      <c r="BP20" s="331" t="s">
        <v>282</v>
      </c>
    </row>
    <row r="21" spans="1:68" x14ac:dyDescent="0.3">
      <c r="A21" s="334"/>
      <c r="B21" s="376"/>
      <c r="C21" s="377" t="s">
        <v>212</v>
      </c>
      <c r="D21" s="378">
        <f>IF($P$16&lt;100,36000000,IF($P$16&gt;200,48000000,42000000))</f>
        <v>48000000</v>
      </c>
      <c r="E21" s="336" t="s">
        <v>239</v>
      </c>
      <c r="F21" s="379">
        <v>1</v>
      </c>
      <c r="G21" s="380" t="s">
        <v>118</v>
      </c>
      <c r="H21" s="381"/>
      <c r="I21" s="382"/>
      <c r="J21" s="342"/>
      <c r="K21" s="362"/>
      <c r="L21" s="336" t="s">
        <v>297</v>
      </c>
      <c r="M21" s="336"/>
      <c r="N21" s="336"/>
      <c r="O21" s="336" t="s">
        <v>146</v>
      </c>
      <c r="P21" s="383">
        <f>-P91-P92-P93</f>
        <v>-900000000</v>
      </c>
      <c r="Q21" s="363"/>
      <c r="R21" s="354"/>
      <c r="AF21" s="331">
        <v>14</v>
      </c>
      <c r="AH21" s="331">
        <v>2021</v>
      </c>
      <c r="AM21" s="349">
        <v>0.65</v>
      </c>
      <c r="AQ21" s="350">
        <v>3</v>
      </c>
      <c r="AR21" s="351" t="s">
        <v>45</v>
      </c>
      <c r="AS21" s="352">
        <f t="shared" si="6"/>
        <v>0</v>
      </c>
      <c r="AT21" s="352">
        <f t="shared" si="7"/>
        <v>0</v>
      </c>
      <c r="AU21" s="352">
        <f t="shared" ref="AU21:BC21" si="10">IF(AT21&gt;1,AT21,AU10/10)</f>
        <v>0</v>
      </c>
      <c r="AV21" s="352">
        <f t="shared" si="10"/>
        <v>0</v>
      </c>
      <c r="AW21" s="352">
        <f t="shared" si="10"/>
        <v>0</v>
      </c>
      <c r="AX21" s="352">
        <f t="shared" si="10"/>
        <v>0</v>
      </c>
      <c r="AY21" s="352">
        <f t="shared" si="10"/>
        <v>0</v>
      </c>
      <c r="AZ21" s="352">
        <f t="shared" si="10"/>
        <v>0</v>
      </c>
      <c r="BA21" s="352">
        <f t="shared" si="10"/>
        <v>0</v>
      </c>
      <c r="BB21" s="352">
        <f t="shared" si="10"/>
        <v>0</v>
      </c>
      <c r="BC21" s="352">
        <f t="shared" si="10"/>
        <v>0</v>
      </c>
      <c r="BF21" s="332">
        <v>14</v>
      </c>
      <c r="BG21" s="333" t="s">
        <v>304</v>
      </c>
      <c r="BH21" s="333">
        <v>270000</v>
      </c>
      <c r="BI21" s="333">
        <v>300000</v>
      </c>
      <c r="BJ21" s="333">
        <v>150000</v>
      </c>
      <c r="BK21" s="333">
        <v>270000</v>
      </c>
      <c r="BP21" s="331" t="s">
        <v>282</v>
      </c>
    </row>
    <row r="22" spans="1:68" x14ac:dyDescent="0.3">
      <c r="A22" s="334"/>
      <c r="B22" s="352"/>
      <c r="C22" s="384" t="s">
        <v>213</v>
      </c>
      <c r="D22" s="385">
        <f>IF($P$16&lt;100,36000000,IF($P$16&gt;200,48000000,42000000))</f>
        <v>48000000</v>
      </c>
      <c r="E22" s="336" t="s">
        <v>239</v>
      </c>
      <c r="F22" s="386" t="e">
        <f>I8&amp;E8&amp;E7</f>
        <v>#N/A</v>
      </c>
      <c r="G22" s="384" t="s">
        <v>202</v>
      </c>
      <c r="H22" s="389">
        <v>180000000</v>
      </c>
      <c r="I22" s="352" t="s">
        <v>208</v>
      </c>
      <c r="J22" s="342"/>
      <c r="K22" s="362"/>
      <c r="L22" s="336" t="s">
        <v>296</v>
      </c>
      <c r="M22" s="336"/>
      <c r="N22" s="336"/>
      <c r="O22" s="336" t="s">
        <v>146</v>
      </c>
      <c r="P22" s="387">
        <f>-P96-P97-P98</f>
        <v>-59000000</v>
      </c>
      <c r="Q22" s="363"/>
      <c r="R22" s="354"/>
      <c r="AF22" s="331">
        <v>15</v>
      </c>
      <c r="AH22" s="331">
        <v>2022</v>
      </c>
      <c r="AM22" s="349">
        <v>0.7</v>
      </c>
      <c r="AQ22" s="350">
        <v>4</v>
      </c>
      <c r="AR22" s="351" t="s">
        <v>98</v>
      </c>
      <c r="AS22" s="352">
        <f t="shared" si="6"/>
        <v>0</v>
      </c>
      <c r="AT22" s="352">
        <f t="shared" ref="AT22" si="11">IF(AS22&gt;1,AS22,AT11/10)</f>
        <v>0</v>
      </c>
      <c r="AU22" s="352">
        <f t="shared" ref="AU22" si="12">IF(AT22&gt;1,AT22,AU11/10)</f>
        <v>0</v>
      </c>
      <c r="AV22" s="352">
        <f t="shared" ref="AV22" si="13">IF(AU22&gt;1,AU22,AV11/10)</f>
        <v>0</v>
      </c>
      <c r="AW22" s="352">
        <f t="shared" ref="AW22" si="14">IF(AV22&gt;1,AV22,AW11/10)</f>
        <v>0</v>
      </c>
      <c r="AX22" s="352">
        <f t="shared" ref="AX22" si="15">IF(AW22&gt;1,AW22,AX11/10)</f>
        <v>0</v>
      </c>
      <c r="AY22" s="352">
        <f t="shared" ref="AY22" si="16">IF(AX22&gt;1,AX22,AY11/10)</f>
        <v>0</v>
      </c>
      <c r="AZ22" s="352">
        <f t="shared" ref="AZ22" si="17">IF(AY22&gt;1,AY22,AZ11/10)</f>
        <v>0</v>
      </c>
      <c r="BA22" s="352">
        <f t="shared" ref="BA22" si="18">IF(AZ22&gt;1,AZ22,BA11/10)</f>
        <v>0</v>
      </c>
      <c r="BB22" s="352">
        <f t="shared" ref="BB22" si="19">IF(BA22&gt;1,BA22,BB11/10)</f>
        <v>0</v>
      </c>
      <c r="BC22" s="352">
        <f t="shared" ref="BC22" si="20">IF(BB22&gt;1,BB22,BC11/10)</f>
        <v>0</v>
      </c>
      <c r="BF22" s="332">
        <v>15</v>
      </c>
      <c r="BG22" s="333" t="s">
        <v>304</v>
      </c>
      <c r="BH22" s="333">
        <v>270000</v>
      </c>
      <c r="BI22" s="333">
        <v>300000</v>
      </c>
      <c r="BJ22" s="333">
        <v>150000</v>
      </c>
      <c r="BK22" s="333">
        <v>270000</v>
      </c>
      <c r="BP22" s="331" t="s">
        <v>282</v>
      </c>
    </row>
    <row r="23" spans="1:68" x14ac:dyDescent="0.3">
      <c r="A23" s="334"/>
      <c r="B23" s="352"/>
      <c r="C23" s="384" t="s">
        <v>214</v>
      </c>
      <c r="D23" s="385"/>
      <c r="E23" s="336" t="s">
        <v>239</v>
      </c>
      <c r="F23" s="388"/>
      <c r="G23" s="384" t="s">
        <v>204</v>
      </c>
      <c r="H23" s="389"/>
      <c r="I23" s="352" t="s">
        <v>209</v>
      </c>
      <c r="J23" s="342"/>
      <c r="K23" s="362"/>
      <c r="L23" s="336" t="s">
        <v>321</v>
      </c>
      <c r="M23" s="336"/>
      <c r="N23" s="336"/>
      <c r="O23" s="336" t="s">
        <v>146</v>
      </c>
      <c r="P23" s="371">
        <f>P106</f>
        <v>-1855036456.0000002</v>
      </c>
      <c r="Q23" s="363"/>
      <c r="R23" s="354"/>
      <c r="AF23" s="331">
        <v>16</v>
      </c>
      <c r="AH23" s="331">
        <v>2023</v>
      </c>
      <c r="AM23" s="349">
        <v>0.75</v>
      </c>
      <c r="AQ23" s="350">
        <v>5</v>
      </c>
      <c r="AR23" s="351" t="s">
        <v>113</v>
      </c>
      <c r="AS23" s="352">
        <f t="shared" si="6"/>
        <v>0</v>
      </c>
      <c r="AT23" s="352">
        <f t="shared" si="7"/>
        <v>0</v>
      </c>
      <c r="AU23" s="352">
        <f t="shared" ref="AU23:BC23" si="21">IF(AT23&gt;1,AT23,AU12/10)</f>
        <v>0</v>
      </c>
      <c r="AV23" s="352">
        <f t="shared" si="21"/>
        <v>0</v>
      </c>
      <c r="AW23" s="352">
        <f t="shared" si="21"/>
        <v>0</v>
      </c>
      <c r="AX23" s="352">
        <f t="shared" si="21"/>
        <v>0</v>
      </c>
      <c r="AY23" s="352">
        <f t="shared" si="21"/>
        <v>0</v>
      </c>
      <c r="AZ23" s="352">
        <f t="shared" si="21"/>
        <v>0</v>
      </c>
      <c r="BA23" s="352">
        <f t="shared" si="21"/>
        <v>0</v>
      </c>
      <c r="BB23" s="352">
        <f t="shared" si="21"/>
        <v>0</v>
      </c>
      <c r="BC23" s="352">
        <f t="shared" si="21"/>
        <v>0</v>
      </c>
      <c r="BF23" s="332">
        <v>16</v>
      </c>
      <c r="BG23" s="333" t="s">
        <v>304</v>
      </c>
      <c r="BH23" s="333">
        <v>270000</v>
      </c>
      <c r="BI23" s="333">
        <v>300000</v>
      </c>
      <c r="BJ23" s="333">
        <v>150000</v>
      </c>
      <c r="BK23" s="333">
        <v>270000</v>
      </c>
      <c r="BP23" s="331" t="s">
        <v>282</v>
      </c>
    </row>
    <row r="24" spans="1:68" ht="13.5" thickBot="1" x14ac:dyDescent="0.35">
      <c r="A24" s="334"/>
      <c r="B24" s="352"/>
      <c r="C24" s="384" t="s">
        <v>215</v>
      </c>
      <c r="D24" s="385"/>
      <c r="E24" s="336" t="s">
        <v>239</v>
      </c>
      <c r="F24" s="388"/>
      <c r="G24" s="384" t="s">
        <v>203</v>
      </c>
      <c r="H24" s="389"/>
      <c r="I24" s="352" t="s">
        <v>209</v>
      </c>
      <c r="J24" s="342"/>
      <c r="K24" s="362"/>
      <c r="L24" s="390"/>
      <c r="M24" s="390" t="s">
        <v>316</v>
      </c>
      <c r="N24" s="390"/>
      <c r="O24" s="390"/>
      <c r="P24" s="391">
        <f>SUM(P19:P23)</f>
        <v>-3516742329</v>
      </c>
      <c r="Q24" s="392"/>
      <c r="R24" s="354"/>
      <c r="AF24" s="331">
        <v>17</v>
      </c>
      <c r="AH24" s="331">
        <v>2024</v>
      </c>
      <c r="AM24" s="349">
        <v>0.8</v>
      </c>
      <c r="AQ24" s="350">
        <v>6</v>
      </c>
      <c r="AR24" s="351" t="s">
        <v>42</v>
      </c>
      <c r="AS24" s="352">
        <f t="shared" si="6"/>
        <v>0</v>
      </c>
      <c r="AT24" s="352">
        <f t="shared" si="7"/>
        <v>0</v>
      </c>
      <c r="AU24" s="352">
        <f t="shared" ref="AU24:BC24" si="22">IF(AT24&gt;1,AT24,AU13/10)</f>
        <v>0</v>
      </c>
      <c r="AV24" s="352">
        <f t="shared" si="22"/>
        <v>0</v>
      </c>
      <c r="AW24" s="352">
        <f t="shared" si="22"/>
        <v>0</v>
      </c>
      <c r="AX24" s="352">
        <f t="shared" si="22"/>
        <v>0</v>
      </c>
      <c r="AY24" s="352">
        <f t="shared" si="22"/>
        <v>0</v>
      </c>
      <c r="AZ24" s="352">
        <f t="shared" si="22"/>
        <v>0</v>
      </c>
      <c r="BA24" s="352">
        <f t="shared" si="22"/>
        <v>0</v>
      </c>
      <c r="BB24" s="352">
        <f t="shared" si="22"/>
        <v>0</v>
      </c>
      <c r="BC24" s="352">
        <f t="shared" si="22"/>
        <v>0</v>
      </c>
      <c r="BF24" s="332">
        <v>17</v>
      </c>
      <c r="BG24" s="333" t="s">
        <v>304</v>
      </c>
      <c r="BH24" s="333">
        <v>270000</v>
      </c>
      <c r="BI24" s="333">
        <v>300000</v>
      </c>
      <c r="BJ24" s="333">
        <v>150000</v>
      </c>
      <c r="BK24" s="333">
        <v>270000</v>
      </c>
      <c r="BP24" s="331" t="s">
        <v>282</v>
      </c>
    </row>
    <row r="25" spans="1:68" ht="13.5" thickTop="1" x14ac:dyDescent="0.3">
      <c r="A25" s="334"/>
      <c r="B25" s="393"/>
      <c r="C25" s="384" t="s">
        <v>216</v>
      </c>
      <c r="D25" s="385"/>
      <c r="E25" s="336" t="s">
        <v>239</v>
      </c>
      <c r="F25" s="388"/>
      <c r="G25" s="394"/>
      <c r="H25" s="395"/>
      <c r="I25" s="393"/>
      <c r="J25" s="342"/>
      <c r="K25" s="362"/>
      <c r="L25" s="336"/>
      <c r="M25" s="336"/>
      <c r="N25" s="336"/>
      <c r="O25" s="370"/>
      <c r="P25" s="336"/>
      <c r="Q25" s="363"/>
      <c r="R25" s="354"/>
      <c r="AF25" s="331">
        <v>18</v>
      </c>
      <c r="AH25" s="331">
        <v>2025</v>
      </c>
      <c r="AM25" s="349">
        <v>0.85</v>
      </c>
      <c r="AQ25" s="350">
        <v>7</v>
      </c>
      <c r="AR25" s="351" t="s">
        <v>111</v>
      </c>
      <c r="AS25" s="352">
        <f t="shared" si="6"/>
        <v>0</v>
      </c>
      <c r="AT25" s="352">
        <f t="shared" si="7"/>
        <v>0</v>
      </c>
      <c r="AU25" s="352">
        <f t="shared" ref="AU25:BC25" si="23">IF(AT25&gt;1,AT25,AU14/10)</f>
        <v>0</v>
      </c>
      <c r="AV25" s="352">
        <f t="shared" si="23"/>
        <v>0</v>
      </c>
      <c r="AW25" s="352">
        <f t="shared" si="23"/>
        <v>0</v>
      </c>
      <c r="AX25" s="352">
        <f t="shared" si="23"/>
        <v>0</v>
      </c>
      <c r="AY25" s="352">
        <f t="shared" si="23"/>
        <v>0</v>
      </c>
      <c r="AZ25" s="352">
        <f t="shared" si="23"/>
        <v>0</v>
      </c>
      <c r="BA25" s="352">
        <f t="shared" si="23"/>
        <v>0</v>
      </c>
      <c r="BB25" s="352">
        <f t="shared" si="23"/>
        <v>0</v>
      </c>
      <c r="BC25" s="352">
        <f t="shared" si="23"/>
        <v>0</v>
      </c>
      <c r="BF25" s="332">
        <v>18</v>
      </c>
      <c r="BG25" s="333" t="s">
        <v>304</v>
      </c>
      <c r="BH25" s="333">
        <v>270000</v>
      </c>
      <c r="BI25" s="333">
        <v>300000</v>
      </c>
      <c r="BJ25" s="333">
        <v>150000</v>
      </c>
      <c r="BK25" s="333">
        <v>270000</v>
      </c>
      <c r="BP25" s="331" t="s">
        <v>282</v>
      </c>
    </row>
    <row r="26" spans="1:68" x14ac:dyDescent="0.3">
      <c r="A26" s="334"/>
      <c r="B26" s="393"/>
      <c r="C26" s="384" t="s">
        <v>217</v>
      </c>
      <c r="D26" s="385"/>
      <c r="E26" s="336" t="s">
        <v>239</v>
      </c>
      <c r="F26" s="396">
        <v>2</v>
      </c>
      <c r="G26" s="351" t="s">
        <v>205</v>
      </c>
      <c r="H26" s="395"/>
      <c r="I26" s="393"/>
      <c r="J26" s="342"/>
      <c r="K26" s="362"/>
      <c r="L26" s="336" t="s">
        <v>299</v>
      </c>
      <c r="M26" s="336"/>
      <c r="N26" s="336"/>
      <c r="O26" s="336" t="s">
        <v>146</v>
      </c>
      <c r="P26" s="397">
        <f>NPV(F14,E107:O107)</f>
        <v>-2976851685.935885</v>
      </c>
      <c r="Q26" s="363"/>
      <c r="R26" s="354"/>
      <c r="AF26" s="331">
        <v>19</v>
      </c>
      <c r="AM26" s="349">
        <v>0.9</v>
      </c>
      <c r="AQ26" s="350">
        <v>8</v>
      </c>
      <c r="AR26" s="351" t="s">
        <v>46</v>
      </c>
      <c r="AS26" s="352">
        <f t="shared" si="6"/>
        <v>0</v>
      </c>
      <c r="AT26" s="352">
        <f t="shared" si="7"/>
        <v>0</v>
      </c>
      <c r="AU26" s="352">
        <f t="shared" ref="AU26:BC26" si="24">IF(AT26&gt;1,AT26,AU15/10)</f>
        <v>0</v>
      </c>
      <c r="AV26" s="352">
        <f t="shared" si="24"/>
        <v>0</v>
      </c>
      <c r="AW26" s="352">
        <f t="shared" si="24"/>
        <v>0</v>
      </c>
      <c r="AX26" s="352">
        <f t="shared" si="24"/>
        <v>0</v>
      </c>
      <c r="AY26" s="352">
        <f t="shared" si="24"/>
        <v>0</v>
      </c>
      <c r="AZ26" s="352">
        <f t="shared" si="24"/>
        <v>0</v>
      </c>
      <c r="BA26" s="352">
        <f t="shared" si="24"/>
        <v>0</v>
      </c>
      <c r="BB26" s="352">
        <f t="shared" si="24"/>
        <v>0</v>
      </c>
      <c r="BC26" s="352">
        <f t="shared" si="24"/>
        <v>0</v>
      </c>
      <c r="BF26" s="332">
        <v>19</v>
      </c>
      <c r="BG26" s="333" t="s">
        <v>304</v>
      </c>
      <c r="BH26" s="333">
        <v>270000</v>
      </c>
      <c r="BI26" s="333">
        <v>300000</v>
      </c>
      <c r="BJ26" s="333">
        <v>150000</v>
      </c>
      <c r="BK26" s="333">
        <v>270000</v>
      </c>
      <c r="BP26" s="331" t="s">
        <v>282</v>
      </c>
    </row>
    <row r="27" spans="1:68" ht="13.5" thickBot="1" x14ac:dyDescent="0.35">
      <c r="A27" s="334"/>
      <c r="B27" s="352"/>
      <c r="C27" s="384" t="s">
        <v>218</v>
      </c>
      <c r="D27" s="385"/>
      <c r="E27" s="336" t="s">
        <v>239</v>
      </c>
      <c r="F27" s="388"/>
      <c r="G27" s="384" t="s">
        <v>292</v>
      </c>
      <c r="H27" s="389">
        <f>P16*P17</f>
        <v>2567000000</v>
      </c>
      <c r="I27" s="352" t="s">
        <v>291</v>
      </c>
      <c r="J27" s="342"/>
      <c r="K27" s="362"/>
      <c r="L27" s="336" t="s">
        <v>300</v>
      </c>
      <c r="M27" s="336"/>
      <c r="N27" s="336"/>
      <c r="O27" s="336" t="s">
        <v>146</v>
      </c>
      <c r="P27" s="361" t="e">
        <f>L33</f>
        <v>#NUM!</v>
      </c>
      <c r="Q27" s="363"/>
      <c r="R27" s="354"/>
      <c r="AF27" s="331">
        <v>20</v>
      </c>
      <c r="AM27" s="349">
        <v>0.95</v>
      </c>
      <c r="AQ27" s="365">
        <v>9</v>
      </c>
      <c r="AR27" s="366" t="s">
        <v>112</v>
      </c>
      <c r="AS27" s="398">
        <f t="shared" si="6"/>
        <v>0</v>
      </c>
      <c r="AT27" s="398">
        <f t="shared" si="7"/>
        <v>0</v>
      </c>
      <c r="AU27" s="398">
        <f t="shared" ref="AU27:BC27" si="25">IF(AT27&gt;1,AT27,AU16/10)</f>
        <v>0</v>
      </c>
      <c r="AV27" s="398">
        <f t="shared" si="25"/>
        <v>0</v>
      </c>
      <c r="AW27" s="398">
        <f t="shared" si="25"/>
        <v>0</v>
      </c>
      <c r="AX27" s="398">
        <f t="shared" si="25"/>
        <v>0</v>
      </c>
      <c r="AY27" s="398">
        <f t="shared" si="25"/>
        <v>0</v>
      </c>
      <c r="AZ27" s="398">
        <f t="shared" si="25"/>
        <v>0</v>
      </c>
      <c r="BA27" s="398">
        <f t="shared" si="25"/>
        <v>0</v>
      </c>
      <c r="BB27" s="398">
        <f t="shared" si="25"/>
        <v>0</v>
      </c>
      <c r="BC27" s="398">
        <f t="shared" si="25"/>
        <v>0</v>
      </c>
      <c r="BF27" s="332">
        <v>20</v>
      </c>
      <c r="BG27" s="333" t="s">
        <v>304</v>
      </c>
      <c r="BH27" s="333">
        <v>270000</v>
      </c>
      <c r="BI27" s="333">
        <v>300000</v>
      </c>
      <c r="BJ27" s="333">
        <v>150000</v>
      </c>
      <c r="BK27" s="333">
        <v>270000</v>
      </c>
      <c r="BP27" s="331" t="s">
        <v>282</v>
      </c>
    </row>
    <row r="28" spans="1:68" ht="16" x14ac:dyDescent="0.3">
      <c r="A28" s="334"/>
      <c r="B28" s="352"/>
      <c r="C28" s="384" t="s">
        <v>219</v>
      </c>
      <c r="D28" s="385"/>
      <c r="E28" s="336" t="s">
        <v>239</v>
      </c>
      <c r="F28" s="399"/>
      <c r="G28" s="384"/>
      <c r="H28" s="352"/>
      <c r="I28" s="352"/>
      <c r="J28" s="342"/>
      <c r="K28" s="400" t="e">
        <f>MATCH(TRUE,E109:O109,0)</f>
        <v>#N/A</v>
      </c>
      <c r="L28" s="336" t="s">
        <v>301</v>
      </c>
      <c r="M28" s="336"/>
      <c r="N28" s="336"/>
      <c r="O28" s="336" t="s">
        <v>146</v>
      </c>
      <c r="P28" s="401" t="e">
        <f ca="1">(K28-1+OFFSET(E107,0,K28)/OFFSET(E101,0,K28))*12</f>
        <v>#N/A</v>
      </c>
      <c r="Q28" s="363" t="s">
        <v>365</v>
      </c>
      <c r="R28" s="354"/>
      <c r="AF28" s="331">
        <v>21</v>
      </c>
      <c r="AM28" s="349">
        <v>1</v>
      </c>
      <c r="BF28" s="332">
        <v>21</v>
      </c>
      <c r="BG28" s="333" t="s">
        <v>304</v>
      </c>
      <c r="BH28" s="333">
        <v>270000</v>
      </c>
      <c r="BI28" s="333">
        <v>300000</v>
      </c>
      <c r="BJ28" s="333">
        <v>150000</v>
      </c>
      <c r="BK28" s="333">
        <v>270000</v>
      </c>
      <c r="BP28" s="331" t="s">
        <v>282</v>
      </c>
    </row>
    <row r="29" spans="1:68" ht="14.5" thickBot="1" x14ac:dyDescent="0.35">
      <c r="A29" s="334"/>
      <c r="B29" s="402"/>
      <c r="C29" s="403" t="s">
        <v>220</v>
      </c>
      <c r="D29" s="404"/>
      <c r="E29" s="336" t="s">
        <v>239</v>
      </c>
      <c r="F29" s="405"/>
      <c r="G29" s="406"/>
      <c r="H29" s="407"/>
      <c r="I29" s="406"/>
      <c r="J29" s="342"/>
      <c r="K29" s="408"/>
      <c r="L29" s="409"/>
      <c r="M29" s="409"/>
      <c r="N29" s="409"/>
      <c r="O29" s="410"/>
      <c r="P29" s="547" t="e">
        <f ca="1">P28/12</f>
        <v>#N/A</v>
      </c>
      <c r="Q29" s="273" t="s">
        <v>116</v>
      </c>
      <c r="R29" s="354"/>
      <c r="AF29" s="331">
        <v>22</v>
      </c>
      <c r="BF29" s="332">
        <v>22</v>
      </c>
      <c r="BG29" s="333" t="s">
        <v>304</v>
      </c>
      <c r="BH29" s="333">
        <v>270000</v>
      </c>
      <c r="BI29" s="333">
        <v>300000</v>
      </c>
      <c r="BJ29" s="333">
        <v>150000</v>
      </c>
      <c r="BK29" s="333">
        <v>270000</v>
      </c>
      <c r="BP29" s="331" t="s">
        <v>282</v>
      </c>
    </row>
    <row r="30" spans="1:68" ht="13.5" thickBot="1" x14ac:dyDescent="0.35">
      <c r="A30" s="334"/>
      <c r="B30" s="411"/>
      <c r="C30" s="412"/>
      <c r="D30" s="413"/>
      <c r="E30" s="336"/>
      <c r="F30" s="372">
        <v>3</v>
      </c>
      <c r="G30" s="414" t="s">
        <v>222</v>
      </c>
      <c r="H30" s="375" t="s">
        <v>210</v>
      </c>
      <c r="I30" s="415" t="s">
        <v>211</v>
      </c>
      <c r="J30" s="342"/>
      <c r="K30" s="342"/>
      <c r="L30" s="342"/>
      <c r="M30" s="342"/>
      <c r="N30" s="342"/>
      <c r="O30" s="342"/>
      <c r="P30" s="342"/>
      <c r="Q30" s="342"/>
      <c r="R30" s="354"/>
      <c r="AF30" s="331">
        <v>23</v>
      </c>
      <c r="BF30" s="332">
        <v>23</v>
      </c>
      <c r="BG30" s="333" t="s">
        <v>304</v>
      </c>
      <c r="BH30" s="333">
        <v>270000</v>
      </c>
      <c r="BI30" s="333">
        <v>300000</v>
      </c>
      <c r="BJ30" s="333">
        <v>150000</v>
      </c>
      <c r="BK30" s="333">
        <v>270000</v>
      </c>
      <c r="BP30" s="331" t="s">
        <v>282</v>
      </c>
    </row>
    <row r="31" spans="1:68" x14ac:dyDescent="0.3">
      <c r="A31" s="334"/>
      <c r="B31" s="396">
        <v>2</v>
      </c>
      <c r="C31" s="351" t="s">
        <v>135</v>
      </c>
      <c r="D31" s="416"/>
      <c r="E31" s="336"/>
      <c r="F31" s="376"/>
      <c r="G31" s="377" t="s">
        <v>212</v>
      </c>
      <c r="H31" s="417"/>
      <c r="I31" s="417"/>
      <c r="J31" s="342"/>
      <c r="K31" s="342"/>
      <c r="L31" s="342"/>
      <c r="M31" s="342"/>
      <c r="N31" s="342"/>
      <c r="O31" s="342"/>
      <c r="P31" s="342"/>
      <c r="Q31" s="342"/>
      <c r="R31" s="354"/>
      <c r="AF31" s="331">
        <v>24</v>
      </c>
      <c r="BF31" s="332">
        <v>24</v>
      </c>
      <c r="BG31" s="333" t="s">
        <v>304</v>
      </c>
      <c r="BH31" s="333">
        <v>270000</v>
      </c>
      <c r="BI31" s="333">
        <v>300000</v>
      </c>
      <c r="BJ31" s="333">
        <v>150000</v>
      </c>
      <c r="BK31" s="333">
        <v>270000</v>
      </c>
      <c r="BP31" s="331" t="s">
        <v>282</v>
      </c>
    </row>
    <row r="32" spans="1:68" ht="14.5" thickBot="1" x14ac:dyDescent="0.35">
      <c r="A32" s="334"/>
      <c r="B32" s="388"/>
      <c r="C32" s="158" t="s">
        <v>225</v>
      </c>
      <c r="D32" s="418"/>
      <c r="E32" s="125" t="s">
        <v>489</v>
      </c>
      <c r="F32" s="352"/>
      <c r="G32" s="384" t="s">
        <v>213</v>
      </c>
      <c r="H32" s="385"/>
      <c r="I32" s="385"/>
      <c r="J32" s="342"/>
      <c r="K32" s="342"/>
      <c r="L32" s="342"/>
      <c r="M32" s="342"/>
      <c r="N32" s="342"/>
      <c r="O32" s="342"/>
      <c r="P32" s="342"/>
      <c r="Q32" s="342"/>
      <c r="R32" s="354"/>
      <c r="AF32" s="331">
        <v>25</v>
      </c>
      <c r="BF32" s="332">
        <v>25</v>
      </c>
      <c r="BG32" s="333" t="s">
        <v>304</v>
      </c>
      <c r="BH32" s="333">
        <v>270000</v>
      </c>
      <c r="BI32" s="333">
        <v>300000</v>
      </c>
      <c r="BJ32" s="333">
        <v>150000</v>
      </c>
      <c r="BK32" s="333">
        <v>270000</v>
      </c>
      <c r="BP32" s="331" t="s">
        <v>282</v>
      </c>
    </row>
    <row r="33" spans="1:68" ht="15" customHeight="1" x14ac:dyDescent="0.3">
      <c r="A33" s="334"/>
      <c r="B33" s="388"/>
      <c r="C33" s="158" t="s">
        <v>226</v>
      </c>
      <c r="D33" s="418">
        <v>7000000</v>
      </c>
      <c r="E33" s="125" t="s">
        <v>315</v>
      </c>
      <c r="F33" s="352"/>
      <c r="G33" s="384" t="s">
        <v>214</v>
      </c>
      <c r="H33" s="385"/>
      <c r="I33" s="385">
        <v>150000000</v>
      </c>
      <c r="J33" s="342"/>
      <c r="K33" s="1124" t="e">
        <f>IF(L33&lt;20%,"IRR 6th.","IRR 6th:")</f>
        <v>#NUM!</v>
      </c>
      <c r="L33" s="1128" t="e">
        <f>IRR(E107:J107,F15)</f>
        <v>#NUM!</v>
      </c>
      <c r="M33" s="1129"/>
      <c r="N33" s="336"/>
      <c r="O33" s="1124" t="s">
        <v>320</v>
      </c>
      <c r="P33" s="1118">
        <f>SUM(E107:O107)</f>
        <v>-3516742328.999999</v>
      </c>
      <c r="Q33" s="1119"/>
      <c r="R33" s="354"/>
      <c r="AF33" s="331">
        <v>26</v>
      </c>
      <c r="BF33" s="332">
        <v>26</v>
      </c>
      <c r="BG33" s="333" t="s">
        <v>304</v>
      </c>
      <c r="BH33" s="333">
        <v>270000</v>
      </c>
      <c r="BI33" s="333">
        <v>300000</v>
      </c>
      <c r="BJ33" s="333">
        <v>150000</v>
      </c>
      <c r="BK33" s="333">
        <v>270000</v>
      </c>
      <c r="BP33" s="331" t="s">
        <v>282</v>
      </c>
    </row>
    <row r="34" spans="1:68" ht="15" customHeight="1" x14ac:dyDescent="0.3">
      <c r="A34" s="334"/>
      <c r="B34" s="388"/>
      <c r="C34" s="158" t="s">
        <v>350</v>
      </c>
      <c r="D34" s="418">
        <f>Pemeliharaan!J20</f>
        <v>10000000</v>
      </c>
      <c r="E34" s="125" t="s">
        <v>351</v>
      </c>
      <c r="F34" s="352"/>
      <c r="G34" s="384" t="s">
        <v>215</v>
      </c>
      <c r="H34" s="385"/>
      <c r="I34" s="378"/>
      <c r="J34" s="342"/>
      <c r="K34" s="1125"/>
      <c r="L34" s="1130"/>
      <c r="M34" s="1131"/>
      <c r="N34" s="336"/>
      <c r="O34" s="1125"/>
      <c r="P34" s="1120"/>
      <c r="Q34" s="1121"/>
      <c r="R34" s="354"/>
      <c r="AF34" s="331">
        <v>27</v>
      </c>
      <c r="BF34" s="332">
        <v>27</v>
      </c>
      <c r="BG34" s="333" t="s">
        <v>304</v>
      </c>
      <c r="BH34" s="333">
        <v>270000</v>
      </c>
      <c r="BI34" s="333">
        <v>300000</v>
      </c>
      <c r="BJ34" s="333">
        <v>150000</v>
      </c>
      <c r="BK34" s="333">
        <v>270000</v>
      </c>
      <c r="BP34" s="331" t="s">
        <v>282</v>
      </c>
    </row>
    <row r="35" spans="1:68" ht="15.75" customHeight="1" thickBot="1" x14ac:dyDescent="0.35">
      <c r="A35" s="334"/>
      <c r="B35" s="537"/>
      <c r="C35" s="158" t="s">
        <v>353</v>
      </c>
      <c r="D35" s="538"/>
      <c r="E35" s="125" t="s">
        <v>354</v>
      </c>
      <c r="F35" s="393"/>
      <c r="G35" s="384" t="s">
        <v>216</v>
      </c>
      <c r="H35" s="385"/>
      <c r="I35" s="385"/>
      <c r="J35" s="342"/>
      <c r="K35" s="1126"/>
      <c r="L35" s="1132"/>
      <c r="M35" s="1133"/>
      <c r="N35" s="336"/>
      <c r="O35" s="1125"/>
      <c r="P35" s="1120"/>
      <c r="Q35" s="1121"/>
      <c r="R35" s="354"/>
      <c r="S35" s="330">
        <v>250000000</v>
      </c>
      <c r="AF35" s="331">
        <v>28</v>
      </c>
      <c r="BF35" s="332">
        <v>28</v>
      </c>
      <c r="BG35" s="333" t="s">
        <v>304</v>
      </c>
      <c r="BH35" s="333">
        <v>270000</v>
      </c>
      <c r="BI35" s="333">
        <v>300000</v>
      </c>
      <c r="BJ35" s="333">
        <v>150000</v>
      </c>
      <c r="BK35" s="333">
        <v>270000</v>
      </c>
      <c r="BP35" s="331" t="s">
        <v>282</v>
      </c>
    </row>
    <row r="36" spans="1:68" ht="15" customHeight="1" thickBot="1" x14ac:dyDescent="0.35">
      <c r="A36" s="334"/>
      <c r="B36" s="419"/>
      <c r="C36" s="151" t="s">
        <v>355</v>
      </c>
      <c r="D36" s="420">
        <f>SUM(D33:D35)*B36</f>
        <v>0</v>
      </c>
      <c r="E36" s="336"/>
      <c r="F36" s="393"/>
      <c r="G36" s="384" t="s">
        <v>217</v>
      </c>
      <c r="H36" s="385"/>
      <c r="I36" s="385"/>
      <c r="J36" s="342"/>
      <c r="K36" s="1124" t="e">
        <f>IF(L36&lt;20%,"IRR 11th.","IRR 11th:")</f>
        <v>#NUM!</v>
      </c>
      <c r="L36" s="1128" t="e">
        <f>IRR(E107:O107,F15)</f>
        <v>#NUM!</v>
      </c>
      <c r="M36" s="1129"/>
      <c r="N36" s="336"/>
      <c r="O36" s="1125"/>
      <c r="P36" s="1120"/>
      <c r="Q36" s="1121"/>
      <c r="R36" s="354"/>
      <c r="AF36" s="331">
        <v>29</v>
      </c>
      <c r="BF36" s="332">
        <v>29</v>
      </c>
      <c r="BG36" s="333" t="s">
        <v>304</v>
      </c>
      <c r="BH36" s="333">
        <v>270000</v>
      </c>
      <c r="BI36" s="333">
        <v>300000</v>
      </c>
      <c r="BJ36" s="333">
        <v>150000</v>
      </c>
      <c r="BK36" s="333">
        <v>270000</v>
      </c>
      <c r="BP36" s="331" t="s">
        <v>282</v>
      </c>
    </row>
    <row r="37" spans="1:68" ht="15" customHeight="1" x14ac:dyDescent="0.3">
      <c r="A37" s="334"/>
      <c r="B37" s="336"/>
      <c r="C37" s="336"/>
      <c r="D37" s="336"/>
      <c r="E37" s="336"/>
      <c r="F37" s="352"/>
      <c r="G37" s="384" t="s">
        <v>218</v>
      </c>
      <c r="H37" s="385"/>
      <c r="I37" s="385"/>
      <c r="J37" s="342"/>
      <c r="K37" s="1125"/>
      <c r="L37" s="1130"/>
      <c r="M37" s="1131"/>
      <c r="N37" s="336"/>
      <c r="O37" s="1125"/>
      <c r="P37" s="1120"/>
      <c r="Q37" s="1121"/>
      <c r="R37" s="354"/>
      <c r="AF37" s="331">
        <v>30</v>
      </c>
      <c r="BF37" s="332">
        <v>30</v>
      </c>
      <c r="BG37" s="333" t="s">
        <v>304</v>
      </c>
      <c r="BH37" s="333">
        <v>270000</v>
      </c>
      <c r="BI37" s="333">
        <v>300000</v>
      </c>
      <c r="BJ37" s="333">
        <v>150000</v>
      </c>
      <c r="BK37" s="333">
        <v>270000</v>
      </c>
      <c r="BP37" s="331" t="s">
        <v>282</v>
      </c>
    </row>
    <row r="38" spans="1:68" ht="15.75" customHeight="1" thickBot="1" x14ac:dyDescent="0.35">
      <c r="A38" s="334"/>
      <c r="B38" s="336"/>
      <c r="C38" s="336"/>
      <c r="D38" s="336"/>
      <c r="E38" s="336"/>
      <c r="F38" s="352"/>
      <c r="G38" s="384" t="s">
        <v>219</v>
      </c>
      <c r="H38" s="385"/>
      <c r="I38" s="385"/>
      <c r="J38" s="450"/>
      <c r="K38" s="1126"/>
      <c r="L38" s="1132"/>
      <c r="M38" s="1133"/>
      <c r="N38" s="344"/>
      <c r="O38" s="1126"/>
      <c r="P38" s="1122"/>
      <c r="Q38" s="1123"/>
      <c r="R38" s="354"/>
      <c r="AF38" s="331">
        <v>31</v>
      </c>
      <c r="BF38" s="332">
        <v>31</v>
      </c>
      <c r="BG38" s="333" t="s">
        <v>304</v>
      </c>
      <c r="BH38" s="333">
        <v>270000</v>
      </c>
      <c r="BI38" s="333">
        <v>300000</v>
      </c>
      <c r="BJ38" s="333">
        <v>150000</v>
      </c>
      <c r="BK38" s="333">
        <v>270000</v>
      </c>
      <c r="BP38" s="331" t="s">
        <v>282</v>
      </c>
    </row>
    <row r="39" spans="1:68" ht="13.5" thickBot="1" x14ac:dyDescent="0.35">
      <c r="A39" s="334"/>
      <c r="B39" s="336"/>
      <c r="C39" s="336"/>
      <c r="D39" s="336"/>
      <c r="E39" s="336"/>
      <c r="F39" s="402"/>
      <c r="G39" s="403" t="s">
        <v>220</v>
      </c>
      <c r="H39" s="421"/>
      <c r="I39" s="421"/>
      <c r="J39" s="342"/>
      <c r="K39" s="342"/>
      <c r="L39" s="342"/>
      <c r="M39" s="342"/>
      <c r="N39" s="342"/>
      <c r="O39" s="342"/>
      <c r="P39" s="342"/>
      <c r="Q39" s="342"/>
      <c r="R39" s="354"/>
      <c r="BF39" s="332">
        <v>32</v>
      </c>
      <c r="BG39" s="333" t="s">
        <v>304</v>
      </c>
      <c r="BH39" s="333">
        <v>270000</v>
      </c>
      <c r="BI39" s="333">
        <v>300000</v>
      </c>
      <c r="BJ39" s="333">
        <v>150000</v>
      </c>
      <c r="BK39" s="333">
        <v>270000</v>
      </c>
      <c r="BP39" s="331" t="s">
        <v>282</v>
      </c>
    </row>
    <row r="40" spans="1:68" x14ac:dyDescent="0.3">
      <c r="A40" s="334"/>
      <c r="B40" s="336"/>
      <c r="C40" s="336"/>
      <c r="D40" s="336"/>
      <c r="E40" s="336"/>
      <c r="F40" s="336"/>
      <c r="G40" s="336"/>
      <c r="H40" s="336"/>
      <c r="I40" s="336"/>
      <c r="J40" s="342"/>
      <c r="K40" s="342"/>
      <c r="L40" s="342"/>
      <c r="M40" s="342"/>
      <c r="N40" s="342"/>
      <c r="O40" s="342"/>
      <c r="P40" s="342"/>
      <c r="Q40" s="342"/>
      <c r="R40" s="354"/>
      <c r="BF40" s="332">
        <v>33</v>
      </c>
      <c r="BG40" s="333" t="s">
        <v>304</v>
      </c>
      <c r="BH40" s="333">
        <v>270000</v>
      </c>
      <c r="BI40" s="333">
        <v>300000</v>
      </c>
      <c r="BJ40" s="333">
        <v>150000</v>
      </c>
      <c r="BK40" s="333">
        <v>270000</v>
      </c>
      <c r="BP40" s="331" t="s">
        <v>282</v>
      </c>
    </row>
    <row r="41" spans="1:68" ht="13.5" thickBot="1" x14ac:dyDescent="0.35">
      <c r="A41" s="334"/>
      <c r="B41" s="355" t="s">
        <v>230</v>
      </c>
      <c r="C41" s="355"/>
      <c r="D41" s="336"/>
      <c r="E41" s="336"/>
      <c r="F41" s="336"/>
      <c r="G41" s="336"/>
      <c r="H41" s="336"/>
      <c r="I41" s="336"/>
      <c r="J41" s="336"/>
      <c r="K41" s="336"/>
      <c r="L41" s="342"/>
      <c r="M41" s="342"/>
      <c r="N41" s="342"/>
      <c r="O41" s="342"/>
      <c r="P41" s="342"/>
      <c r="Q41" s="342"/>
      <c r="R41" s="354"/>
      <c r="BF41" s="332">
        <v>34</v>
      </c>
      <c r="BG41" s="333" t="s">
        <v>304</v>
      </c>
      <c r="BH41" s="333">
        <v>270000</v>
      </c>
      <c r="BI41" s="333">
        <v>300000</v>
      </c>
      <c r="BJ41" s="333">
        <v>150000</v>
      </c>
      <c r="BK41" s="333">
        <v>270000</v>
      </c>
      <c r="BP41" s="331" t="s">
        <v>282</v>
      </c>
    </row>
    <row r="42" spans="1:68" ht="13.5" thickBot="1" x14ac:dyDescent="0.35">
      <c r="A42" s="334"/>
      <c r="B42" s="422"/>
      <c r="C42" s="343" t="s">
        <v>115</v>
      </c>
      <c r="D42" s="343" t="s">
        <v>114</v>
      </c>
      <c r="E42" s="343">
        <f>H10</f>
        <v>2016</v>
      </c>
      <c r="F42" s="343">
        <f>E42+1</f>
        <v>2017</v>
      </c>
      <c r="G42" s="343">
        <f t="shared" ref="G42" si="26">F42+1</f>
        <v>2018</v>
      </c>
      <c r="H42" s="343">
        <f>G42+1</f>
        <v>2019</v>
      </c>
      <c r="I42" s="343">
        <f>H42+1</f>
        <v>2020</v>
      </c>
      <c r="J42" s="343">
        <f t="shared" ref="J42:O42" si="27">I42+1</f>
        <v>2021</v>
      </c>
      <c r="K42" s="343">
        <f t="shared" si="27"/>
        <v>2022</v>
      </c>
      <c r="L42" s="343">
        <f t="shared" si="27"/>
        <v>2023</v>
      </c>
      <c r="M42" s="343">
        <f t="shared" si="27"/>
        <v>2024</v>
      </c>
      <c r="N42" s="343">
        <f t="shared" si="27"/>
        <v>2025</v>
      </c>
      <c r="O42" s="343">
        <f t="shared" si="27"/>
        <v>2026</v>
      </c>
      <c r="P42" s="336"/>
      <c r="Q42" s="342"/>
      <c r="R42" s="354"/>
      <c r="BF42" s="332">
        <v>35</v>
      </c>
      <c r="BG42" s="333" t="s">
        <v>304</v>
      </c>
      <c r="BH42" s="333">
        <v>270000</v>
      </c>
      <c r="BI42" s="333">
        <v>300000</v>
      </c>
      <c r="BJ42" s="333">
        <v>150000</v>
      </c>
      <c r="BK42" s="333">
        <v>270000</v>
      </c>
      <c r="BP42" s="331" t="s">
        <v>282</v>
      </c>
    </row>
    <row r="43" spans="1:68" ht="14" x14ac:dyDescent="0.3">
      <c r="A43" s="334"/>
      <c r="B43" s="341"/>
      <c r="C43" s="345">
        <v>1</v>
      </c>
      <c r="D43" s="346" t="s">
        <v>109</v>
      </c>
      <c r="E43" s="524"/>
      <c r="F43" s="202"/>
      <c r="G43" s="202"/>
      <c r="H43" s="202"/>
      <c r="I43" s="202"/>
      <c r="J43" s="202"/>
      <c r="K43" s="202"/>
      <c r="L43" s="202"/>
      <c r="M43" s="202"/>
      <c r="N43" s="202"/>
      <c r="O43" s="202"/>
      <c r="P43" s="423"/>
      <c r="Q43" s="342"/>
      <c r="R43" s="354"/>
      <c r="BF43" s="332">
        <v>36</v>
      </c>
      <c r="BG43" s="333" t="s">
        <v>304</v>
      </c>
      <c r="BH43" s="333">
        <v>270000</v>
      </c>
      <c r="BI43" s="333">
        <v>300000</v>
      </c>
      <c r="BJ43" s="333">
        <v>150000</v>
      </c>
      <c r="BK43" s="333">
        <v>270000</v>
      </c>
      <c r="BP43" s="331" t="s">
        <v>282</v>
      </c>
    </row>
    <row r="44" spans="1:68" ht="14" x14ac:dyDescent="0.3">
      <c r="A44" s="334"/>
      <c r="B44" s="341"/>
      <c r="C44" s="350">
        <v>2</v>
      </c>
      <c r="D44" s="351" t="s">
        <v>110</v>
      </c>
      <c r="E44" s="534"/>
      <c r="F44" s="193"/>
      <c r="G44" s="193"/>
      <c r="H44" s="193"/>
      <c r="I44" s="193"/>
      <c r="J44" s="193"/>
      <c r="K44" s="193"/>
      <c r="L44" s="193"/>
      <c r="M44" s="193"/>
      <c r="N44" s="193"/>
      <c r="O44" s="193"/>
      <c r="P44" s="423"/>
      <c r="Q44" s="342"/>
      <c r="R44" s="354"/>
      <c r="BF44" s="332">
        <v>37</v>
      </c>
      <c r="BG44" s="333" t="s">
        <v>304</v>
      </c>
      <c r="BH44" s="333">
        <v>270000</v>
      </c>
      <c r="BI44" s="333">
        <v>300000</v>
      </c>
      <c r="BJ44" s="333">
        <v>150000</v>
      </c>
      <c r="BK44" s="333">
        <v>270000</v>
      </c>
      <c r="BP44" s="331" t="s">
        <v>282</v>
      </c>
    </row>
    <row r="45" spans="1:68" ht="14" x14ac:dyDescent="0.3">
      <c r="A45" s="334"/>
      <c r="B45" s="341"/>
      <c r="C45" s="350">
        <v>3</v>
      </c>
      <c r="D45" s="351" t="s">
        <v>45</v>
      </c>
      <c r="E45" s="535"/>
      <c r="F45" s="193"/>
      <c r="G45" s="193"/>
      <c r="H45" s="193"/>
      <c r="I45" s="193">
        <f>150000000/P16/12</f>
        <v>41390.72847682119</v>
      </c>
      <c r="J45" s="193">
        <f t="shared" ref="J45:O45" si="28">I45</f>
        <v>41390.72847682119</v>
      </c>
      <c r="K45" s="193">
        <f t="shared" si="28"/>
        <v>41390.72847682119</v>
      </c>
      <c r="L45" s="193">
        <f t="shared" si="28"/>
        <v>41390.72847682119</v>
      </c>
      <c r="M45" s="193">
        <f t="shared" si="28"/>
        <v>41390.72847682119</v>
      </c>
      <c r="N45" s="193">
        <f t="shared" si="28"/>
        <v>41390.72847682119</v>
      </c>
      <c r="O45" s="193">
        <f t="shared" si="28"/>
        <v>41390.72847682119</v>
      </c>
      <c r="P45" s="423"/>
      <c r="Q45" s="342"/>
      <c r="R45" s="354"/>
      <c r="BF45" s="332">
        <v>38</v>
      </c>
      <c r="BG45" s="333" t="s">
        <v>304</v>
      </c>
      <c r="BH45" s="333">
        <v>270000</v>
      </c>
      <c r="BI45" s="333">
        <v>300000</v>
      </c>
      <c r="BJ45" s="333">
        <v>150000</v>
      </c>
      <c r="BK45" s="333">
        <v>270000</v>
      </c>
      <c r="BP45" s="331" t="s">
        <v>282</v>
      </c>
    </row>
    <row r="46" spans="1:68" ht="14" x14ac:dyDescent="0.3">
      <c r="A46" s="334"/>
      <c r="B46" s="341"/>
      <c r="C46" s="350">
        <v>4</v>
      </c>
      <c r="D46" s="351" t="s">
        <v>98</v>
      </c>
      <c r="E46" s="536"/>
      <c r="F46" s="193"/>
      <c r="G46" s="193"/>
      <c r="H46" s="193"/>
      <c r="I46" s="193"/>
      <c r="J46" s="193"/>
      <c r="K46" s="193"/>
      <c r="L46" s="193"/>
      <c r="M46" s="193"/>
      <c r="N46" s="193"/>
      <c r="O46" s="193"/>
      <c r="P46" s="423"/>
      <c r="Q46" s="342"/>
      <c r="R46" s="354"/>
      <c r="BF46" s="332">
        <v>39</v>
      </c>
      <c r="BG46" s="333" t="s">
        <v>304</v>
      </c>
      <c r="BH46" s="333">
        <v>270000</v>
      </c>
      <c r="BI46" s="333">
        <v>300000</v>
      </c>
      <c r="BJ46" s="333">
        <v>150000</v>
      </c>
      <c r="BK46" s="333">
        <v>270000</v>
      </c>
      <c r="BP46" s="331" t="s">
        <v>282</v>
      </c>
    </row>
    <row r="47" spans="1:68" ht="14" x14ac:dyDescent="0.3">
      <c r="A47" s="334"/>
      <c r="B47" s="341"/>
      <c r="C47" s="350" t="s">
        <v>360</v>
      </c>
      <c r="D47" s="351" t="s">
        <v>359</v>
      </c>
      <c r="E47" s="497"/>
      <c r="F47" s="497"/>
      <c r="G47" s="497"/>
      <c r="H47" s="497"/>
      <c r="I47" s="497"/>
      <c r="J47" s="497"/>
      <c r="K47" s="533"/>
      <c r="L47" s="385"/>
      <c r="M47" s="385"/>
      <c r="N47" s="385"/>
      <c r="O47" s="460"/>
      <c r="P47" s="423"/>
      <c r="Q47" s="342"/>
      <c r="R47" s="354"/>
      <c r="BF47" s="332">
        <v>40</v>
      </c>
      <c r="BG47" s="333">
        <v>260000</v>
      </c>
      <c r="BH47" s="333">
        <v>216000</v>
      </c>
      <c r="BI47" s="333">
        <v>240000</v>
      </c>
      <c r="BJ47" s="333">
        <v>150000</v>
      </c>
      <c r="BK47" s="333">
        <v>216000</v>
      </c>
      <c r="BP47" s="331" t="s">
        <v>282</v>
      </c>
    </row>
    <row r="48" spans="1:68" ht="14" x14ac:dyDescent="0.3">
      <c r="A48" s="334"/>
      <c r="B48" s="341"/>
      <c r="C48" s="350">
        <v>1</v>
      </c>
      <c r="D48" s="351" t="s">
        <v>109</v>
      </c>
      <c r="E48" s="193"/>
      <c r="F48" s="193"/>
      <c r="G48" s="193"/>
      <c r="H48" s="193"/>
      <c r="I48" s="193"/>
      <c r="J48" s="193"/>
      <c r="K48" s="385"/>
      <c r="L48" s="385"/>
      <c r="M48" s="385"/>
      <c r="N48" s="385"/>
      <c r="O48" s="385"/>
      <c r="P48" s="423"/>
      <c r="Q48" s="342"/>
      <c r="R48" s="354"/>
      <c r="BF48" s="332">
        <v>41</v>
      </c>
      <c r="BG48" s="333">
        <v>260000</v>
      </c>
      <c r="BH48" s="333">
        <v>216000</v>
      </c>
      <c r="BI48" s="333">
        <v>240000</v>
      </c>
      <c r="BJ48" s="333">
        <v>150000</v>
      </c>
      <c r="BK48" s="333">
        <v>216000</v>
      </c>
      <c r="BP48" s="331" t="s">
        <v>282</v>
      </c>
    </row>
    <row r="49" spans="1:68" ht="14" x14ac:dyDescent="0.3">
      <c r="A49" s="334"/>
      <c r="B49" s="341"/>
      <c r="C49" s="350">
        <v>2</v>
      </c>
      <c r="D49" s="351" t="s">
        <v>110</v>
      </c>
      <c r="E49" s="193"/>
      <c r="F49" s="193"/>
      <c r="G49" s="193"/>
      <c r="H49" s="193"/>
      <c r="I49" s="193"/>
      <c r="J49" s="193"/>
      <c r="K49" s="385"/>
      <c r="L49" s="385"/>
      <c r="M49" s="385"/>
      <c r="N49" s="385"/>
      <c r="O49" s="385"/>
      <c r="P49" s="423"/>
      <c r="Q49" s="342"/>
      <c r="R49" s="354"/>
      <c r="BF49" s="332">
        <v>42</v>
      </c>
      <c r="BG49" s="333">
        <v>260000</v>
      </c>
      <c r="BH49" s="333">
        <v>216000</v>
      </c>
      <c r="BI49" s="333">
        <v>240000</v>
      </c>
      <c r="BJ49" s="333">
        <v>150000</v>
      </c>
      <c r="BK49" s="333">
        <v>216000</v>
      </c>
      <c r="BP49" s="331" t="s">
        <v>282</v>
      </c>
    </row>
    <row r="50" spans="1:68" ht="14" x14ac:dyDescent="0.3">
      <c r="A50" s="334"/>
      <c r="B50" s="341"/>
      <c r="C50" s="350">
        <v>3</v>
      </c>
      <c r="D50" s="351" t="s">
        <v>45</v>
      </c>
      <c r="E50" s="193"/>
      <c r="F50" s="193"/>
      <c r="G50" s="193"/>
      <c r="H50" s="193"/>
      <c r="I50" s="193"/>
      <c r="J50" s="193"/>
      <c r="K50" s="385"/>
      <c r="L50" s="385"/>
      <c r="M50" s="385"/>
      <c r="N50" s="385"/>
      <c r="O50" s="385"/>
      <c r="P50" s="423"/>
      <c r="Q50" s="342"/>
      <c r="R50" s="354"/>
      <c r="BF50" s="332">
        <v>43</v>
      </c>
      <c r="BG50" s="333">
        <v>260000</v>
      </c>
      <c r="BH50" s="333">
        <v>216000</v>
      </c>
      <c r="BI50" s="333">
        <v>240000</v>
      </c>
      <c r="BJ50" s="333">
        <v>150000</v>
      </c>
      <c r="BK50" s="333">
        <v>216000</v>
      </c>
      <c r="BP50" s="331" t="s">
        <v>282</v>
      </c>
    </row>
    <row r="51" spans="1:68" ht="13.5" thickBot="1" x14ac:dyDescent="0.35">
      <c r="A51" s="334"/>
      <c r="B51" s="341"/>
      <c r="C51" s="365">
        <v>4</v>
      </c>
      <c r="D51" s="366" t="s">
        <v>98</v>
      </c>
      <c r="E51" s="421"/>
      <c r="F51" s="421"/>
      <c r="G51" s="421"/>
      <c r="H51" s="421"/>
      <c r="I51" s="421"/>
      <c r="J51" s="421"/>
      <c r="K51" s="421"/>
      <c r="L51" s="421"/>
      <c r="M51" s="421"/>
      <c r="N51" s="421"/>
      <c r="O51" s="421"/>
      <c r="P51" s="423"/>
      <c r="Q51" s="342"/>
      <c r="R51" s="354"/>
      <c r="BF51" s="332">
        <v>44</v>
      </c>
      <c r="BG51" s="333">
        <v>260000</v>
      </c>
      <c r="BH51" s="333">
        <v>216000</v>
      </c>
      <c r="BI51" s="333">
        <v>240000</v>
      </c>
      <c r="BJ51" s="333">
        <v>150000</v>
      </c>
      <c r="BK51" s="333">
        <v>216000</v>
      </c>
      <c r="BP51" s="331" t="s">
        <v>282</v>
      </c>
    </row>
    <row r="52" spans="1:68" x14ac:dyDescent="0.3">
      <c r="A52" s="334"/>
      <c r="B52" s="342"/>
      <c r="C52" s="342"/>
      <c r="D52" s="342"/>
      <c r="E52" s="342"/>
      <c r="F52" s="342"/>
      <c r="G52" s="342"/>
      <c r="H52" s="342"/>
      <c r="I52" s="342"/>
      <c r="J52" s="342"/>
      <c r="K52" s="342"/>
      <c r="L52" s="342"/>
      <c r="M52" s="342"/>
      <c r="N52" s="342"/>
      <c r="O52" s="342"/>
      <c r="P52" s="342"/>
      <c r="Q52" s="342"/>
      <c r="R52" s="354"/>
      <c r="BF52" s="332">
        <v>45</v>
      </c>
      <c r="BG52" s="333">
        <v>260000</v>
      </c>
      <c r="BH52" s="333">
        <v>216000</v>
      </c>
      <c r="BI52" s="333">
        <v>240000</v>
      </c>
      <c r="BJ52" s="333">
        <v>150000</v>
      </c>
      <c r="BK52" s="333">
        <v>216000</v>
      </c>
      <c r="BP52" s="331" t="s">
        <v>282</v>
      </c>
    </row>
    <row r="53" spans="1:68" ht="13.5" thickBot="1" x14ac:dyDescent="0.35">
      <c r="A53" s="334"/>
      <c r="B53" s="355" t="s">
        <v>195</v>
      </c>
      <c r="C53" s="336"/>
      <c r="D53" s="336"/>
      <c r="E53" s="336"/>
      <c r="F53" s="336"/>
      <c r="G53" s="336"/>
      <c r="H53" s="336"/>
      <c r="I53" s="336"/>
      <c r="J53" s="336"/>
      <c r="K53" s="342"/>
      <c r="L53" s="342"/>
      <c r="M53" s="342"/>
      <c r="N53" s="342"/>
      <c r="O53" s="342"/>
      <c r="P53" s="342"/>
      <c r="Q53" s="342"/>
      <c r="R53" s="354"/>
      <c r="BF53" s="332">
        <v>46</v>
      </c>
      <c r="BG53" s="333">
        <v>260000</v>
      </c>
      <c r="BH53" s="333">
        <v>216000</v>
      </c>
      <c r="BI53" s="333">
        <v>240000</v>
      </c>
      <c r="BJ53" s="333">
        <v>150000</v>
      </c>
      <c r="BK53" s="333">
        <v>216000</v>
      </c>
      <c r="BP53" s="331" t="s">
        <v>282</v>
      </c>
    </row>
    <row r="54" spans="1:68" ht="13.5" thickBot="1" x14ac:dyDescent="0.35">
      <c r="A54" s="334"/>
      <c r="B54" s="336"/>
      <c r="C54" s="343" t="s">
        <v>115</v>
      </c>
      <c r="D54" s="343" t="s">
        <v>114</v>
      </c>
      <c r="E54" s="343">
        <f>E42</f>
        <v>2016</v>
      </c>
      <c r="F54" s="343">
        <f>E54+1</f>
        <v>2017</v>
      </c>
      <c r="G54" s="343">
        <f t="shared" ref="G54" si="29">F54+1</f>
        <v>2018</v>
      </c>
      <c r="H54" s="343">
        <f>G54+1</f>
        <v>2019</v>
      </c>
      <c r="I54" s="343">
        <f>H54+1</f>
        <v>2020</v>
      </c>
      <c r="J54" s="343">
        <f t="shared" ref="J54:O54" si="30">I54+1</f>
        <v>2021</v>
      </c>
      <c r="K54" s="343">
        <f t="shared" si="30"/>
        <v>2022</v>
      </c>
      <c r="L54" s="343">
        <f t="shared" si="30"/>
        <v>2023</v>
      </c>
      <c r="M54" s="343">
        <f t="shared" si="30"/>
        <v>2024</v>
      </c>
      <c r="N54" s="343">
        <f t="shared" si="30"/>
        <v>2025</v>
      </c>
      <c r="O54" s="343">
        <f t="shared" si="30"/>
        <v>2026</v>
      </c>
      <c r="P54" s="342"/>
      <c r="Q54" s="342"/>
      <c r="R54" s="354"/>
      <c r="BF54" s="332">
        <v>47</v>
      </c>
      <c r="BG54" s="333">
        <v>260000</v>
      </c>
      <c r="BH54" s="333">
        <v>216000</v>
      </c>
      <c r="BI54" s="333">
        <v>240000</v>
      </c>
      <c r="BJ54" s="333">
        <v>150000</v>
      </c>
      <c r="BK54" s="333">
        <v>216000</v>
      </c>
      <c r="BP54" s="331" t="s">
        <v>282</v>
      </c>
    </row>
    <row r="55" spans="1:68" ht="14" x14ac:dyDescent="0.3">
      <c r="A55" s="334"/>
      <c r="B55" s="424">
        <f t="shared" ref="B55:B63" si="31">SUM(E55:O55)</f>
        <v>0</v>
      </c>
      <c r="C55" s="345">
        <v>1</v>
      </c>
      <c r="D55" s="346" t="s">
        <v>109</v>
      </c>
      <c r="E55" s="195"/>
      <c r="F55" s="195"/>
      <c r="G55" s="195"/>
      <c r="H55" s="195"/>
      <c r="I55" s="195"/>
      <c r="J55" s="195"/>
      <c r="K55" s="425"/>
      <c r="L55" s="425"/>
      <c r="M55" s="425"/>
      <c r="N55" s="425"/>
      <c r="O55" s="425"/>
      <c r="P55" s="426" t="str">
        <f>IF(B55&gt;1,"Salah","Benar")</f>
        <v>Benar</v>
      </c>
      <c r="Q55" s="342"/>
      <c r="R55" s="354"/>
      <c r="BF55" s="332">
        <v>48</v>
      </c>
      <c r="BG55" s="333">
        <v>260000</v>
      </c>
      <c r="BH55" s="333">
        <v>216000</v>
      </c>
      <c r="BI55" s="333">
        <v>240000</v>
      </c>
      <c r="BJ55" s="333">
        <v>150000</v>
      </c>
      <c r="BK55" s="333">
        <v>216000</v>
      </c>
      <c r="BP55" s="331" t="s">
        <v>282</v>
      </c>
    </row>
    <row r="56" spans="1:68" ht="14" x14ac:dyDescent="0.3">
      <c r="A56" s="334"/>
      <c r="B56" s="424">
        <f t="shared" si="31"/>
        <v>0</v>
      </c>
      <c r="C56" s="350">
        <v>2</v>
      </c>
      <c r="D56" s="351" t="s">
        <v>110</v>
      </c>
      <c r="E56" s="196"/>
      <c r="F56" s="196"/>
      <c r="G56" s="196"/>
      <c r="H56" s="196"/>
      <c r="I56" s="196"/>
      <c r="J56" s="196"/>
      <c r="K56" s="427"/>
      <c r="L56" s="427"/>
      <c r="M56" s="427"/>
      <c r="N56" s="427"/>
      <c r="O56" s="427"/>
      <c r="P56" s="426" t="str">
        <f t="shared" ref="P56:P63" si="32">IF(B56&gt;1,"Salah","Benar")</f>
        <v>Benar</v>
      </c>
      <c r="Q56" s="342"/>
      <c r="R56" s="354"/>
      <c r="BF56" s="332">
        <v>49</v>
      </c>
      <c r="BG56" s="333">
        <v>260000</v>
      </c>
      <c r="BH56" s="333">
        <v>216000</v>
      </c>
      <c r="BI56" s="333">
        <v>240000</v>
      </c>
      <c r="BJ56" s="333">
        <v>150000</v>
      </c>
      <c r="BK56" s="333">
        <v>216000</v>
      </c>
      <c r="BP56" s="331" t="s">
        <v>282</v>
      </c>
    </row>
    <row r="57" spans="1:68" ht="14" x14ac:dyDescent="0.3">
      <c r="A57" s="334"/>
      <c r="B57" s="424">
        <f t="shared" si="31"/>
        <v>1</v>
      </c>
      <c r="C57" s="350">
        <v>3</v>
      </c>
      <c r="D57" s="351" t="s">
        <v>45</v>
      </c>
      <c r="E57" s="196"/>
      <c r="F57" s="196"/>
      <c r="G57" s="196"/>
      <c r="H57" s="196">
        <v>1</v>
      </c>
      <c r="I57" s="196"/>
      <c r="J57" s="196"/>
      <c r="K57" s="427"/>
      <c r="L57" s="427"/>
      <c r="M57" s="427"/>
      <c r="N57" s="427"/>
      <c r="O57" s="427"/>
      <c r="P57" s="426" t="str">
        <f t="shared" si="32"/>
        <v>Benar</v>
      </c>
      <c r="Q57" s="342"/>
      <c r="R57" s="354"/>
      <c r="BF57" s="332">
        <v>50</v>
      </c>
      <c r="BG57" s="333">
        <v>260000</v>
      </c>
      <c r="BH57" s="333">
        <v>216000</v>
      </c>
      <c r="BI57" s="333">
        <v>240000</v>
      </c>
      <c r="BJ57" s="333">
        <v>150000</v>
      </c>
      <c r="BK57" s="333">
        <v>216000</v>
      </c>
      <c r="BP57" s="331" t="s">
        <v>282</v>
      </c>
    </row>
    <row r="58" spans="1:68" ht="14" x14ac:dyDescent="0.3">
      <c r="A58" s="334"/>
      <c r="B58" s="424">
        <f t="shared" si="31"/>
        <v>0</v>
      </c>
      <c r="C58" s="350">
        <v>4</v>
      </c>
      <c r="D58" s="351" t="s">
        <v>98</v>
      </c>
      <c r="E58" s="196"/>
      <c r="F58" s="196"/>
      <c r="G58" s="196"/>
      <c r="H58" s="196"/>
      <c r="I58" s="196"/>
      <c r="J58" s="196"/>
      <c r="K58" s="427"/>
      <c r="L58" s="427"/>
      <c r="M58" s="427"/>
      <c r="N58" s="427"/>
      <c r="O58" s="427"/>
      <c r="P58" s="426" t="str">
        <f t="shared" si="32"/>
        <v>Benar</v>
      </c>
      <c r="Q58" s="342"/>
      <c r="R58" s="354"/>
      <c r="BF58" s="332">
        <v>51</v>
      </c>
      <c r="BG58" s="333">
        <v>260000</v>
      </c>
      <c r="BH58" s="333">
        <v>216000</v>
      </c>
      <c r="BI58" s="333">
        <v>240000</v>
      </c>
      <c r="BJ58" s="333">
        <v>150000</v>
      </c>
      <c r="BK58" s="333">
        <v>216000</v>
      </c>
      <c r="BP58" s="331" t="s">
        <v>282</v>
      </c>
    </row>
    <row r="59" spans="1:68" ht="14" x14ac:dyDescent="0.3">
      <c r="A59" s="334"/>
      <c r="B59" s="424">
        <f t="shared" si="31"/>
        <v>0</v>
      </c>
      <c r="C59" s="350" t="s">
        <v>360</v>
      </c>
      <c r="D59" s="351" t="s">
        <v>359</v>
      </c>
      <c r="E59" s="196"/>
      <c r="F59" s="196"/>
      <c r="G59" s="196"/>
      <c r="H59" s="196"/>
      <c r="I59" s="196"/>
      <c r="J59" s="196"/>
      <c r="K59" s="427"/>
      <c r="L59" s="427"/>
      <c r="M59" s="427"/>
      <c r="N59" s="427"/>
      <c r="O59" s="427"/>
      <c r="P59" s="426" t="str">
        <f t="shared" si="32"/>
        <v>Benar</v>
      </c>
      <c r="Q59" s="342"/>
      <c r="R59" s="354"/>
      <c r="BF59" s="332">
        <v>52</v>
      </c>
      <c r="BG59" s="333">
        <v>260000</v>
      </c>
      <c r="BH59" s="333">
        <v>216000</v>
      </c>
      <c r="BI59" s="333">
        <v>240000</v>
      </c>
      <c r="BJ59" s="333">
        <v>150000</v>
      </c>
      <c r="BK59" s="333">
        <v>216000</v>
      </c>
      <c r="BP59" s="331" t="s">
        <v>282</v>
      </c>
    </row>
    <row r="60" spans="1:68" ht="14" x14ac:dyDescent="0.3">
      <c r="A60" s="334"/>
      <c r="B60" s="424">
        <f t="shared" si="31"/>
        <v>0</v>
      </c>
      <c r="C60" s="350">
        <v>1</v>
      </c>
      <c r="D60" s="351" t="s">
        <v>109</v>
      </c>
      <c r="E60" s="196"/>
      <c r="F60" s="196"/>
      <c r="G60" s="196"/>
      <c r="H60" s="196"/>
      <c r="I60" s="196"/>
      <c r="J60" s="196"/>
      <c r="K60" s="427"/>
      <c r="L60" s="427"/>
      <c r="M60" s="427"/>
      <c r="N60" s="427"/>
      <c r="O60" s="427"/>
      <c r="P60" s="426" t="str">
        <f t="shared" si="32"/>
        <v>Benar</v>
      </c>
      <c r="Q60" s="342"/>
      <c r="R60" s="354"/>
      <c r="BF60" s="332">
        <v>53</v>
      </c>
      <c r="BG60" s="333">
        <v>260000</v>
      </c>
      <c r="BH60" s="333">
        <v>216000</v>
      </c>
      <c r="BI60" s="333">
        <v>240000</v>
      </c>
      <c r="BJ60" s="333">
        <v>150000</v>
      </c>
      <c r="BK60" s="333">
        <v>216000</v>
      </c>
      <c r="BP60" s="331" t="s">
        <v>282</v>
      </c>
    </row>
    <row r="61" spans="1:68" ht="14" x14ac:dyDescent="0.3">
      <c r="A61" s="334"/>
      <c r="B61" s="424">
        <f t="shared" si="31"/>
        <v>0</v>
      </c>
      <c r="C61" s="350">
        <v>2</v>
      </c>
      <c r="D61" s="351" t="s">
        <v>110</v>
      </c>
      <c r="E61" s="196"/>
      <c r="F61" s="196"/>
      <c r="G61" s="196"/>
      <c r="H61" s="196"/>
      <c r="I61" s="196"/>
      <c r="J61" s="196"/>
      <c r="K61" s="427"/>
      <c r="L61" s="427"/>
      <c r="M61" s="427"/>
      <c r="N61" s="427"/>
      <c r="O61" s="427"/>
      <c r="P61" s="426" t="str">
        <f t="shared" si="32"/>
        <v>Benar</v>
      </c>
      <c r="Q61" s="342"/>
      <c r="R61" s="354"/>
      <c r="BF61" s="332">
        <v>54</v>
      </c>
      <c r="BG61" s="333">
        <v>260000</v>
      </c>
      <c r="BH61" s="333">
        <v>216000</v>
      </c>
      <c r="BI61" s="333">
        <v>240000</v>
      </c>
      <c r="BJ61" s="333">
        <v>150000</v>
      </c>
      <c r="BK61" s="333">
        <v>216000</v>
      </c>
      <c r="BP61" s="331" t="s">
        <v>282</v>
      </c>
    </row>
    <row r="62" spans="1:68" ht="14" x14ac:dyDescent="0.3">
      <c r="A62" s="334"/>
      <c r="B62" s="424">
        <f t="shared" si="31"/>
        <v>0</v>
      </c>
      <c r="C62" s="350">
        <v>3</v>
      </c>
      <c r="D62" s="351" t="s">
        <v>45</v>
      </c>
      <c r="E62" s="196"/>
      <c r="F62" s="196"/>
      <c r="G62" s="196"/>
      <c r="H62" s="196"/>
      <c r="I62" s="196"/>
      <c r="J62" s="196"/>
      <c r="K62" s="427"/>
      <c r="L62" s="427"/>
      <c r="M62" s="427"/>
      <c r="N62" s="427"/>
      <c r="O62" s="427"/>
      <c r="P62" s="426" t="str">
        <f t="shared" si="32"/>
        <v>Benar</v>
      </c>
      <c r="Q62" s="342"/>
      <c r="R62" s="354"/>
      <c r="BF62" s="332">
        <v>55</v>
      </c>
      <c r="BG62" s="333">
        <v>260000</v>
      </c>
      <c r="BH62" s="333">
        <v>216000</v>
      </c>
      <c r="BI62" s="333">
        <v>240000</v>
      </c>
      <c r="BJ62" s="333">
        <v>150000</v>
      </c>
      <c r="BK62" s="333">
        <v>216000</v>
      </c>
      <c r="BP62" s="331" t="s">
        <v>282</v>
      </c>
    </row>
    <row r="63" spans="1:68" ht="13.5" thickBot="1" x14ac:dyDescent="0.35">
      <c r="A63" s="334"/>
      <c r="B63" s="424">
        <f t="shared" si="31"/>
        <v>0</v>
      </c>
      <c r="C63" s="365">
        <v>4</v>
      </c>
      <c r="D63" s="366" t="s">
        <v>98</v>
      </c>
      <c r="E63" s="428"/>
      <c r="F63" s="428"/>
      <c r="G63" s="428"/>
      <c r="H63" s="428"/>
      <c r="I63" s="428"/>
      <c r="J63" s="428"/>
      <c r="K63" s="428"/>
      <c r="L63" s="428"/>
      <c r="M63" s="428"/>
      <c r="N63" s="428"/>
      <c r="O63" s="428"/>
      <c r="P63" s="426" t="str">
        <f t="shared" si="32"/>
        <v>Benar</v>
      </c>
      <c r="Q63" s="342"/>
      <c r="R63" s="354"/>
      <c r="BF63" s="332">
        <v>56</v>
      </c>
      <c r="BG63" s="333">
        <v>260000</v>
      </c>
      <c r="BH63" s="333">
        <v>216000</v>
      </c>
      <c r="BI63" s="333">
        <v>240000</v>
      </c>
      <c r="BJ63" s="333">
        <v>150000</v>
      </c>
      <c r="BK63" s="333">
        <v>216000</v>
      </c>
      <c r="BP63" s="331" t="s">
        <v>282</v>
      </c>
    </row>
    <row r="64" spans="1:68" x14ac:dyDescent="0.3">
      <c r="A64" s="334"/>
      <c r="B64" s="342"/>
      <c r="C64" s="342"/>
      <c r="D64" s="342"/>
      <c r="E64" s="539">
        <f>SUM(E55:E63)</f>
        <v>0</v>
      </c>
      <c r="F64" s="539">
        <f>E64+SUM(F55:F63)</f>
        <v>0</v>
      </c>
      <c r="G64" s="539">
        <f t="shared" ref="G64:O64" si="33">F64+SUM(G55:G63)</f>
        <v>0</v>
      </c>
      <c r="H64" s="539">
        <f t="shared" si="33"/>
        <v>1</v>
      </c>
      <c r="I64" s="539">
        <f t="shared" si="33"/>
        <v>1</v>
      </c>
      <c r="J64" s="539">
        <f t="shared" si="33"/>
        <v>1</v>
      </c>
      <c r="K64" s="539">
        <f t="shared" si="33"/>
        <v>1</v>
      </c>
      <c r="L64" s="539">
        <f t="shared" si="33"/>
        <v>1</v>
      </c>
      <c r="M64" s="539">
        <f t="shared" si="33"/>
        <v>1</v>
      </c>
      <c r="N64" s="539">
        <f t="shared" si="33"/>
        <v>1</v>
      </c>
      <c r="O64" s="539">
        <f t="shared" si="33"/>
        <v>1</v>
      </c>
      <c r="P64" s="342"/>
      <c r="Q64" s="342"/>
      <c r="R64" s="354"/>
      <c r="BF64" s="332">
        <v>57</v>
      </c>
      <c r="BG64" s="333">
        <v>260000</v>
      </c>
      <c r="BH64" s="333">
        <v>216000</v>
      </c>
      <c r="BI64" s="333">
        <v>240000</v>
      </c>
      <c r="BJ64" s="333">
        <v>150000</v>
      </c>
      <c r="BK64" s="333">
        <v>216000</v>
      </c>
      <c r="BP64" s="331" t="s">
        <v>282</v>
      </c>
    </row>
    <row r="65" spans="1:68" ht="13.5" thickBot="1" x14ac:dyDescent="0.35">
      <c r="A65" s="334"/>
      <c r="B65" s="355" t="s">
        <v>229</v>
      </c>
      <c r="C65" s="336"/>
      <c r="D65" s="336"/>
      <c r="E65" s="336"/>
      <c r="F65" s="336"/>
      <c r="G65" s="336"/>
      <c r="H65" s="336"/>
      <c r="I65" s="336"/>
      <c r="J65" s="336"/>
      <c r="K65" s="336"/>
      <c r="L65" s="342"/>
      <c r="M65" s="342"/>
      <c r="N65" s="342"/>
      <c r="O65" s="342"/>
      <c r="P65" s="342"/>
      <c r="Q65" s="342"/>
      <c r="R65" s="354"/>
      <c r="BF65" s="332">
        <v>58</v>
      </c>
      <c r="BG65" s="333">
        <v>260000</v>
      </c>
      <c r="BH65" s="333">
        <v>216000</v>
      </c>
      <c r="BI65" s="333">
        <v>240000</v>
      </c>
      <c r="BJ65" s="333">
        <v>150000</v>
      </c>
      <c r="BK65" s="333">
        <v>216000</v>
      </c>
      <c r="BP65" s="331" t="s">
        <v>282</v>
      </c>
    </row>
    <row r="66" spans="1:68" ht="13.5" thickBot="1" x14ac:dyDescent="0.35">
      <c r="A66" s="334"/>
      <c r="B66" s="336"/>
      <c r="C66" s="343" t="s">
        <v>115</v>
      </c>
      <c r="D66" s="343" t="s">
        <v>114</v>
      </c>
      <c r="E66" s="343">
        <f>E54</f>
        <v>2016</v>
      </c>
      <c r="F66" s="343">
        <f>E66+1</f>
        <v>2017</v>
      </c>
      <c r="G66" s="343">
        <f t="shared" ref="G66" si="34">F66+1</f>
        <v>2018</v>
      </c>
      <c r="H66" s="343">
        <f>G66+1</f>
        <v>2019</v>
      </c>
      <c r="I66" s="343">
        <f>H66+1</f>
        <v>2020</v>
      </c>
      <c r="J66" s="343">
        <f t="shared" ref="J66:O66" si="35">I66+1</f>
        <v>2021</v>
      </c>
      <c r="K66" s="343">
        <f t="shared" si="35"/>
        <v>2022</v>
      </c>
      <c r="L66" s="343">
        <f t="shared" si="35"/>
        <v>2023</v>
      </c>
      <c r="M66" s="343">
        <f t="shared" si="35"/>
        <v>2024</v>
      </c>
      <c r="N66" s="343">
        <f t="shared" si="35"/>
        <v>2025</v>
      </c>
      <c r="O66" s="343">
        <f t="shared" si="35"/>
        <v>2026</v>
      </c>
      <c r="P66" s="343" t="s">
        <v>48</v>
      </c>
      <c r="Q66" s="342"/>
      <c r="R66" s="354"/>
      <c r="BF66" s="332">
        <v>59</v>
      </c>
      <c r="BG66" s="333">
        <v>260000</v>
      </c>
      <c r="BH66" s="333">
        <v>216000</v>
      </c>
      <c r="BI66" s="333">
        <v>240000</v>
      </c>
      <c r="BJ66" s="333">
        <v>150000</v>
      </c>
      <c r="BK66" s="333">
        <v>216000</v>
      </c>
      <c r="BP66" s="331" t="s">
        <v>282</v>
      </c>
    </row>
    <row r="67" spans="1:68" x14ac:dyDescent="0.3">
      <c r="A67" s="334"/>
      <c r="B67" s="336"/>
      <c r="C67" s="345">
        <v>1</v>
      </c>
      <c r="D67" s="346" t="s">
        <v>109</v>
      </c>
      <c r="E67" s="429"/>
      <c r="F67" s="352">
        <f>AS19</f>
        <v>0</v>
      </c>
      <c r="G67" s="352">
        <f t="shared" ref="G67:J67" si="36">AT19</f>
        <v>0</v>
      </c>
      <c r="H67" s="352">
        <f t="shared" si="36"/>
        <v>0</v>
      </c>
      <c r="I67" s="352">
        <f t="shared" si="36"/>
        <v>0</v>
      </c>
      <c r="J67" s="352">
        <f t="shared" si="36"/>
        <v>0</v>
      </c>
      <c r="K67" s="352">
        <f>J67*0.85</f>
        <v>0</v>
      </c>
      <c r="L67" s="352">
        <f t="shared" ref="L67:M68" si="37">K67</f>
        <v>0</v>
      </c>
      <c r="M67" s="352">
        <f t="shared" si="37"/>
        <v>0</v>
      </c>
      <c r="N67" s="352">
        <f>L67</f>
        <v>0</v>
      </c>
      <c r="O67" s="352">
        <f>L67</f>
        <v>0</v>
      </c>
      <c r="P67" s="352">
        <f t="shared" ref="P67:P68" si="38">SUM(E67:O67)</f>
        <v>0</v>
      </c>
      <c r="Q67" s="342"/>
      <c r="R67" s="354"/>
      <c r="BF67" s="332">
        <v>60</v>
      </c>
      <c r="BG67" s="333">
        <v>260000</v>
      </c>
      <c r="BH67" s="333">
        <v>216000</v>
      </c>
      <c r="BI67" s="333">
        <v>240000</v>
      </c>
      <c r="BJ67" s="333">
        <v>150000</v>
      </c>
      <c r="BK67" s="333">
        <v>216000</v>
      </c>
      <c r="BP67" s="331" t="s">
        <v>282</v>
      </c>
    </row>
    <row r="68" spans="1:68" x14ac:dyDescent="0.3">
      <c r="A68" s="334"/>
      <c r="B68" s="336"/>
      <c r="C68" s="350">
        <v>2</v>
      </c>
      <c r="D68" s="351" t="s">
        <v>110</v>
      </c>
      <c r="E68" s="430"/>
      <c r="F68" s="352">
        <f t="shared" ref="F68" si="39">AS20</f>
        <v>0</v>
      </c>
      <c r="G68" s="352">
        <f>AT20</f>
        <v>0</v>
      </c>
      <c r="H68" s="352">
        <f t="shared" ref="H68:K69" si="40">AU20</f>
        <v>0</v>
      </c>
      <c r="I68" s="352">
        <f t="shared" si="40"/>
        <v>0</v>
      </c>
      <c r="J68" s="352">
        <f t="shared" si="40"/>
        <v>0</v>
      </c>
      <c r="K68" s="352">
        <f t="shared" si="40"/>
        <v>0</v>
      </c>
      <c r="L68" s="352">
        <f>K68*0.85</f>
        <v>0</v>
      </c>
      <c r="M68" s="352">
        <f t="shared" si="37"/>
        <v>0</v>
      </c>
      <c r="N68" s="352">
        <f>L68</f>
        <v>0</v>
      </c>
      <c r="O68" s="352">
        <f>L68</f>
        <v>0</v>
      </c>
      <c r="P68" s="352">
        <f t="shared" si="38"/>
        <v>0</v>
      </c>
      <c r="Q68" s="342"/>
      <c r="R68" s="354"/>
      <c r="BF68" s="332">
        <v>61</v>
      </c>
      <c r="BG68" s="333">
        <v>210000</v>
      </c>
      <c r="BH68" s="333">
        <v>216000</v>
      </c>
      <c r="BI68" s="333">
        <v>240000</v>
      </c>
      <c r="BJ68" s="333">
        <v>150000</v>
      </c>
      <c r="BK68" s="333">
        <v>216000</v>
      </c>
      <c r="BP68" s="331" t="s">
        <v>282</v>
      </c>
    </row>
    <row r="69" spans="1:68" x14ac:dyDescent="0.3">
      <c r="A69" s="334"/>
      <c r="B69" s="336"/>
      <c r="C69" s="350">
        <v>3</v>
      </c>
      <c r="D69" s="351" t="s">
        <v>45</v>
      </c>
      <c r="E69" s="430"/>
      <c r="F69" s="352">
        <f>AS21</f>
        <v>0</v>
      </c>
      <c r="G69" s="352">
        <f t="shared" ref="G69" si="41">AT21</f>
        <v>0</v>
      </c>
      <c r="H69" s="352">
        <f t="shared" si="40"/>
        <v>0</v>
      </c>
      <c r="I69" s="352">
        <v>150000000</v>
      </c>
      <c r="J69" s="352">
        <f t="shared" ref="J69:O69" si="42">I69</f>
        <v>150000000</v>
      </c>
      <c r="K69" s="352">
        <f t="shared" si="42"/>
        <v>150000000</v>
      </c>
      <c r="L69" s="352">
        <f t="shared" si="42"/>
        <v>150000000</v>
      </c>
      <c r="M69" s="352">
        <f t="shared" si="42"/>
        <v>150000000</v>
      </c>
      <c r="N69" s="352">
        <f t="shared" si="42"/>
        <v>150000000</v>
      </c>
      <c r="O69" s="352">
        <f t="shared" si="42"/>
        <v>150000000</v>
      </c>
      <c r="P69" s="352">
        <f t="shared" ref="P69:P75" si="43">SUM(E69:O69)</f>
        <v>1050000000</v>
      </c>
      <c r="Q69" s="342"/>
      <c r="R69" s="354"/>
      <c r="BF69" s="332">
        <v>62</v>
      </c>
      <c r="BG69" s="333">
        <v>210000</v>
      </c>
      <c r="BH69" s="333">
        <v>216000</v>
      </c>
      <c r="BI69" s="333">
        <v>240000</v>
      </c>
      <c r="BJ69" s="333">
        <v>150000</v>
      </c>
      <c r="BK69" s="333">
        <v>216000</v>
      </c>
      <c r="BP69" s="331" t="s">
        <v>282</v>
      </c>
    </row>
    <row r="70" spans="1:68" x14ac:dyDescent="0.3">
      <c r="A70" s="334"/>
      <c r="B70" s="336"/>
      <c r="C70" s="350">
        <v>4</v>
      </c>
      <c r="D70" s="351" t="s">
        <v>98</v>
      </c>
      <c r="E70" s="430"/>
      <c r="F70" s="352">
        <f t="shared" ref="F70:F75" si="44">AS22</f>
        <v>0</v>
      </c>
      <c r="G70" s="352">
        <f t="shared" ref="G70:G75" si="45">AT22</f>
        <v>0</v>
      </c>
      <c r="H70" s="352">
        <f t="shared" ref="H70:H75" si="46">AU22</f>
        <v>0</v>
      </c>
      <c r="I70" s="352">
        <f t="shared" ref="I70:I75" si="47">AV22</f>
        <v>0</v>
      </c>
      <c r="J70" s="352">
        <f t="shared" ref="J70:J75" si="48">AW22</f>
        <v>0</v>
      </c>
      <c r="K70" s="352">
        <f t="shared" ref="K70" si="49">AX22</f>
        <v>0</v>
      </c>
      <c r="L70" s="352">
        <f>K70*0.85</f>
        <v>0</v>
      </c>
      <c r="M70" s="352">
        <f>L70</f>
        <v>0</v>
      </c>
      <c r="N70" s="352">
        <f>M70</f>
        <v>0</v>
      </c>
      <c r="O70" s="352">
        <f>N70</f>
        <v>0</v>
      </c>
      <c r="P70" s="352">
        <f t="shared" ref="P70" si="50">SUM(E70:O70)</f>
        <v>0</v>
      </c>
      <c r="Q70" s="342"/>
      <c r="R70" s="354"/>
      <c r="BF70" s="332">
        <v>63</v>
      </c>
      <c r="BG70" s="333">
        <v>210000</v>
      </c>
      <c r="BH70" s="333">
        <v>216000</v>
      </c>
      <c r="BI70" s="333">
        <v>240000</v>
      </c>
      <c r="BJ70" s="333">
        <v>150000</v>
      </c>
      <c r="BK70" s="333">
        <v>216000</v>
      </c>
      <c r="BP70" s="331" t="s">
        <v>282</v>
      </c>
    </row>
    <row r="71" spans="1:68" x14ac:dyDescent="0.3">
      <c r="A71" s="334"/>
      <c r="B71" s="336"/>
      <c r="C71" s="350" t="s">
        <v>360</v>
      </c>
      <c r="D71" s="351" t="s">
        <v>359</v>
      </c>
      <c r="E71" s="430"/>
      <c r="F71" s="352">
        <f t="shared" si="44"/>
        <v>0</v>
      </c>
      <c r="G71" s="352">
        <f t="shared" si="45"/>
        <v>0</v>
      </c>
      <c r="H71" s="352">
        <f t="shared" si="46"/>
        <v>0</v>
      </c>
      <c r="I71" s="352">
        <f t="shared" si="47"/>
        <v>0</v>
      </c>
      <c r="J71" s="352">
        <f t="shared" si="48"/>
        <v>0</v>
      </c>
      <c r="K71" s="352">
        <f t="shared" ref="K71:K75" si="51">AX23</f>
        <v>0</v>
      </c>
      <c r="L71" s="352">
        <f t="shared" ref="L71:L75" si="52">AY23</f>
        <v>0</v>
      </c>
      <c r="M71" s="352">
        <f t="shared" ref="M71:M75" si="53">AZ23</f>
        <v>0</v>
      </c>
      <c r="N71" s="352">
        <f t="shared" ref="N71:N75" si="54">BA23</f>
        <v>0</v>
      </c>
      <c r="O71" s="352">
        <f>N71-(N71*15%)</f>
        <v>0</v>
      </c>
      <c r="P71" s="352">
        <f t="shared" si="43"/>
        <v>0</v>
      </c>
      <c r="Q71" s="342"/>
      <c r="R71" s="354"/>
      <c r="BF71" s="332">
        <v>64</v>
      </c>
      <c r="BG71" s="333">
        <v>210000</v>
      </c>
      <c r="BH71" s="333">
        <v>216000</v>
      </c>
      <c r="BI71" s="333">
        <v>240000</v>
      </c>
      <c r="BJ71" s="333">
        <v>150000</v>
      </c>
      <c r="BK71" s="333">
        <v>216000</v>
      </c>
      <c r="BP71" s="331" t="s">
        <v>282</v>
      </c>
    </row>
    <row r="72" spans="1:68" x14ac:dyDescent="0.3">
      <c r="A72" s="334"/>
      <c r="B72" s="336"/>
      <c r="C72" s="350">
        <v>1</v>
      </c>
      <c r="D72" s="351" t="s">
        <v>109</v>
      </c>
      <c r="E72" s="430"/>
      <c r="F72" s="352">
        <f t="shared" si="44"/>
        <v>0</v>
      </c>
      <c r="G72" s="352">
        <f t="shared" si="45"/>
        <v>0</v>
      </c>
      <c r="H72" s="352">
        <f t="shared" si="46"/>
        <v>0</v>
      </c>
      <c r="I72" s="352">
        <f t="shared" si="47"/>
        <v>0</v>
      </c>
      <c r="J72" s="352">
        <f t="shared" si="48"/>
        <v>0</v>
      </c>
      <c r="K72" s="352">
        <f t="shared" si="51"/>
        <v>0</v>
      </c>
      <c r="L72" s="352">
        <f t="shared" si="52"/>
        <v>0</v>
      </c>
      <c r="M72" s="352">
        <f t="shared" si="53"/>
        <v>0</v>
      </c>
      <c r="N72" s="352">
        <f t="shared" si="54"/>
        <v>0</v>
      </c>
      <c r="O72" s="352">
        <f t="shared" ref="O72:O75" si="55">BB24</f>
        <v>0</v>
      </c>
      <c r="P72" s="352">
        <f t="shared" si="43"/>
        <v>0</v>
      </c>
      <c r="Q72" s="342"/>
      <c r="R72" s="354"/>
      <c r="BF72" s="332">
        <v>65</v>
      </c>
      <c r="BG72" s="333">
        <v>210000</v>
      </c>
      <c r="BH72" s="333">
        <v>216000</v>
      </c>
      <c r="BI72" s="333">
        <v>240000</v>
      </c>
      <c r="BJ72" s="333">
        <v>150000</v>
      </c>
      <c r="BK72" s="333">
        <v>216000</v>
      </c>
      <c r="BP72" s="331" t="s">
        <v>282</v>
      </c>
    </row>
    <row r="73" spans="1:68" x14ac:dyDescent="0.3">
      <c r="A73" s="334"/>
      <c r="B73" s="336"/>
      <c r="C73" s="350">
        <v>2</v>
      </c>
      <c r="D73" s="351" t="s">
        <v>110</v>
      </c>
      <c r="E73" s="430"/>
      <c r="F73" s="352">
        <f t="shared" si="44"/>
        <v>0</v>
      </c>
      <c r="G73" s="352">
        <f t="shared" si="45"/>
        <v>0</v>
      </c>
      <c r="H73" s="352">
        <f t="shared" si="46"/>
        <v>0</v>
      </c>
      <c r="I73" s="352">
        <f t="shared" si="47"/>
        <v>0</v>
      </c>
      <c r="J73" s="352">
        <f t="shared" si="48"/>
        <v>0</v>
      </c>
      <c r="K73" s="352">
        <f t="shared" si="51"/>
        <v>0</v>
      </c>
      <c r="L73" s="352">
        <f t="shared" si="52"/>
        <v>0</v>
      </c>
      <c r="M73" s="352">
        <f t="shared" si="53"/>
        <v>0</v>
      </c>
      <c r="N73" s="352"/>
      <c r="O73" s="352"/>
      <c r="P73" s="352">
        <f t="shared" si="43"/>
        <v>0</v>
      </c>
      <c r="Q73" s="342"/>
      <c r="R73" s="354"/>
      <c r="BF73" s="332">
        <v>66</v>
      </c>
      <c r="BG73" s="333">
        <v>210000</v>
      </c>
      <c r="BH73" s="333">
        <v>216000</v>
      </c>
      <c r="BI73" s="333">
        <v>240000</v>
      </c>
      <c r="BJ73" s="333">
        <v>150000</v>
      </c>
      <c r="BK73" s="333">
        <v>216000</v>
      </c>
      <c r="BP73" s="331" t="s">
        <v>282</v>
      </c>
    </row>
    <row r="74" spans="1:68" x14ac:dyDescent="0.3">
      <c r="A74" s="334"/>
      <c r="B74" s="336"/>
      <c r="C74" s="350">
        <v>3</v>
      </c>
      <c r="D74" s="351" t="s">
        <v>45</v>
      </c>
      <c r="E74" s="430"/>
      <c r="F74" s="352">
        <f t="shared" si="44"/>
        <v>0</v>
      </c>
      <c r="G74" s="352">
        <f t="shared" si="45"/>
        <v>0</v>
      </c>
      <c r="H74" s="352">
        <f t="shared" si="46"/>
        <v>0</v>
      </c>
      <c r="I74" s="352">
        <f t="shared" si="47"/>
        <v>0</v>
      </c>
      <c r="J74" s="352">
        <f t="shared" si="48"/>
        <v>0</v>
      </c>
      <c r="K74" s="352"/>
      <c r="L74" s="352"/>
      <c r="M74" s="352"/>
      <c r="N74" s="352"/>
      <c r="O74" s="352"/>
      <c r="P74" s="352">
        <f t="shared" si="43"/>
        <v>0</v>
      </c>
      <c r="Q74" s="342"/>
      <c r="R74" s="354"/>
      <c r="BF74" s="332">
        <v>67</v>
      </c>
      <c r="BG74" s="333">
        <v>210000</v>
      </c>
      <c r="BH74" s="333">
        <v>216000</v>
      </c>
      <c r="BI74" s="333">
        <v>240000</v>
      </c>
      <c r="BJ74" s="333">
        <v>150000</v>
      </c>
      <c r="BK74" s="333">
        <v>216000</v>
      </c>
      <c r="BP74" s="331" t="s">
        <v>282</v>
      </c>
    </row>
    <row r="75" spans="1:68" ht="13.5" thickBot="1" x14ac:dyDescent="0.35">
      <c r="A75" s="334"/>
      <c r="B75" s="336"/>
      <c r="C75" s="365">
        <v>4</v>
      </c>
      <c r="D75" s="366" t="s">
        <v>98</v>
      </c>
      <c r="E75" s="431"/>
      <c r="F75" s="398">
        <f t="shared" si="44"/>
        <v>0</v>
      </c>
      <c r="G75" s="398">
        <f t="shared" si="45"/>
        <v>0</v>
      </c>
      <c r="H75" s="398">
        <f t="shared" si="46"/>
        <v>0</v>
      </c>
      <c r="I75" s="398">
        <f t="shared" si="47"/>
        <v>0</v>
      </c>
      <c r="J75" s="367">
        <f t="shared" si="48"/>
        <v>0</v>
      </c>
      <c r="K75" s="398">
        <f t="shared" si="51"/>
        <v>0</v>
      </c>
      <c r="L75" s="398">
        <f t="shared" si="52"/>
        <v>0</v>
      </c>
      <c r="M75" s="398">
        <f t="shared" si="53"/>
        <v>0</v>
      </c>
      <c r="N75" s="398">
        <f t="shared" si="54"/>
        <v>0</v>
      </c>
      <c r="O75" s="398">
        <f t="shared" si="55"/>
        <v>0</v>
      </c>
      <c r="P75" s="398">
        <f t="shared" si="43"/>
        <v>0</v>
      </c>
      <c r="Q75" s="342"/>
      <c r="R75" s="354"/>
      <c r="BF75" s="332">
        <v>68</v>
      </c>
      <c r="BG75" s="333">
        <v>210000</v>
      </c>
      <c r="BH75" s="333">
        <v>216000</v>
      </c>
      <c r="BI75" s="333">
        <v>240000</v>
      </c>
      <c r="BJ75" s="333">
        <v>150000</v>
      </c>
      <c r="BK75" s="333">
        <v>216000</v>
      </c>
      <c r="BP75" s="331" t="s">
        <v>282</v>
      </c>
    </row>
    <row r="76" spans="1:68" ht="13.5" thickBot="1" x14ac:dyDescent="0.35">
      <c r="A76" s="334"/>
      <c r="B76" s="336"/>
      <c r="C76" s="336"/>
      <c r="D76" s="336"/>
      <c r="E76" s="336"/>
      <c r="F76" s="336"/>
      <c r="G76" s="336"/>
      <c r="H76" s="336"/>
      <c r="I76" s="336"/>
      <c r="J76" s="336"/>
      <c r="K76" s="336"/>
      <c r="L76" s="336"/>
      <c r="M76" s="336"/>
      <c r="N76" s="336"/>
      <c r="O76" s="336"/>
      <c r="P76" s="432">
        <f>SUM(P67:P75)</f>
        <v>1050000000</v>
      </c>
      <c r="Q76" s="342"/>
      <c r="R76" s="354"/>
      <c r="BF76" s="332">
        <v>69</v>
      </c>
      <c r="BG76" s="333">
        <v>210000</v>
      </c>
      <c r="BH76" s="333">
        <v>216000</v>
      </c>
      <c r="BI76" s="333">
        <v>240000</v>
      </c>
      <c r="BJ76" s="333">
        <v>150000</v>
      </c>
      <c r="BK76" s="333">
        <v>216000</v>
      </c>
      <c r="BP76" s="331" t="s">
        <v>282</v>
      </c>
    </row>
    <row r="77" spans="1:68" ht="13.5" thickTop="1" x14ac:dyDescent="0.3">
      <c r="A77" s="334"/>
      <c r="B77" s="342"/>
      <c r="C77" s="342"/>
      <c r="D77" s="342"/>
      <c r="E77" s="342"/>
      <c r="F77" s="342"/>
      <c r="G77" s="342"/>
      <c r="H77" s="342"/>
      <c r="I77" s="342"/>
      <c r="J77" s="342"/>
      <c r="K77" s="342"/>
      <c r="L77" s="342"/>
      <c r="M77" s="342"/>
      <c r="N77" s="342"/>
      <c r="O77" s="342"/>
      <c r="P77" s="342"/>
      <c r="Q77" s="342"/>
      <c r="R77" s="354"/>
      <c r="BF77" s="332">
        <v>70</v>
      </c>
      <c r="BG77" s="333">
        <v>210000</v>
      </c>
      <c r="BH77" s="333">
        <v>180000</v>
      </c>
      <c r="BI77" s="333">
        <v>200000</v>
      </c>
      <c r="BJ77" s="333">
        <v>150000</v>
      </c>
      <c r="BK77" s="333">
        <v>180000</v>
      </c>
      <c r="BP77" s="331" t="s">
        <v>282</v>
      </c>
    </row>
    <row r="78" spans="1:68" ht="13.5" thickBot="1" x14ac:dyDescent="0.35">
      <c r="A78" s="334"/>
      <c r="B78" s="355" t="s">
        <v>233</v>
      </c>
      <c r="C78" s="336"/>
      <c r="D78" s="336"/>
      <c r="E78" s="336"/>
      <c r="F78" s="336"/>
      <c r="G78" s="336"/>
      <c r="H78" s="336"/>
      <c r="I78" s="336"/>
      <c r="J78" s="342"/>
      <c r="K78" s="342"/>
      <c r="L78" s="342"/>
      <c r="M78" s="342"/>
      <c r="N78" s="342"/>
      <c r="O78" s="342"/>
      <c r="P78" s="342"/>
      <c r="Q78" s="342"/>
      <c r="R78" s="354"/>
      <c r="BF78" s="332">
        <v>71</v>
      </c>
      <c r="BG78" s="333">
        <v>210000</v>
      </c>
      <c r="BH78" s="333">
        <v>180000</v>
      </c>
      <c r="BI78" s="333">
        <v>200000</v>
      </c>
      <c r="BJ78" s="333">
        <v>150000</v>
      </c>
      <c r="BK78" s="333">
        <v>180000</v>
      </c>
      <c r="BP78" s="331" t="s">
        <v>282</v>
      </c>
    </row>
    <row r="79" spans="1:68" ht="13.5" thickBot="1" x14ac:dyDescent="0.35">
      <c r="A79" s="334"/>
      <c r="B79" s="342"/>
      <c r="C79" s="343" t="s">
        <v>115</v>
      </c>
      <c r="D79" s="343" t="s">
        <v>201</v>
      </c>
      <c r="E79" s="343">
        <f>E66</f>
        <v>2016</v>
      </c>
      <c r="F79" s="343">
        <f>E79+1</f>
        <v>2017</v>
      </c>
      <c r="G79" s="343">
        <f t="shared" ref="G79" si="56">F79+1</f>
        <v>2018</v>
      </c>
      <c r="H79" s="343">
        <f>G79+1</f>
        <v>2019</v>
      </c>
      <c r="I79" s="343">
        <f t="shared" ref="I79:O79" si="57">H79+1</f>
        <v>2020</v>
      </c>
      <c r="J79" s="343">
        <f t="shared" si="57"/>
        <v>2021</v>
      </c>
      <c r="K79" s="343">
        <f t="shared" si="57"/>
        <v>2022</v>
      </c>
      <c r="L79" s="343">
        <f t="shared" si="57"/>
        <v>2023</v>
      </c>
      <c r="M79" s="343">
        <f t="shared" si="57"/>
        <v>2024</v>
      </c>
      <c r="N79" s="343">
        <f t="shared" si="57"/>
        <v>2025</v>
      </c>
      <c r="O79" s="343">
        <f t="shared" si="57"/>
        <v>2026</v>
      </c>
      <c r="P79" s="342"/>
      <c r="Q79" s="342"/>
      <c r="R79" s="354"/>
      <c r="BF79" s="332">
        <v>72</v>
      </c>
      <c r="BG79" s="333">
        <v>210000</v>
      </c>
      <c r="BH79" s="333">
        <v>180000</v>
      </c>
      <c r="BI79" s="333">
        <v>200000</v>
      </c>
      <c r="BJ79" s="333">
        <v>150000</v>
      </c>
      <c r="BK79" s="333">
        <v>180000</v>
      </c>
      <c r="BP79" s="331" t="s">
        <v>282</v>
      </c>
    </row>
    <row r="80" spans="1:68" ht="14" x14ac:dyDescent="0.3">
      <c r="A80" s="334"/>
      <c r="B80" s="433">
        <f>SUM(E80:O80)</f>
        <v>1</v>
      </c>
      <c r="C80" s="345">
        <v>1</v>
      </c>
      <c r="D80" s="380" t="s">
        <v>232</v>
      </c>
      <c r="E80" s="198">
        <v>0.5</v>
      </c>
      <c r="F80" s="198">
        <v>0.5</v>
      </c>
      <c r="G80" s="434"/>
      <c r="H80" s="434"/>
      <c r="I80" s="434"/>
      <c r="J80" s="434"/>
      <c r="K80" s="434"/>
      <c r="L80" s="434"/>
      <c r="M80" s="434"/>
      <c r="N80" s="434"/>
      <c r="O80" s="434"/>
      <c r="P80" s="435">
        <f>IF(B80=1,0,"Salah")</f>
        <v>0</v>
      </c>
      <c r="Q80" s="342"/>
      <c r="R80" s="354"/>
      <c r="BF80" s="332">
        <v>73</v>
      </c>
      <c r="BG80" s="333">
        <v>210000</v>
      </c>
      <c r="BH80" s="333">
        <v>180000</v>
      </c>
      <c r="BI80" s="333">
        <v>200000</v>
      </c>
      <c r="BJ80" s="333">
        <v>150000</v>
      </c>
      <c r="BK80" s="333">
        <v>180000</v>
      </c>
      <c r="BP80" s="331" t="s">
        <v>282</v>
      </c>
    </row>
    <row r="81" spans="1:68" ht="14" x14ac:dyDescent="0.3">
      <c r="A81" s="334"/>
      <c r="B81" s="433">
        <f t="shared" ref="B81:B87" si="58">SUM(E81:O81)</f>
        <v>1</v>
      </c>
      <c r="C81" s="350">
        <v>2</v>
      </c>
      <c r="D81" s="351" t="s">
        <v>235</v>
      </c>
      <c r="E81" s="199">
        <v>1</v>
      </c>
      <c r="F81" s="199"/>
      <c r="G81" s="436"/>
      <c r="H81" s="436"/>
      <c r="I81" s="436"/>
      <c r="J81" s="436"/>
      <c r="K81" s="436"/>
      <c r="L81" s="436"/>
      <c r="M81" s="436"/>
      <c r="N81" s="436"/>
      <c r="O81" s="436"/>
      <c r="P81" s="435">
        <f>IF(B81=1,0,"Salah")</f>
        <v>0</v>
      </c>
      <c r="Q81" s="342"/>
      <c r="R81" s="354"/>
      <c r="BF81" s="332">
        <v>74</v>
      </c>
      <c r="BG81" s="333">
        <v>210000</v>
      </c>
      <c r="BH81" s="333">
        <v>180000</v>
      </c>
      <c r="BI81" s="333">
        <v>200000</v>
      </c>
      <c r="BJ81" s="333">
        <v>150000</v>
      </c>
      <c r="BK81" s="333">
        <v>180000</v>
      </c>
      <c r="BP81" s="331" t="s">
        <v>282</v>
      </c>
    </row>
    <row r="82" spans="1:68" ht="14" x14ac:dyDescent="0.3">
      <c r="A82" s="334"/>
      <c r="B82" s="433">
        <f t="shared" si="58"/>
        <v>1</v>
      </c>
      <c r="C82" s="350">
        <v>3</v>
      </c>
      <c r="D82" s="351" t="s">
        <v>236</v>
      </c>
      <c r="E82" s="199">
        <v>1</v>
      </c>
      <c r="F82" s="199"/>
      <c r="G82" s="436"/>
      <c r="H82" s="436"/>
      <c r="I82" s="436"/>
      <c r="J82" s="436"/>
      <c r="K82" s="436"/>
      <c r="L82" s="436"/>
      <c r="M82" s="436"/>
      <c r="N82" s="436"/>
      <c r="O82" s="436"/>
      <c r="P82" s="435">
        <f>IF(B82=1,0,"Salah")</f>
        <v>0</v>
      </c>
      <c r="Q82" s="342"/>
      <c r="R82" s="354"/>
      <c r="BF82" s="332">
        <v>75</v>
      </c>
      <c r="BG82" s="333">
        <v>210000</v>
      </c>
      <c r="BH82" s="333">
        <v>180000</v>
      </c>
      <c r="BI82" s="333">
        <v>200000</v>
      </c>
      <c r="BJ82" s="333">
        <v>150000</v>
      </c>
      <c r="BK82" s="333">
        <v>180000</v>
      </c>
      <c r="BP82" s="331" t="s">
        <v>282</v>
      </c>
    </row>
    <row r="83" spans="1:68" ht="14" x14ac:dyDescent="0.3">
      <c r="A83" s="334"/>
      <c r="B83" s="433">
        <f t="shared" si="58"/>
        <v>1.2</v>
      </c>
      <c r="C83" s="350">
        <v>4</v>
      </c>
      <c r="D83" s="351" t="s">
        <v>31</v>
      </c>
      <c r="E83" s="199">
        <v>0.8</v>
      </c>
      <c r="F83" s="199">
        <v>0.2</v>
      </c>
      <c r="G83" s="436"/>
      <c r="H83" s="436"/>
      <c r="I83" s="436"/>
      <c r="J83" s="436">
        <v>0.2</v>
      </c>
      <c r="K83" s="436"/>
      <c r="L83" s="436"/>
      <c r="M83" s="436"/>
      <c r="N83" s="436"/>
      <c r="O83" s="436"/>
      <c r="P83" s="435" t="str">
        <f>IF(B83=1,0,"Salah")</f>
        <v>Salah</v>
      </c>
      <c r="Q83" s="342"/>
      <c r="R83" s="354"/>
      <c r="BF83" s="332">
        <v>76</v>
      </c>
      <c r="BG83" s="333">
        <v>210000</v>
      </c>
      <c r="BH83" s="333">
        <v>180000</v>
      </c>
      <c r="BI83" s="333">
        <v>200000</v>
      </c>
      <c r="BJ83" s="333">
        <v>150000</v>
      </c>
      <c r="BK83" s="333">
        <v>180000</v>
      </c>
      <c r="BP83" s="331" t="s">
        <v>282</v>
      </c>
    </row>
    <row r="84" spans="1:68" ht="14" x14ac:dyDescent="0.3">
      <c r="A84" s="334"/>
      <c r="B84" s="433">
        <f t="shared" si="58"/>
        <v>10</v>
      </c>
      <c r="C84" s="350">
        <v>5</v>
      </c>
      <c r="D84" s="351" t="s">
        <v>237</v>
      </c>
      <c r="E84" s="199"/>
      <c r="F84" s="199">
        <v>1</v>
      </c>
      <c r="G84" s="436">
        <v>1</v>
      </c>
      <c r="H84" s="436">
        <v>1</v>
      </c>
      <c r="I84" s="436">
        <v>1</v>
      </c>
      <c r="J84" s="436">
        <v>1</v>
      </c>
      <c r="K84" s="436">
        <v>1</v>
      </c>
      <c r="L84" s="436">
        <v>1</v>
      </c>
      <c r="M84" s="436">
        <v>1</v>
      </c>
      <c r="N84" s="436">
        <v>1</v>
      </c>
      <c r="O84" s="436">
        <v>1</v>
      </c>
      <c r="P84" s="435">
        <f>IF(B84=10,0,"Salah")</f>
        <v>0</v>
      </c>
      <c r="Q84" s="342"/>
      <c r="R84" s="354"/>
      <c r="BF84" s="332">
        <v>77</v>
      </c>
      <c r="BG84" s="333">
        <v>210000</v>
      </c>
      <c r="BH84" s="333">
        <v>180000</v>
      </c>
      <c r="BI84" s="333">
        <v>200000</v>
      </c>
      <c r="BJ84" s="333">
        <v>150000</v>
      </c>
      <c r="BK84" s="333">
        <v>180000</v>
      </c>
      <c r="BP84" s="331" t="s">
        <v>282</v>
      </c>
    </row>
    <row r="85" spans="1:68" x14ac:dyDescent="0.3">
      <c r="A85" s="334"/>
      <c r="B85" s="433">
        <f t="shared" si="58"/>
        <v>10</v>
      </c>
      <c r="C85" s="350">
        <v>6</v>
      </c>
      <c r="D85" s="351" t="s">
        <v>134</v>
      </c>
      <c r="E85" s="436"/>
      <c r="F85" s="436">
        <v>1</v>
      </c>
      <c r="G85" s="436">
        <v>1</v>
      </c>
      <c r="H85" s="436">
        <v>1</v>
      </c>
      <c r="I85" s="436">
        <v>1</v>
      </c>
      <c r="J85" s="436">
        <v>1</v>
      </c>
      <c r="K85" s="436">
        <v>1</v>
      </c>
      <c r="L85" s="436">
        <v>1</v>
      </c>
      <c r="M85" s="436">
        <v>1</v>
      </c>
      <c r="N85" s="436">
        <v>1</v>
      </c>
      <c r="O85" s="436">
        <v>1</v>
      </c>
      <c r="P85" s="435">
        <f>IF(B85=10,0,"Salah")</f>
        <v>0</v>
      </c>
      <c r="Q85" s="342"/>
      <c r="R85" s="354"/>
      <c r="BF85" s="332">
        <v>78</v>
      </c>
      <c r="BG85" s="333">
        <v>210000</v>
      </c>
      <c r="BH85" s="333">
        <v>180000</v>
      </c>
      <c r="BI85" s="333">
        <v>200000</v>
      </c>
      <c r="BJ85" s="333">
        <v>150000</v>
      </c>
      <c r="BK85" s="333">
        <v>180000</v>
      </c>
      <c r="BP85" s="331" t="s">
        <v>282</v>
      </c>
    </row>
    <row r="86" spans="1:68" x14ac:dyDescent="0.3">
      <c r="A86" s="334"/>
      <c r="B86" s="433">
        <f t="shared" si="58"/>
        <v>10</v>
      </c>
      <c r="C86" s="350">
        <v>7</v>
      </c>
      <c r="D86" s="351" t="s">
        <v>135</v>
      </c>
      <c r="E86" s="436"/>
      <c r="F86" s="436">
        <v>1</v>
      </c>
      <c r="G86" s="436">
        <v>1</v>
      </c>
      <c r="H86" s="436">
        <v>1</v>
      </c>
      <c r="I86" s="436">
        <v>1</v>
      </c>
      <c r="J86" s="436">
        <v>1</v>
      </c>
      <c r="K86" s="436">
        <v>1</v>
      </c>
      <c r="L86" s="436">
        <v>1</v>
      </c>
      <c r="M86" s="436">
        <v>1</v>
      </c>
      <c r="N86" s="436">
        <v>1</v>
      </c>
      <c r="O86" s="436">
        <v>1</v>
      </c>
      <c r="P86" s="435">
        <f>IF(B86=10,0,"Salah")</f>
        <v>0</v>
      </c>
      <c r="Q86" s="342"/>
      <c r="R86" s="354"/>
      <c r="BF86" s="332">
        <v>79</v>
      </c>
      <c r="BG86" s="333">
        <v>210000</v>
      </c>
      <c r="BH86" s="333">
        <v>180000</v>
      </c>
      <c r="BI86" s="333">
        <v>200000</v>
      </c>
      <c r="BJ86" s="333">
        <v>150000</v>
      </c>
      <c r="BK86" s="333">
        <v>180000</v>
      </c>
      <c r="BP86" s="331" t="s">
        <v>282</v>
      </c>
    </row>
    <row r="87" spans="1:68" ht="13.5" thickBot="1" x14ac:dyDescent="0.35">
      <c r="A87" s="334"/>
      <c r="B87" s="433">
        <f t="shared" si="58"/>
        <v>10</v>
      </c>
      <c r="C87" s="365">
        <v>8</v>
      </c>
      <c r="D87" s="366" t="s">
        <v>238</v>
      </c>
      <c r="E87" s="437"/>
      <c r="F87" s="437">
        <v>1</v>
      </c>
      <c r="G87" s="437">
        <v>1</v>
      </c>
      <c r="H87" s="437">
        <v>1</v>
      </c>
      <c r="I87" s="437">
        <v>1</v>
      </c>
      <c r="J87" s="437">
        <v>1</v>
      </c>
      <c r="K87" s="437">
        <v>1</v>
      </c>
      <c r="L87" s="437">
        <v>1</v>
      </c>
      <c r="M87" s="437">
        <v>1</v>
      </c>
      <c r="N87" s="437">
        <v>1</v>
      </c>
      <c r="O87" s="437">
        <v>1</v>
      </c>
      <c r="P87" s="435">
        <f>IF(B87=10,0,"Salah")</f>
        <v>0</v>
      </c>
      <c r="Q87" s="342"/>
      <c r="R87" s="354"/>
      <c r="BF87" s="332">
        <v>80</v>
      </c>
      <c r="BG87" s="333">
        <v>210000</v>
      </c>
      <c r="BH87" s="333">
        <v>180000</v>
      </c>
      <c r="BI87" s="333">
        <v>200000</v>
      </c>
      <c r="BJ87" s="333">
        <v>150000</v>
      </c>
      <c r="BK87" s="333">
        <v>180000</v>
      </c>
      <c r="BP87" s="331" t="s">
        <v>282</v>
      </c>
    </row>
    <row r="88" spans="1:68" x14ac:dyDescent="0.3">
      <c r="A88" s="334"/>
      <c r="B88" s="342"/>
      <c r="C88" s="342"/>
      <c r="D88" s="342"/>
      <c r="E88" s="342"/>
      <c r="F88" s="342"/>
      <c r="G88" s="342"/>
      <c r="H88" s="342"/>
      <c r="I88" s="342"/>
      <c r="J88" s="342"/>
      <c r="K88" s="342"/>
      <c r="L88" s="342"/>
      <c r="M88" s="342"/>
      <c r="N88" s="342"/>
      <c r="O88" s="342"/>
      <c r="P88" s="342"/>
      <c r="Q88" s="342"/>
      <c r="R88" s="354"/>
      <c r="BF88" s="332">
        <v>81</v>
      </c>
      <c r="BG88" s="333">
        <v>180000</v>
      </c>
      <c r="BH88" s="333">
        <v>180000</v>
      </c>
      <c r="BI88" s="333">
        <v>200000</v>
      </c>
      <c r="BJ88" s="333">
        <v>150000</v>
      </c>
      <c r="BK88" s="333">
        <v>180000</v>
      </c>
      <c r="BP88" s="331" t="s">
        <v>282</v>
      </c>
    </row>
    <row r="89" spans="1:68" ht="13.5" thickBot="1" x14ac:dyDescent="0.35">
      <c r="A89" s="334"/>
      <c r="B89" s="355" t="s">
        <v>231</v>
      </c>
      <c r="C89" s="336"/>
      <c r="D89" s="336"/>
      <c r="E89" s="336"/>
      <c r="F89" s="336"/>
      <c r="G89" s="336"/>
      <c r="H89" s="336"/>
      <c r="I89" s="336"/>
      <c r="J89" s="336"/>
      <c r="K89" s="336"/>
      <c r="L89" s="336"/>
      <c r="M89" s="336"/>
      <c r="N89" s="336"/>
      <c r="O89" s="336"/>
      <c r="P89" s="336"/>
      <c r="Q89" s="342"/>
      <c r="R89" s="354"/>
      <c r="BF89" s="332">
        <v>82</v>
      </c>
      <c r="BG89" s="333">
        <v>180000</v>
      </c>
      <c r="BH89" s="333">
        <v>180000</v>
      </c>
      <c r="BI89" s="333">
        <v>200000</v>
      </c>
      <c r="BJ89" s="333">
        <v>150000</v>
      </c>
      <c r="BK89" s="333">
        <v>180000</v>
      </c>
      <c r="BP89" s="331" t="s">
        <v>282</v>
      </c>
    </row>
    <row r="90" spans="1:68" ht="13.5" thickBot="1" x14ac:dyDescent="0.35">
      <c r="A90" s="334"/>
      <c r="B90" s="336"/>
      <c r="C90" s="343" t="s">
        <v>115</v>
      </c>
      <c r="D90" s="343" t="s">
        <v>114</v>
      </c>
      <c r="E90" s="343">
        <f>E79</f>
        <v>2016</v>
      </c>
      <c r="F90" s="343">
        <f>E90+1</f>
        <v>2017</v>
      </c>
      <c r="G90" s="343">
        <f t="shared" ref="G90" si="59">F90+1</f>
        <v>2018</v>
      </c>
      <c r="H90" s="343">
        <f>G90+1</f>
        <v>2019</v>
      </c>
      <c r="I90" s="343">
        <f t="shared" ref="I90:O90" si="60">H90+1</f>
        <v>2020</v>
      </c>
      <c r="J90" s="343">
        <f t="shared" si="60"/>
        <v>2021</v>
      </c>
      <c r="K90" s="343">
        <f t="shared" si="60"/>
        <v>2022</v>
      </c>
      <c r="L90" s="343">
        <f t="shared" si="60"/>
        <v>2023</v>
      </c>
      <c r="M90" s="343">
        <f t="shared" si="60"/>
        <v>2024</v>
      </c>
      <c r="N90" s="343">
        <f t="shared" si="60"/>
        <v>2025</v>
      </c>
      <c r="O90" s="343">
        <f t="shared" si="60"/>
        <v>2026</v>
      </c>
      <c r="P90" s="343" t="s">
        <v>48</v>
      </c>
      <c r="Q90" s="342"/>
      <c r="R90" s="354"/>
      <c r="BF90" s="332">
        <v>83</v>
      </c>
      <c r="BG90" s="333">
        <v>180000</v>
      </c>
      <c r="BH90" s="333">
        <v>180000</v>
      </c>
      <c r="BI90" s="333">
        <v>200000</v>
      </c>
      <c r="BJ90" s="333">
        <v>150000</v>
      </c>
      <c r="BK90" s="333">
        <v>180000</v>
      </c>
      <c r="BP90" s="331" t="s">
        <v>282</v>
      </c>
    </row>
    <row r="91" spans="1:68" x14ac:dyDescent="0.3">
      <c r="A91" s="334"/>
      <c r="B91" s="336"/>
      <c r="C91" s="345">
        <v>1</v>
      </c>
      <c r="D91" s="346" t="s">
        <v>232</v>
      </c>
      <c r="E91" s="347">
        <v>180000000</v>
      </c>
      <c r="F91" s="347"/>
      <c r="G91" s="347">
        <f t="shared" ref="G91:O91" si="61">G80*$H$22*$L$8</f>
        <v>0</v>
      </c>
      <c r="H91" s="347">
        <v>720000000</v>
      </c>
      <c r="I91" s="347">
        <f t="shared" si="61"/>
        <v>0</v>
      </c>
      <c r="J91" s="347">
        <f t="shared" si="61"/>
        <v>0</v>
      </c>
      <c r="K91" s="347">
        <f t="shared" si="61"/>
        <v>0</v>
      </c>
      <c r="L91" s="347">
        <f t="shared" si="61"/>
        <v>0</v>
      </c>
      <c r="M91" s="347">
        <f t="shared" si="61"/>
        <v>0</v>
      </c>
      <c r="N91" s="347">
        <f t="shared" si="61"/>
        <v>0</v>
      </c>
      <c r="O91" s="347">
        <f t="shared" si="61"/>
        <v>0</v>
      </c>
      <c r="P91" s="347">
        <f>SUM(E91:O91)</f>
        <v>900000000</v>
      </c>
      <c r="Q91" s="342"/>
      <c r="R91" s="354"/>
      <c r="BF91" s="332">
        <v>84</v>
      </c>
      <c r="BG91" s="333">
        <v>180000</v>
      </c>
      <c r="BH91" s="333">
        <v>180000</v>
      </c>
      <c r="BI91" s="333">
        <v>200000</v>
      </c>
      <c r="BJ91" s="333">
        <v>150000</v>
      </c>
      <c r="BK91" s="333">
        <v>180000</v>
      </c>
      <c r="BP91" s="331" t="s">
        <v>282</v>
      </c>
    </row>
    <row r="92" spans="1:68" x14ac:dyDescent="0.3">
      <c r="A92" s="334"/>
      <c r="B92" s="336"/>
      <c r="C92" s="350">
        <v>2</v>
      </c>
      <c r="D92" s="351" t="s">
        <v>235</v>
      </c>
      <c r="E92" s="352"/>
      <c r="F92" s="352">
        <f t="shared" ref="F92:O92" si="62">F81*$H$23</f>
        <v>0</v>
      </c>
      <c r="G92" s="352">
        <f t="shared" si="62"/>
        <v>0</v>
      </c>
      <c r="H92" s="352">
        <f t="shared" si="62"/>
        <v>0</v>
      </c>
      <c r="I92" s="352">
        <f t="shared" si="62"/>
        <v>0</v>
      </c>
      <c r="J92" s="352">
        <f t="shared" si="62"/>
        <v>0</v>
      </c>
      <c r="K92" s="352">
        <f t="shared" si="62"/>
        <v>0</v>
      </c>
      <c r="L92" s="352">
        <f t="shared" si="62"/>
        <v>0</v>
      </c>
      <c r="M92" s="352">
        <f t="shared" si="62"/>
        <v>0</v>
      </c>
      <c r="N92" s="352">
        <f t="shared" si="62"/>
        <v>0</v>
      </c>
      <c r="O92" s="352">
        <f t="shared" si="62"/>
        <v>0</v>
      </c>
      <c r="P92" s="352">
        <f t="shared" ref="P92:P96" si="63">SUM(E92:O92)</f>
        <v>0</v>
      </c>
      <c r="Q92" s="342"/>
      <c r="R92" s="354"/>
      <c r="BF92" s="332">
        <v>85</v>
      </c>
      <c r="BG92" s="333">
        <v>180000</v>
      </c>
      <c r="BH92" s="333">
        <v>180000</v>
      </c>
      <c r="BI92" s="333">
        <v>200000</v>
      </c>
      <c r="BJ92" s="333">
        <v>150000</v>
      </c>
      <c r="BK92" s="333">
        <v>180000</v>
      </c>
      <c r="BP92" s="331" t="s">
        <v>282</v>
      </c>
    </row>
    <row r="93" spans="1:68" x14ac:dyDescent="0.3">
      <c r="A93" s="334"/>
      <c r="B93" s="336"/>
      <c r="C93" s="350">
        <v>3</v>
      </c>
      <c r="D93" s="351" t="s">
        <v>236</v>
      </c>
      <c r="E93" s="352">
        <f>E82*$H$24</f>
        <v>0</v>
      </c>
      <c r="F93" s="352">
        <f t="shared" ref="F93:O93" si="64">F82*$H$24</f>
        <v>0</v>
      </c>
      <c r="G93" s="352">
        <f t="shared" si="64"/>
        <v>0</v>
      </c>
      <c r="H93" s="352">
        <f t="shared" si="64"/>
        <v>0</v>
      </c>
      <c r="I93" s="352">
        <f t="shared" si="64"/>
        <v>0</v>
      </c>
      <c r="J93" s="352">
        <f t="shared" si="64"/>
        <v>0</v>
      </c>
      <c r="K93" s="352">
        <f t="shared" si="64"/>
        <v>0</v>
      </c>
      <c r="L93" s="352">
        <f t="shared" si="64"/>
        <v>0</v>
      </c>
      <c r="M93" s="352">
        <f t="shared" si="64"/>
        <v>0</v>
      </c>
      <c r="N93" s="352">
        <f t="shared" si="64"/>
        <v>0</v>
      </c>
      <c r="O93" s="352">
        <f t="shared" si="64"/>
        <v>0</v>
      </c>
      <c r="P93" s="352">
        <f t="shared" si="63"/>
        <v>0</v>
      </c>
      <c r="Q93" s="342"/>
      <c r="R93" s="354"/>
      <c r="BF93" s="332">
        <v>86</v>
      </c>
      <c r="BG93" s="333">
        <v>180000</v>
      </c>
      <c r="BH93" s="333">
        <v>180000</v>
      </c>
      <c r="BI93" s="333">
        <v>200000</v>
      </c>
      <c r="BJ93" s="333">
        <v>150000</v>
      </c>
      <c r="BK93" s="333">
        <v>180000</v>
      </c>
      <c r="BP93" s="331" t="s">
        <v>282</v>
      </c>
    </row>
    <row r="94" spans="1:68" x14ac:dyDescent="0.3">
      <c r="A94" s="334"/>
      <c r="B94" s="336"/>
      <c r="C94" s="350">
        <v>4</v>
      </c>
      <c r="D94" s="351" t="s">
        <v>31</v>
      </c>
      <c r="E94" s="352">
        <v>322771910</v>
      </c>
      <c r="F94" s="352">
        <v>1277226963</v>
      </c>
      <c r="G94" s="352"/>
      <c r="H94" s="352">
        <v>2707000</v>
      </c>
      <c r="I94" s="352">
        <f t="shared" ref="I94:O94" si="65">I83*$H$27</f>
        <v>0</v>
      </c>
      <c r="J94" s="352"/>
      <c r="K94" s="352"/>
      <c r="L94" s="352"/>
      <c r="M94" s="352">
        <f t="shared" si="65"/>
        <v>0</v>
      </c>
      <c r="N94" s="352"/>
      <c r="O94" s="352">
        <f t="shared" si="65"/>
        <v>0</v>
      </c>
      <c r="P94" s="352">
        <f t="shared" si="63"/>
        <v>1602705873</v>
      </c>
      <c r="Q94" s="342"/>
      <c r="R94" s="354"/>
      <c r="BF94" s="332">
        <v>87</v>
      </c>
      <c r="BG94" s="333">
        <v>180000</v>
      </c>
      <c r="BH94" s="333">
        <v>180000</v>
      </c>
      <c r="BI94" s="333">
        <v>200000</v>
      </c>
      <c r="BJ94" s="333">
        <v>150000</v>
      </c>
      <c r="BK94" s="333">
        <v>180000</v>
      </c>
      <c r="BP94" s="331" t="s">
        <v>282</v>
      </c>
    </row>
    <row r="95" spans="1:68" x14ac:dyDescent="0.3">
      <c r="A95" s="334"/>
      <c r="B95" s="336"/>
      <c r="C95" s="350">
        <v>5</v>
      </c>
      <c r="D95" s="351" t="s">
        <v>237</v>
      </c>
      <c r="E95" s="430"/>
      <c r="F95" s="352">
        <f>(F84*(E55*($H$31+$I$31)))+(F84*(E56*($H$32+$I$32)))+(F84*(E57*($H$33+$I$33)))+(F84*(E58*($H$34+$I$34)))+(F84*(E59*($H$35+$I$35)))+(F84*(E60*($H$36+$I$36)))+(F84*(E61*($H$37+$I$37)))+(F84*(E62*($H$38+$I$38)))+(F84*(E63*($H$39+$I$39)))</f>
        <v>0</v>
      </c>
      <c r="G95" s="352">
        <f t="shared" ref="G95:O95" si="66">(G84*(F55*($H$31+$I$31)))+(G84*(F56*($H$32+$I$32)))+(G84*(F57*($H$33+$I$33)))+(G84*(F58*($H$34+$I$34)))+(G84*(F59*($H$35+$I$35)))+(G84*(F60*($H$36+$I$36)))+(G84*(F61*($H$37+$I$37)))+(G84*(F62*($H$38+$I$38)))+(G84*(F63*($H$39+$I$39)))</f>
        <v>0</v>
      </c>
      <c r="H95" s="352">
        <f t="shared" si="66"/>
        <v>0</v>
      </c>
      <c r="I95" s="352">
        <f t="shared" si="66"/>
        <v>150000000</v>
      </c>
      <c r="J95" s="352">
        <f t="shared" si="66"/>
        <v>0</v>
      </c>
      <c r="K95" s="352">
        <f t="shared" si="66"/>
        <v>0</v>
      </c>
      <c r="L95" s="352">
        <f t="shared" si="66"/>
        <v>0</v>
      </c>
      <c r="M95" s="352">
        <f t="shared" si="66"/>
        <v>0</v>
      </c>
      <c r="N95" s="352">
        <f t="shared" si="66"/>
        <v>0</v>
      </c>
      <c r="O95" s="352">
        <f t="shared" si="66"/>
        <v>0</v>
      </c>
      <c r="P95" s="352">
        <f t="shared" si="63"/>
        <v>150000000</v>
      </c>
      <c r="Q95" s="342"/>
      <c r="R95" s="354"/>
      <c r="BF95" s="332">
        <v>88</v>
      </c>
      <c r="BG95" s="333">
        <v>180000</v>
      </c>
      <c r="BH95" s="333">
        <v>180000</v>
      </c>
      <c r="BI95" s="333">
        <v>200000</v>
      </c>
      <c r="BJ95" s="333">
        <v>150000</v>
      </c>
      <c r="BK95" s="333">
        <v>180000</v>
      </c>
      <c r="BP95" s="331" t="s">
        <v>282</v>
      </c>
    </row>
    <row r="96" spans="1:68" x14ac:dyDescent="0.3">
      <c r="A96" s="334"/>
      <c r="B96" s="336"/>
      <c r="C96" s="350">
        <v>6</v>
      </c>
      <c r="D96" s="351" t="s">
        <v>134</v>
      </c>
      <c r="E96" s="430"/>
      <c r="F96" s="352">
        <f>(F85*E$55*$D$21)+(F85*E$56*$D$22)+(F85*E$57*$D$23)+(F85*E$58*$D$24)+(F85*E$59*$D$25)+(F85*E$60*$D$26)+(F85*E$61*$D$27)+(F85*E$62*$D$28)+(F85*E$63*$D$29)+E96</f>
        <v>0</v>
      </c>
      <c r="G96" s="352">
        <f t="shared" ref="G96:O96" si="67">(G85*F$55*$D$21)+(G85*F$56*$D$22)+(G85*F$57*$D$23)+(G85*F$58*$D$24)+(G85*F$59*$D$25)+(G85*F$60*$D$26)+(G85*F$61*$D$27)+(G85*F$62*$D$28)+(G85*F$63*$D$29)+F96</f>
        <v>0</v>
      </c>
      <c r="H96" s="352">
        <f t="shared" si="67"/>
        <v>0</v>
      </c>
      <c r="I96" s="352">
        <f t="shared" si="67"/>
        <v>0</v>
      </c>
      <c r="J96" s="352">
        <f t="shared" si="67"/>
        <v>0</v>
      </c>
      <c r="K96" s="352">
        <f t="shared" si="67"/>
        <v>0</v>
      </c>
      <c r="L96" s="352">
        <f t="shared" si="67"/>
        <v>0</v>
      </c>
      <c r="M96" s="352">
        <f t="shared" si="67"/>
        <v>0</v>
      </c>
      <c r="N96" s="352">
        <f t="shared" si="67"/>
        <v>0</v>
      </c>
      <c r="O96" s="352">
        <f t="shared" si="67"/>
        <v>0</v>
      </c>
      <c r="P96" s="352">
        <f t="shared" si="63"/>
        <v>0</v>
      </c>
      <c r="Q96" s="342"/>
      <c r="R96" s="354"/>
      <c r="BF96" s="332">
        <v>89</v>
      </c>
      <c r="BG96" s="333">
        <v>180000</v>
      </c>
      <c r="BH96" s="333">
        <v>180000</v>
      </c>
      <c r="BI96" s="333">
        <v>200000</v>
      </c>
      <c r="BJ96" s="333">
        <v>150000</v>
      </c>
      <c r="BK96" s="333">
        <v>180000</v>
      </c>
      <c r="BP96" s="331" t="s">
        <v>282</v>
      </c>
    </row>
    <row r="97" spans="1:84" x14ac:dyDescent="0.3">
      <c r="A97" s="334"/>
      <c r="B97" s="336"/>
      <c r="C97" s="350">
        <v>7</v>
      </c>
      <c r="D97" s="351" t="s">
        <v>135</v>
      </c>
      <c r="E97" s="430"/>
      <c r="F97" s="352">
        <f>($D$32*E64)+($D$33*E64)+($D$34*SUM(E55:E63))+($D$35*3/4)</f>
        <v>0</v>
      </c>
      <c r="G97" s="352">
        <f>($D$32*F64)+($D$33*F64)+($D$34*SUM(F55:F63))+($D$35*4/4)</f>
        <v>0</v>
      </c>
      <c r="H97" s="352">
        <f t="shared" ref="H97:O97" si="68">($D$32*G64)+($D$33*G64)+($D$34*SUM(G55:G63))+($D$35*4/4)</f>
        <v>0</v>
      </c>
      <c r="I97" s="352">
        <f>($D$32*H64)+($D$33*H64)+($D$34*SUM(H55:H63))+($D$35*4/4)</f>
        <v>17000000</v>
      </c>
      <c r="J97" s="352">
        <f t="shared" si="68"/>
        <v>7000000</v>
      </c>
      <c r="K97" s="352">
        <f t="shared" si="68"/>
        <v>7000000</v>
      </c>
      <c r="L97" s="352">
        <f t="shared" si="68"/>
        <v>7000000</v>
      </c>
      <c r="M97" s="352">
        <f t="shared" si="68"/>
        <v>7000000</v>
      </c>
      <c r="N97" s="352">
        <f t="shared" si="68"/>
        <v>7000000</v>
      </c>
      <c r="O97" s="352">
        <f t="shared" si="68"/>
        <v>7000000</v>
      </c>
      <c r="P97" s="352">
        <f>SUM(E97:O97)</f>
        <v>59000000</v>
      </c>
      <c r="Q97" s="342"/>
      <c r="R97" s="354"/>
      <c r="BF97" s="332">
        <v>90</v>
      </c>
      <c r="BG97" s="333">
        <v>180000</v>
      </c>
      <c r="BH97" s="333">
        <v>180000</v>
      </c>
      <c r="BI97" s="333">
        <v>200000</v>
      </c>
      <c r="BJ97" s="333">
        <v>150000</v>
      </c>
      <c r="BK97" s="333">
        <v>180000</v>
      </c>
      <c r="BP97" s="331" t="s">
        <v>282</v>
      </c>
    </row>
    <row r="98" spans="1:84" ht="13.5" thickBot="1" x14ac:dyDescent="0.35">
      <c r="A98" s="334"/>
      <c r="B98" s="336"/>
      <c r="C98" s="365">
        <v>8</v>
      </c>
      <c r="D98" s="366" t="s">
        <v>238</v>
      </c>
      <c r="E98" s="431"/>
      <c r="F98" s="398">
        <f>F87*$D$36</f>
        <v>0</v>
      </c>
      <c r="G98" s="398">
        <f t="shared" ref="G98:O98" si="69">G87*$D$36</f>
        <v>0</v>
      </c>
      <c r="H98" s="398">
        <f t="shared" si="69"/>
        <v>0</v>
      </c>
      <c r="I98" s="398">
        <f t="shared" si="69"/>
        <v>0</v>
      </c>
      <c r="J98" s="398">
        <f t="shared" si="69"/>
        <v>0</v>
      </c>
      <c r="K98" s="398">
        <f t="shared" si="69"/>
        <v>0</v>
      </c>
      <c r="L98" s="398">
        <f t="shared" si="69"/>
        <v>0</v>
      </c>
      <c r="M98" s="398">
        <f t="shared" si="69"/>
        <v>0</v>
      </c>
      <c r="N98" s="398">
        <f t="shared" si="69"/>
        <v>0</v>
      </c>
      <c r="O98" s="398">
        <f t="shared" si="69"/>
        <v>0</v>
      </c>
      <c r="P98" s="398">
        <f>SUM(E98:O98)</f>
        <v>0</v>
      </c>
      <c r="Q98" s="342"/>
      <c r="R98" s="354"/>
      <c r="BF98" s="332">
        <v>91</v>
      </c>
      <c r="BG98" s="333">
        <v>180000</v>
      </c>
      <c r="BH98" s="333">
        <v>180000</v>
      </c>
      <c r="BI98" s="333">
        <v>200000</v>
      </c>
      <c r="BJ98" s="333">
        <v>150000</v>
      </c>
      <c r="BK98" s="333">
        <v>180000</v>
      </c>
      <c r="BP98" s="331" t="s">
        <v>282</v>
      </c>
    </row>
    <row r="99" spans="1:84" ht="13.5" thickBot="1" x14ac:dyDescent="0.35">
      <c r="A99" s="334"/>
      <c r="B99" s="336"/>
      <c r="C99" s="336"/>
      <c r="D99" s="336"/>
      <c r="E99" s="336"/>
      <c r="F99" s="336"/>
      <c r="G99" s="336"/>
      <c r="H99" s="336"/>
      <c r="I99" s="336"/>
      <c r="J99" s="336"/>
      <c r="K99" s="336"/>
      <c r="L99" s="336"/>
      <c r="M99" s="336"/>
      <c r="N99" s="336"/>
      <c r="O99" s="336"/>
      <c r="P99" s="432">
        <f>SUM(P91:P98)</f>
        <v>2711705873</v>
      </c>
      <c r="Q99" s="342"/>
      <c r="R99" s="354"/>
      <c r="BF99" s="332">
        <v>92</v>
      </c>
      <c r="BG99" s="333">
        <v>180000</v>
      </c>
      <c r="BH99" s="333">
        <v>180000</v>
      </c>
      <c r="BI99" s="333">
        <v>200000</v>
      </c>
      <c r="BJ99" s="333">
        <v>150000</v>
      </c>
      <c r="BK99" s="333">
        <v>180000</v>
      </c>
      <c r="BP99" s="331" t="s">
        <v>282</v>
      </c>
    </row>
    <row r="100" spans="1:84" ht="13.5" thickTop="1" x14ac:dyDescent="0.3">
      <c r="A100" s="334"/>
      <c r="B100" s="342"/>
      <c r="C100" s="342"/>
      <c r="D100" s="342"/>
      <c r="E100" s="342"/>
      <c r="F100" s="342"/>
      <c r="G100" s="342"/>
      <c r="H100" s="342"/>
      <c r="I100" s="342"/>
      <c r="J100" s="342"/>
      <c r="K100" s="342"/>
      <c r="L100" s="342"/>
      <c r="M100" s="342"/>
      <c r="N100" s="342"/>
      <c r="O100" s="342"/>
      <c r="P100" s="342"/>
      <c r="Q100" s="342"/>
      <c r="R100" s="354"/>
      <c r="BF100" s="332">
        <v>93</v>
      </c>
      <c r="BG100" s="333">
        <v>180000</v>
      </c>
      <c r="BH100" s="333">
        <v>180000</v>
      </c>
      <c r="BI100" s="333">
        <v>200000</v>
      </c>
      <c r="BJ100" s="333">
        <v>150000</v>
      </c>
      <c r="BK100" s="333">
        <v>180000</v>
      </c>
      <c r="BP100" s="331" t="s">
        <v>282</v>
      </c>
    </row>
    <row r="101" spans="1:84" s="456" customFormat="1" ht="13.5" thickBot="1" x14ac:dyDescent="0.35">
      <c r="A101" s="466"/>
      <c r="B101" s="467" t="s">
        <v>240</v>
      </c>
      <c r="C101" s="467"/>
      <c r="D101" s="468"/>
      <c r="E101" s="424">
        <f>E107</f>
        <v>-546764452.125</v>
      </c>
      <c r="F101" s="424">
        <f>F107+E101</f>
        <v>-1979741316.5125</v>
      </c>
      <c r="G101" s="424">
        <f t="shared" ref="G101:O101" si="70">G107+F101</f>
        <v>-2135491217.9000001</v>
      </c>
      <c r="H101" s="424">
        <f t="shared" si="70"/>
        <v>-3077184981.7875004</v>
      </c>
      <c r="I101" s="424">
        <f t="shared" si="70"/>
        <v>-3314659245.6750002</v>
      </c>
      <c r="J101" s="424">
        <f t="shared" si="70"/>
        <v>-3379621009.5625</v>
      </c>
      <c r="K101" s="424">
        <f t="shared" si="70"/>
        <v>-3432070273.4499998</v>
      </c>
      <c r="L101" s="424">
        <f t="shared" si="70"/>
        <v>-3472007037.3374996</v>
      </c>
      <c r="M101" s="424">
        <f t="shared" si="70"/>
        <v>-3499431301.2249994</v>
      </c>
      <c r="N101" s="424">
        <f t="shared" si="70"/>
        <v>-3514343065.1124992</v>
      </c>
      <c r="O101" s="424">
        <f t="shared" si="70"/>
        <v>-3516742328.999999</v>
      </c>
      <c r="P101" s="468"/>
      <c r="Q101" s="469"/>
      <c r="R101" s="470"/>
      <c r="Z101" s="457"/>
      <c r="AA101" s="457"/>
      <c r="AB101" s="457"/>
      <c r="AC101" s="457"/>
      <c r="AD101" s="457"/>
      <c r="AE101" s="457"/>
      <c r="AF101" s="457"/>
      <c r="AG101" s="457"/>
      <c r="AH101" s="457"/>
      <c r="AI101" s="457"/>
      <c r="AJ101" s="457"/>
      <c r="AK101" s="457"/>
      <c r="AL101" s="457"/>
      <c r="AM101" s="457"/>
      <c r="AN101" s="457"/>
      <c r="AO101" s="457"/>
      <c r="AP101" s="457"/>
      <c r="AQ101" s="457"/>
      <c r="AR101" s="457"/>
      <c r="AS101" s="457"/>
      <c r="AT101" s="457"/>
      <c r="AU101" s="457"/>
      <c r="AV101" s="457"/>
      <c r="AW101" s="457"/>
      <c r="AX101" s="457"/>
      <c r="AY101" s="457"/>
      <c r="AZ101" s="457"/>
      <c r="BA101" s="457"/>
      <c r="BB101" s="457"/>
      <c r="BC101" s="457"/>
      <c r="BD101" s="457"/>
      <c r="BE101" s="457"/>
      <c r="BF101" s="458">
        <v>94</v>
      </c>
      <c r="BG101" s="459">
        <v>180000</v>
      </c>
      <c r="BH101" s="459">
        <v>180000</v>
      </c>
      <c r="BI101" s="459">
        <v>200000</v>
      </c>
      <c r="BJ101" s="459">
        <v>150000</v>
      </c>
      <c r="BK101" s="459">
        <v>180000</v>
      </c>
      <c r="BL101" s="459"/>
      <c r="BM101" s="459"/>
      <c r="BN101" s="459"/>
      <c r="BO101" s="459"/>
      <c r="BP101" s="457" t="s">
        <v>282</v>
      </c>
      <c r="BQ101" s="457"/>
      <c r="BR101" s="457"/>
      <c r="BS101" s="457"/>
      <c r="BT101" s="457"/>
      <c r="BU101" s="457"/>
      <c r="BV101" s="457"/>
      <c r="BW101" s="457"/>
      <c r="BX101" s="457"/>
      <c r="BY101" s="457"/>
      <c r="BZ101" s="457"/>
      <c r="CA101" s="457"/>
      <c r="CB101" s="457"/>
      <c r="CC101" s="457"/>
      <c r="CD101" s="457"/>
      <c r="CE101" s="457"/>
      <c r="CF101" s="457"/>
    </row>
    <row r="102" spans="1:84" ht="13.5" thickBot="1" x14ac:dyDescent="0.35">
      <c r="A102" s="334"/>
      <c r="B102" s="336"/>
      <c r="C102" s="343" t="s">
        <v>115</v>
      </c>
      <c r="D102" s="343" t="s">
        <v>114</v>
      </c>
      <c r="E102" s="343">
        <f>E90</f>
        <v>2016</v>
      </c>
      <c r="F102" s="343">
        <f>E102+1</f>
        <v>2017</v>
      </c>
      <c r="G102" s="343">
        <f t="shared" ref="G102" si="71">F102+1</f>
        <v>2018</v>
      </c>
      <c r="H102" s="343">
        <f>G102+1</f>
        <v>2019</v>
      </c>
      <c r="I102" s="343">
        <f t="shared" ref="I102:O102" si="72">H102+1</f>
        <v>2020</v>
      </c>
      <c r="J102" s="343">
        <f t="shared" si="72"/>
        <v>2021</v>
      </c>
      <c r="K102" s="343">
        <f t="shared" si="72"/>
        <v>2022</v>
      </c>
      <c r="L102" s="343">
        <f t="shared" si="72"/>
        <v>2023</v>
      </c>
      <c r="M102" s="343">
        <f t="shared" si="72"/>
        <v>2024</v>
      </c>
      <c r="N102" s="343">
        <f t="shared" si="72"/>
        <v>2025</v>
      </c>
      <c r="O102" s="343">
        <f t="shared" si="72"/>
        <v>2026</v>
      </c>
      <c r="P102" s="343" t="s">
        <v>48</v>
      </c>
      <c r="Q102" s="342"/>
      <c r="R102" s="354"/>
      <c r="BF102" s="332">
        <v>95</v>
      </c>
      <c r="BG102" s="333">
        <v>180000</v>
      </c>
      <c r="BH102" s="333">
        <v>180000</v>
      </c>
      <c r="BI102" s="333">
        <v>200000</v>
      </c>
      <c r="BJ102" s="333">
        <v>150000</v>
      </c>
      <c r="BK102" s="333">
        <v>180000</v>
      </c>
      <c r="BP102" s="331" t="s">
        <v>282</v>
      </c>
    </row>
    <row r="103" spans="1:84" x14ac:dyDescent="0.3">
      <c r="A103" s="334"/>
      <c r="B103" s="336"/>
      <c r="C103" s="438">
        <v>1</v>
      </c>
      <c r="D103" s="412" t="s">
        <v>241</v>
      </c>
      <c r="E103" s="439">
        <f>SUM(E67:E75)</f>
        <v>0</v>
      </c>
      <c r="F103" s="439">
        <f>SUM(F67:F75)</f>
        <v>0</v>
      </c>
      <c r="G103" s="439">
        <f t="shared" ref="G103:O103" si="73">SUM(G67:G75)</f>
        <v>0</v>
      </c>
      <c r="H103" s="439">
        <f t="shared" si="73"/>
        <v>0</v>
      </c>
      <c r="I103" s="439">
        <f t="shared" si="73"/>
        <v>150000000</v>
      </c>
      <c r="J103" s="439">
        <f t="shared" si="73"/>
        <v>150000000</v>
      </c>
      <c r="K103" s="439">
        <f t="shared" si="73"/>
        <v>150000000</v>
      </c>
      <c r="L103" s="439">
        <f t="shared" si="73"/>
        <v>150000000</v>
      </c>
      <c r="M103" s="439">
        <f t="shared" si="73"/>
        <v>150000000</v>
      </c>
      <c r="N103" s="439">
        <f t="shared" si="73"/>
        <v>150000000</v>
      </c>
      <c r="O103" s="439">
        <f t="shared" si="73"/>
        <v>150000000</v>
      </c>
      <c r="P103" s="439">
        <f>SUM(E103:O103)</f>
        <v>1050000000</v>
      </c>
      <c r="Q103" s="342"/>
      <c r="R103" s="354"/>
      <c r="BF103" s="332">
        <v>96</v>
      </c>
      <c r="BG103" s="333">
        <v>180000</v>
      </c>
      <c r="BH103" s="333">
        <v>180000</v>
      </c>
      <c r="BI103" s="333">
        <v>200000</v>
      </c>
      <c r="BJ103" s="333">
        <v>150000</v>
      </c>
      <c r="BK103" s="333">
        <v>180000</v>
      </c>
      <c r="BP103" s="331" t="s">
        <v>282</v>
      </c>
    </row>
    <row r="104" spans="1:84" x14ac:dyDescent="0.3">
      <c r="A104" s="334"/>
      <c r="B104" s="336"/>
      <c r="C104" s="440">
        <v>2</v>
      </c>
      <c r="D104" s="441" t="s">
        <v>242</v>
      </c>
      <c r="E104" s="442">
        <f>SUM(E91:E98)</f>
        <v>502771910</v>
      </c>
      <c r="F104" s="442">
        <f t="shared" ref="F104:O104" si="74">SUM(F91:F98)</f>
        <v>1277226963</v>
      </c>
      <c r="G104" s="442">
        <f t="shared" si="74"/>
        <v>0</v>
      </c>
      <c r="H104" s="442">
        <f t="shared" si="74"/>
        <v>722707000</v>
      </c>
      <c r="I104" s="442">
        <f t="shared" si="74"/>
        <v>167000000</v>
      </c>
      <c r="J104" s="442">
        <f t="shared" si="74"/>
        <v>7000000</v>
      </c>
      <c r="K104" s="442">
        <f t="shared" si="74"/>
        <v>7000000</v>
      </c>
      <c r="L104" s="442">
        <f t="shared" si="74"/>
        <v>7000000</v>
      </c>
      <c r="M104" s="442">
        <f t="shared" si="74"/>
        <v>7000000</v>
      </c>
      <c r="N104" s="442">
        <f t="shared" si="74"/>
        <v>7000000</v>
      </c>
      <c r="O104" s="442">
        <f t="shared" si="74"/>
        <v>7000000</v>
      </c>
      <c r="P104" s="442">
        <f>SUM(E104:O104)</f>
        <v>2711705873</v>
      </c>
      <c r="Q104" s="342"/>
      <c r="R104" s="354"/>
      <c r="BF104" s="332">
        <v>97</v>
      </c>
      <c r="BG104" s="333">
        <v>180000</v>
      </c>
      <c r="BH104" s="333">
        <v>180000</v>
      </c>
      <c r="BI104" s="333">
        <v>200000</v>
      </c>
      <c r="BJ104" s="333">
        <v>150000</v>
      </c>
      <c r="BK104" s="333">
        <v>180000</v>
      </c>
      <c r="BP104" s="331" t="s">
        <v>282</v>
      </c>
    </row>
    <row r="105" spans="1:84" x14ac:dyDescent="0.3">
      <c r="A105" s="334"/>
      <c r="B105" s="336"/>
      <c r="C105" s="443"/>
      <c r="D105" s="443" t="s">
        <v>240</v>
      </c>
      <c r="E105" s="444">
        <f>E103-E104</f>
        <v>-502771910</v>
      </c>
      <c r="F105" s="444">
        <f t="shared" ref="F105:O105" si="75">F103-F104</f>
        <v>-1277226963</v>
      </c>
      <c r="G105" s="444">
        <f t="shared" si="75"/>
        <v>0</v>
      </c>
      <c r="H105" s="444">
        <f t="shared" si="75"/>
        <v>-722707000</v>
      </c>
      <c r="I105" s="444">
        <f t="shared" si="75"/>
        <v>-17000000</v>
      </c>
      <c r="J105" s="444">
        <f t="shared" si="75"/>
        <v>143000000</v>
      </c>
      <c r="K105" s="444">
        <f t="shared" si="75"/>
        <v>143000000</v>
      </c>
      <c r="L105" s="444">
        <f t="shared" si="75"/>
        <v>143000000</v>
      </c>
      <c r="M105" s="444">
        <f t="shared" si="75"/>
        <v>143000000</v>
      </c>
      <c r="N105" s="444">
        <f t="shared" si="75"/>
        <v>143000000</v>
      </c>
      <c r="O105" s="444">
        <f t="shared" si="75"/>
        <v>143000000</v>
      </c>
      <c r="P105" s="444">
        <f>SUM(E105:O105)</f>
        <v>-1661705873</v>
      </c>
      <c r="Q105" s="342"/>
      <c r="R105" s="354"/>
      <c r="BF105" s="332">
        <v>98</v>
      </c>
      <c r="BG105" s="333">
        <v>180000</v>
      </c>
      <c r="BH105" s="333">
        <v>180000</v>
      </c>
      <c r="BI105" s="333">
        <v>200000</v>
      </c>
      <c r="BJ105" s="333">
        <v>150000</v>
      </c>
      <c r="BK105" s="333">
        <v>180000</v>
      </c>
      <c r="BP105" s="331" t="s">
        <v>282</v>
      </c>
    </row>
    <row r="106" spans="1:84" x14ac:dyDescent="0.3">
      <c r="A106" s="334"/>
      <c r="B106" s="336"/>
      <c r="C106" s="445"/>
      <c r="D106" s="445" t="s">
        <v>243</v>
      </c>
      <c r="E106" s="446">
        <f>E111</f>
        <v>-43992542.125</v>
      </c>
      <c r="F106" s="446">
        <f t="shared" ref="F106:O106" si="76">F111</f>
        <v>-155749901.38749999</v>
      </c>
      <c r="G106" s="446">
        <f t="shared" si="76"/>
        <v>-155749901.38749999</v>
      </c>
      <c r="H106" s="446">
        <f t="shared" si="76"/>
        <v>-218986763.88749999</v>
      </c>
      <c r="I106" s="446">
        <f t="shared" si="76"/>
        <v>-220474263.88749999</v>
      </c>
      <c r="J106" s="446">
        <f>J111</f>
        <v>-207961763.88749999</v>
      </c>
      <c r="K106" s="446">
        <f>K111</f>
        <v>-195449263.88749999</v>
      </c>
      <c r="L106" s="446">
        <f t="shared" si="76"/>
        <v>-182936763.88749999</v>
      </c>
      <c r="M106" s="446">
        <f t="shared" si="76"/>
        <v>-170424263.88749999</v>
      </c>
      <c r="N106" s="446">
        <f t="shared" si="76"/>
        <v>-157911763.88749999</v>
      </c>
      <c r="O106" s="446">
        <f t="shared" si="76"/>
        <v>-145399263.88749999</v>
      </c>
      <c r="P106" s="446">
        <f>SUM(E106:O106)</f>
        <v>-1855036456.0000002</v>
      </c>
      <c r="Q106" s="342"/>
      <c r="R106" s="354"/>
      <c r="BF106" s="332">
        <v>99</v>
      </c>
      <c r="BG106" s="333">
        <v>180000</v>
      </c>
      <c r="BH106" s="333">
        <v>180000</v>
      </c>
      <c r="BI106" s="333">
        <v>200000</v>
      </c>
      <c r="BJ106" s="333">
        <v>150000</v>
      </c>
      <c r="BK106" s="333">
        <v>180000</v>
      </c>
      <c r="BP106" s="331" t="s">
        <v>282</v>
      </c>
    </row>
    <row r="107" spans="1:84" ht="13.5" thickBot="1" x14ac:dyDescent="0.35">
      <c r="A107" s="334"/>
      <c r="B107" s="336"/>
      <c r="C107" s="767"/>
      <c r="D107" s="768" t="s">
        <v>223</v>
      </c>
      <c r="E107" s="769">
        <f>E105+E106</f>
        <v>-546764452.125</v>
      </c>
      <c r="F107" s="769">
        <f t="shared" ref="F107:O107" si="77">F105+F106</f>
        <v>-1432976864.3875</v>
      </c>
      <c r="G107" s="769">
        <f t="shared" si="77"/>
        <v>-155749901.38749999</v>
      </c>
      <c r="H107" s="769">
        <f t="shared" si="77"/>
        <v>-941693763.88750005</v>
      </c>
      <c r="I107" s="769">
        <f t="shared" si="77"/>
        <v>-237474263.88749999</v>
      </c>
      <c r="J107" s="769">
        <f t="shared" si="77"/>
        <v>-64961763.887499988</v>
      </c>
      <c r="K107" s="769">
        <f t="shared" si="77"/>
        <v>-52449263.887499988</v>
      </c>
      <c r="L107" s="769">
        <f t="shared" si="77"/>
        <v>-39936763.887499988</v>
      </c>
      <c r="M107" s="769">
        <f t="shared" si="77"/>
        <v>-27424263.887499988</v>
      </c>
      <c r="N107" s="769">
        <f t="shared" si="77"/>
        <v>-14911763.887499988</v>
      </c>
      <c r="O107" s="769">
        <f t="shared" si="77"/>
        <v>-2399263.8874999881</v>
      </c>
      <c r="P107" s="449">
        <f>SUM(P105:P106)</f>
        <v>-3516742329</v>
      </c>
      <c r="Q107" s="342"/>
      <c r="R107" s="354"/>
      <c r="BF107" s="332">
        <v>100</v>
      </c>
      <c r="BG107" s="333">
        <v>180000</v>
      </c>
      <c r="BH107" s="333">
        <v>166500</v>
      </c>
      <c r="BI107" s="333">
        <v>185000</v>
      </c>
      <c r="BJ107" s="333">
        <v>150000</v>
      </c>
      <c r="BK107" s="333">
        <v>166500</v>
      </c>
      <c r="BP107" s="331" t="s">
        <v>282</v>
      </c>
    </row>
    <row r="108" spans="1:84" ht="14" thickTop="1" thickBot="1" x14ac:dyDescent="0.35">
      <c r="A108" s="334"/>
      <c r="B108" s="336"/>
      <c r="C108" s="770"/>
      <c r="D108" s="771" t="s">
        <v>491</v>
      </c>
      <c r="E108" s="772">
        <f>E107</f>
        <v>-546764452.125</v>
      </c>
      <c r="F108" s="772">
        <f>E108+F107</f>
        <v>-1979741316.5125</v>
      </c>
      <c r="G108" s="772">
        <f t="shared" ref="G108:O108" si="78">F108+G107</f>
        <v>-2135491217.9000001</v>
      </c>
      <c r="H108" s="772">
        <f t="shared" si="78"/>
        <v>-3077184981.7875004</v>
      </c>
      <c r="I108" s="772">
        <f t="shared" si="78"/>
        <v>-3314659245.6750002</v>
      </c>
      <c r="J108" s="772">
        <f t="shared" si="78"/>
        <v>-3379621009.5625</v>
      </c>
      <c r="K108" s="772">
        <f t="shared" si="78"/>
        <v>-3432070273.4499998</v>
      </c>
      <c r="L108" s="772">
        <f t="shared" si="78"/>
        <v>-3472007037.3374996</v>
      </c>
      <c r="M108" s="772">
        <f t="shared" si="78"/>
        <v>-3499431301.2249994</v>
      </c>
      <c r="N108" s="772">
        <f t="shared" si="78"/>
        <v>-3514343065.1124992</v>
      </c>
      <c r="O108" s="772">
        <f t="shared" si="78"/>
        <v>-3516742328.999999</v>
      </c>
      <c r="P108" s="766"/>
      <c r="Q108" s="342"/>
      <c r="R108" s="354"/>
    </row>
    <row r="109" spans="1:84" s="483" customFormat="1" ht="14" thickTop="1" thickBot="1" x14ac:dyDescent="0.35">
      <c r="A109" s="480"/>
      <c r="B109" s="481"/>
      <c r="C109" s="481"/>
      <c r="D109" s="481"/>
      <c r="E109" s="762" t="b">
        <f>E101&gt;=0</f>
        <v>0</v>
      </c>
      <c r="F109" s="762" t="b">
        <f t="shared" ref="F109:O109" si="79">F101&gt;=0</f>
        <v>0</v>
      </c>
      <c r="G109" s="762" t="b">
        <f t="shared" si="79"/>
        <v>0</v>
      </c>
      <c r="H109" s="762" t="b">
        <f t="shared" si="79"/>
        <v>0</v>
      </c>
      <c r="I109" s="762" t="b">
        <f t="shared" si="79"/>
        <v>0</v>
      </c>
      <c r="J109" s="762" t="b">
        <f t="shared" si="79"/>
        <v>0</v>
      </c>
      <c r="K109" s="762" t="b">
        <f t="shared" si="79"/>
        <v>0</v>
      </c>
      <c r="L109" s="762" t="b">
        <f t="shared" si="79"/>
        <v>0</v>
      </c>
      <c r="M109" s="762" t="b">
        <f t="shared" si="79"/>
        <v>0</v>
      </c>
      <c r="N109" s="762" t="b">
        <f t="shared" si="79"/>
        <v>0</v>
      </c>
      <c r="O109" s="762" t="b">
        <f t="shared" si="79"/>
        <v>0</v>
      </c>
      <c r="P109" s="481"/>
      <c r="Q109" s="481"/>
      <c r="R109" s="482"/>
      <c r="Z109" s="484"/>
      <c r="AA109" s="484"/>
      <c r="AB109" s="484"/>
      <c r="AC109" s="484"/>
      <c r="AD109" s="484"/>
      <c r="AE109" s="484"/>
      <c r="AF109" s="484"/>
      <c r="AG109" s="484"/>
      <c r="AH109" s="484"/>
      <c r="AI109" s="484"/>
      <c r="AJ109" s="484"/>
      <c r="AK109" s="484"/>
      <c r="AL109" s="484"/>
      <c r="AM109" s="484"/>
      <c r="AN109" s="484"/>
      <c r="AO109" s="484"/>
      <c r="AP109" s="484"/>
      <c r="AQ109" s="484"/>
      <c r="AR109" s="484"/>
      <c r="AS109" s="484"/>
      <c r="AT109" s="484"/>
      <c r="AU109" s="484"/>
      <c r="AV109" s="484"/>
      <c r="AW109" s="484"/>
      <c r="AX109" s="484"/>
      <c r="AY109" s="484"/>
      <c r="AZ109" s="484"/>
      <c r="BA109" s="484"/>
      <c r="BB109" s="484"/>
      <c r="BC109" s="484"/>
      <c r="BD109" s="484"/>
      <c r="BE109" s="484"/>
      <c r="BF109" s="485">
        <v>101</v>
      </c>
      <c r="BG109" s="486">
        <v>165000</v>
      </c>
      <c r="BH109" s="486">
        <v>166500</v>
      </c>
      <c r="BI109" s="486">
        <v>185000</v>
      </c>
      <c r="BJ109" s="486">
        <v>150000</v>
      </c>
      <c r="BK109" s="486">
        <v>166500</v>
      </c>
      <c r="BL109" s="486"/>
      <c r="BM109" s="486"/>
      <c r="BN109" s="486"/>
      <c r="BO109" s="486"/>
      <c r="BP109" s="484" t="s">
        <v>284</v>
      </c>
      <c r="BQ109" s="484"/>
      <c r="BR109" s="484"/>
      <c r="BS109" s="484"/>
      <c r="BT109" s="484"/>
      <c r="BU109" s="484"/>
      <c r="BV109" s="484"/>
      <c r="BW109" s="484"/>
      <c r="BX109" s="484"/>
      <c r="BY109" s="484"/>
      <c r="BZ109" s="484"/>
      <c r="CA109" s="484"/>
      <c r="CB109" s="484"/>
      <c r="CC109" s="484"/>
      <c r="CD109" s="484"/>
      <c r="CE109" s="484"/>
      <c r="CF109" s="484"/>
    </row>
    <row r="110" spans="1:84" s="483" customFormat="1" ht="13.5" customHeight="1" x14ac:dyDescent="0.3">
      <c r="E110" s="487">
        <f>E105</f>
        <v>-502771910</v>
      </c>
      <c r="F110" s="487">
        <f>F105+E110</f>
        <v>-1779998873</v>
      </c>
      <c r="G110" s="487">
        <f t="shared" ref="G110:O110" si="80">G105+F110</f>
        <v>-1779998873</v>
      </c>
      <c r="H110" s="487">
        <f t="shared" si="80"/>
        <v>-2502705873</v>
      </c>
      <c r="I110" s="487">
        <f t="shared" si="80"/>
        <v>-2519705873</v>
      </c>
      <c r="J110" s="487">
        <f t="shared" si="80"/>
        <v>-2376705873</v>
      </c>
      <c r="K110" s="487">
        <f>K105+J110</f>
        <v>-2233705873</v>
      </c>
      <c r="L110" s="487">
        <f t="shared" si="80"/>
        <v>-2090705873</v>
      </c>
      <c r="M110" s="487">
        <f t="shared" si="80"/>
        <v>-1947705873</v>
      </c>
      <c r="N110" s="487">
        <f t="shared" si="80"/>
        <v>-1804705873</v>
      </c>
      <c r="O110" s="487">
        <f t="shared" si="80"/>
        <v>-1661705873</v>
      </c>
      <c r="Z110" s="484"/>
      <c r="AA110" s="484"/>
      <c r="AB110" s="484"/>
      <c r="AC110" s="484"/>
      <c r="AD110" s="484"/>
      <c r="AE110" s="484"/>
      <c r="AF110" s="484"/>
      <c r="AG110" s="484"/>
      <c r="AH110" s="484"/>
      <c r="AI110" s="484"/>
      <c r="AJ110" s="484"/>
      <c r="AK110" s="484"/>
      <c r="AL110" s="484"/>
      <c r="AM110" s="484"/>
      <c r="AN110" s="484"/>
      <c r="AO110" s="484"/>
      <c r="AP110" s="484"/>
      <c r="AQ110" s="484"/>
      <c r="AR110" s="484"/>
      <c r="AS110" s="484"/>
      <c r="AT110" s="484"/>
      <c r="AU110" s="484"/>
      <c r="AV110" s="484"/>
      <c r="AW110" s="484"/>
      <c r="AX110" s="484"/>
      <c r="AY110" s="484"/>
      <c r="AZ110" s="484"/>
      <c r="BA110" s="484"/>
      <c r="BB110" s="484"/>
      <c r="BC110" s="484"/>
      <c r="BD110" s="484"/>
      <c r="BE110" s="484"/>
      <c r="BF110" s="485">
        <v>102</v>
      </c>
      <c r="BG110" s="486">
        <v>165000</v>
      </c>
      <c r="BH110" s="486">
        <v>166500</v>
      </c>
      <c r="BI110" s="486">
        <v>185000</v>
      </c>
      <c r="BJ110" s="486">
        <v>150000</v>
      </c>
      <c r="BK110" s="486">
        <v>166500</v>
      </c>
      <c r="BL110" s="486"/>
      <c r="BM110" s="486"/>
      <c r="BN110" s="486"/>
      <c r="BO110" s="486"/>
      <c r="BP110" s="484" t="s">
        <v>284</v>
      </c>
      <c r="BQ110" s="484"/>
      <c r="BR110" s="484"/>
      <c r="BS110" s="484"/>
      <c r="BT110" s="484"/>
      <c r="BU110" s="484"/>
      <c r="BV110" s="484"/>
      <c r="BW110" s="484"/>
      <c r="BX110" s="484"/>
      <c r="BY110" s="484"/>
      <c r="BZ110" s="484"/>
      <c r="CA110" s="484"/>
      <c r="CB110" s="484"/>
      <c r="CC110" s="484"/>
      <c r="CD110" s="484"/>
      <c r="CE110" s="484"/>
      <c r="CF110" s="484"/>
    </row>
    <row r="111" spans="1:84" s="483" customFormat="1" x14ac:dyDescent="0.3">
      <c r="E111" s="488">
        <f>IF(E110&lt;1,(E110*70%)*$F$16,E110*$F$14)</f>
        <v>-43992542.125</v>
      </c>
      <c r="F111" s="488">
        <f t="shared" ref="F111:O111" si="81">IF(F110&lt;1,(F110*70%)*$F$16,F110*$F$14)</f>
        <v>-155749901.38749999</v>
      </c>
      <c r="G111" s="488">
        <f t="shared" si="81"/>
        <v>-155749901.38749999</v>
      </c>
      <c r="H111" s="488">
        <f t="shared" si="81"/>
        <v>-218986763.88749999</v>
      </c>
      <c r="I111" s="488">
        <f t="shared" si="81"/>
        <v>-220474263.88749999</v>
      </c>
      <c r="J111" s="488">
        <f t="shared" si="81"/>
        <v>-207961763.88749999</v>
      </c>
      <c r="K111" s="488">
        <f t="shared" si="81"/>
        <v>-195449263.88749999</v>
      </c>
      <c r="L111" s="488">
        <f t="shared" si="81"/>
        <v>-182936763.88749999</v>
      </c>
      <c r="M111" s="488">
        <f t="shared" si="81"/>
        <v>-170424263.88749999</v>
      </c>
      <c r="N111" s="488">
        <f t="shared" si="81"/>
        <v>-157911763.88749999</v>
      </c>
      <c r="O111" s="488">
        <f t="shared" si="81"/>
        <v>-145399263.88749999</v>
      </c>
      <c r="Z111" s="484"/>
      <c r="AA111" s="484"/>
      <c r="AB111" s="484"/>
      <c r="AC111" s="484"/>
      <c r="AD111" s="484"/>
      <c r="AE111" s="484"/>
      <c r="AF111" s="484"/>
      <c r="AG111" s="484"/>
      <c r="AH111" s="484"/>
      <c r="AI111" s="484"/>
      <c r="AJ111" s="484"/>
      <c r="AK111" s="484"/>
      <c r="AL111" s="484"/>
      <c r="AM111" s="484"/>
      <c r="AN111" s="484"/>
      <c r="AO111" s="484"/>
      <c r="AP111" s="484"/>
      <c r="AQ111" s="484"/>
      <c r="AR111" s="484"/>
      <c r="AS111" s="484"/>
      <c r="AT111" s="484"/>
      <c r="AU111" s="484"/>
      <c r="AV111" s="484"/>
      <c r="AW111" s="484"/>
      <c r="AX111" s="484"/>
      <c r="AY111" s="484"/>
      <c r="AZ111" s="484"/>
      <c r="BA111" s="484"/>
      <c r="BB111" s="484"/>
      <c r="BC111" s="484"/>
      <c r="BD111" s="484"/>
      <c r="BE111" s="484"/>
      <c r="BF111" s="485">
        <v>103</v>
      </c>
      <c r="BG111" s="486">
        <v>165000</v>
      </c>
      <c r="BH111" s="486">
        <v>166500</v>
      </c>
      <c r="BI111" s="486">
        <v>185000</v>
      </c>
      <c r="BJ111" s="486">
        <v>150000</v>
      </c>
      <c r="BK111" s="486">
        <v>166500</v>
      </c>
      <c r="BL111" s="486"/>
      <c r="BM111" s="486"/>
      <c r="BN111" s="486"/>
      <c r="BO111" s="486"/>
      <c r="BP111" s="484" t="s">
        <v>284</v>
      </c>
      <c r="BQ111" s="484"/>
      <c r="BR111" s="484"/>
      <c r="BS111" s="484"/>
      <c r="BT111" s="484"/>
      <c r="BU111" s="484"/>
      <c r="BV111" s="484"/>
      <c r="BW111" s="484"/>
      <c r="BX111" s="484"/>
      <c r="BY111" s="484"/>
      <c r="BZ111" s="484"/>
      <c r="CA111" s="484"/>
      <c r="CB111" s="484"/>
      <c r="CC111" s="484"/>
      <c r="CD111" s="484"/>
      <c r="CE111" s="484"/>
      <c r="CF111" s="484"/>
    </row>
    <row r="112" spans="1:84" s="456" customFormat="1" x14ac:dyDescent="0.3">
      <c r="Z112" s="457"/>
      <c r="AA112" s="457"/>
      <c r="AB112" s="457"/>
      <c r="AC112" s="457"/>
      <c r="AD112" s="457"/>
      <c r="AE112" s="457"/>
      <c r="AF112" s="457"/>
      <c r="AG112" s="457"/>
      <c r="AH112" s="457"/>
      <c r="AI112" s="457"/>
      <c r="AJ112" s="457"/>
      <c r="AK112" s="457"/>
      <c r="AL112" s="457"/>
      <c r="AM112" s="457"/>
      <c r="AN112" s="457"/>
      <c r="AO112" s="457"/>
      <c r="AP112" s="457"/>
      <c r="AQ112" s="457"/>
      <c r="AR112" s="457"/>
      <c r="AS112" s="457"/>
      <c r="AT112" s="457"/>
      <c r="AU112" s="457"/>
      <c r="AV112" s="457"/>
      <c r="AW112" s="457"/>
      <c r="AX112" s="457"/>
      <c r="AY112" s="457"/>
      <c r="AZ112" s="457"/>
      <c r="BA112" s="457"/>
      <c r="BB112" s="457"/>
      <c r="BC112" s="457"/>
      <c r="BD112" s="457"/>
      <c r="BE112" s="457"/>
      <c r="BF112" s="458">
        <v>104</v>
      </c>
      <c r="BG112" s="459">
        <v>165000</v>
      </c>
      <c r="BH112" s="459">
        <v>166500</v>
      </c>
      <c r="BI112" s="459">
        <v>185000</v>
      </c>
      <c r="BJ112" s="459">
        <v>150000</v>
      </c>
      <c r="BK112" s="459">
        <v>166500</v>
      </c>
      <c r="BL112" s="459"/>
      <c r="BM112" s="459"/>
      <c r="BN112" s="459"/>
      <c r="BO112" s="459"/>
      <c r="BP112" s="457" t="s">
        <v>284</v>
      </c>
      <c r="BQ112" s="457"/>
      <c r="BR112" s="457"/>
      <c r="BS112" s="457"/>
      <c r="BT112" s="457"/>
      <c r="BU112" s="457"/>
      <c r="BV112" s="457"/>
      <c r="BW112" s="457"/>
      <c r="BX112" s="457"/>
      <c r="BY112" s="457"/>
      <c r="BZ112" s="457"/>
      <c r="CA112" s="457"/>
      <c r="CB112" s="457"/>
      <c r="CC112" s="457"/>
      <c r="CD112" s="457"/>
      <c r="CE112" s="457"/>
      <c r="CF112" s="457"/>
    </row>
    <row r="113" spans="26:84" s="456" customFormat="1" x14ac:dyDescent="0.3">
      <c r="Z113" s="457"/>
      <c r="AA113" s="457"/>
      <c r="AB113" s="457"/>
      <c r="AC113" s="457"/>
      <c r="AD113" s="457"/>
      <c r="AE113" s="457"/>
      <c r="AF113" s="457"/>
      <c r="AG113" s="457"/>
      <c r="AH113" s="457"/>
      <c r="AI113" s="457"/>
      <c r="AJ113" s="457"/>
      <c r="AK113" s="457"/>
      <c r="AL113" s="457"/>
      <c r="AM113" s="457"/>
      <c r="AN113" s="457"/>
      <c r="AO113" s="457"/>
      <c r="AP113" s="457"/>
      <c r="AQ113" s="457"/>
      <c r="AR113" s="457"/>
      <c r="AS113" s="457"/>
      <c r="AT113" s="457"/>
      <c r="AU113" s="457"/>
      <c r="AV113" s="457"/>
      <c r="AW113" s="457"/>
      <c r="AX113" s="457"/>
      <c r="AY113" s="457"/>
      <c r="AZ113" s="457"/>
      <c r="BA113" s="457"/>
      <c r="BB113" s="457"/>
      <c r="BC113" s="457"/>
      <c r="BD113" s="457"/>
      <c r="BE113" s="457"/>
      <c r="BF113" s="458">
        <v>105</v>
      </c>
      <c r="BG113" s="459">
        <v>165000</v>
      </c>
      <c r="BH113" s="459">
        <v>166500</v>
      </c>
      <c r="BI113" s="459">
        <v>185000</v>
      </c>
      <c r="BJ113" s="459">
        <v>150000</v>
      </c>
      <c r="BK113" s="459">
        <v>166500</v>
      </c>
      <c r="BL113" s="459"/>
      <c r="BM113" s="459"/>
      <c r="BN113" s="459"/>
      <c r="BO113" s="459"/>
      <c r="BP113" s="457" t="s">
        <v>284</v>
      </c>
      <c r="BQ113" s="457"/>
      <c r="BR113" s="457"/>
      <c r="BS113" s="457"/>
      <c r="BT113" s="457"/>
      <c r="BU113" s="457"/>
      <c r="BV113" s="457"/>
      <c r="BW113" s="457"/>
      <c r="BX113" s="457"/>
      <c r="BY113" s="457"/>
      <c r="BZ113" s="457"/>
      <c r="CA113" s="457"/>
      <c r="CB113" s="457"/>
      <c r="CC113" s="457"/>
      <c r="CD113" s="457"/>
      <c r="CE113" s="457"/>
      <c r="CF113" s="457"/>
    </row>
    <row r="114" spans="26:84" s="456" customFormat="1" x14ac:dyDescent="0.3">
      <c r="Z114" s="457"/>
      <c r="AA114" s="457"/>
      <c r="AB114" s="457"/>
      <c r="AC114" s="457"/>
      <c r="AD114" s="457"/>
      <c r="AE114" s="457"/>
      <c r="AF114" s="457"/>
      <c r="AG114" s="457"/>
      <c r="AH114" s="457"/>
      <c r="AI114" s="457"/>
      <c r="AJ114" s="457"/>
      <c r="AK114" s="457"/>
      <c r="AL114" s="457"/>
      <c r="AM114" s="457"/>
      <c r="AN114" s="457"/>
      <c r="AO114" s="457"/>
      <c r="AP114" s="457"/>
      <c r="AQ114" s="457"/>
      <c r="AR114" s="457"/>
      <c r="AS114" s="457"/>
      <c r="AT114" s="457"/>
      <c r="AU114" s="457"/>
      <c r="AV114" s="457"/>
      <c r="AW114" s="457"/>
      <c r="AX114" s="457"/>
      <c r="AY114" s="457"/>
      <c r="AZ114" s="457"/>
      <c r="BA114" s="457"/>
      <c r="BB114" s="457"/>
      <c r="BC114" s="457"/>
      <c r="BD114" s="457"/>
      <c r="BE114" s="457"/>
      <c r="BF114" s="458">
        <v>106</v>
      </c>
      <c r="BG114" s="459">
        <v>165000</v>
      </c>
      <c r="BH114" s="459">
        <v>166500</v>
      </c>
      <c r="BI114" s="459">
        <v>185000</v>
      </c>
      <c r="BJ114" s="459">
        <v>150000</v>
      </c>
      <c r="BK114" s="459">
        <v>166500</v>
      </c>
      <c r="BL114" s="459"/>
      <c r="BM114" s="459"/>
      <c r="BN114" s="459"/>
      <c r="BO114" s="459"/>
      <c r="BP114" s="457" t="s">
        <v>284</v>
      </c>
      <c r="BQ114" s="457"/>
      <c r="BR114" s="457"/>
      <c r="BS114" s="457"/>
      <c r="BT114" s="457"/>
      <c r="BU114" s="457"/>
      <c r="BV114" s="457"/>
      <c r="BW114" s="457"/>
      <c r="BX114" s="457"/>
      <c r="BY114" s="457"/>
      <c r="BZ114" s="457"/>
      <c r="CA114" s="457"/>
      <c r="CB114" s="457"/>
      <c r="CC114" s="457"/>
      <c r="CD114" s="457"/>
      <c r="CE114" s="457"/>
      <c r="CF114" s="457"/>
    </row>
    <row r="115" spans="26:84" s="456" customFormat="1" x14ac:dyDescent="0.3">
      <c r="Z115" s="457"/>
      <c r="AA115" s="457"/>
      <c r="AB115" s="457"/>
      <c r="AC115" s="457"/>
      <c r="AD115" s="457"/>
      <c r="AE115" s="457"/>
      <c r="AF115" s="457"/>
      <c r="AG115" s="457"/>
      <c r="AH115" s="457"/>
      <c r="AI115" s="457"/>
      <c r="AJ115" s="457"/>
      <c r="AK115" s="457"/>
      <c r="AL115" s="457"/>
      <c r="AM115" s="457"/>
      <c r="AN115" s="457"/>
      <c r="AO115" s="457"/>
      <c r="AP115" s="457"/>
      <c r="AQ115" s="457"/>
      <c r="AR115" s="457"/>
      <c r="AS115" s="457"/>
      <c r="AT115" s="457"/>
      <c r="AU115" s="457"/>
      <c r="AV115" s="457"/>
      <c r="AW115" s="457"/>
      <c r="AX115" s="457"/>
      <c r="AY115" s="457"/>
      <c r="AZ115" s="457"/>
      <c r="BA115" s="457"/>
      <c r="BB115" s="457"/>
      <c r="BC115" s="457"/>
      <c r="BD115" s="457"/>
      <c r="BE115" s="457"/>
      <c r="BF115" s="458">
        <v>107</v>
      </c>
      <c r="BG115" s="459">
        <v>165000</v>
      </c>
      <c r="BH115" s="459">
        <v>166500</v>
      </c>
      <c r="BI115" s="459">
        <v>185000</v>
      </c>
      <c r="BJ115" s="459">
        <v>150000</v>
      </c>
      <c r="BK115" s="459">
        <v>166500</v>
      </c>
      <c r="BL115" s="459"/>
      <c r="BM115" s="459"/>
      <c r="BN115" s="459"/>
      <c r="BO115" s="459"/>
      <c r="BP115" s="457" t="s">
        <v>284</v>
      </c>
      <c r="BQ115" s="457"/>
      <c r="BR115" s="457"/>
      <c r="BS115" s="457"/>
      <c r="BT115" s="457"/>
      <c r="BU115" s="457"/>
      <c r="BV115" s="457"/>
      <c r="BW115" s="457"/>
      <c r="BX115" s="457"/>
      <c r="BY115" s="457"/>
      <c r="BZ115" s="457"/>
      <c r="CA115" s="457"/>
      <c r="CB115" s="457"/>
      <c r="CC115" s="457"/>
      <c r="CD115" s="457"/>
      <c r="CE115" s="457"/>
      <c r="CF115" s="457"/>
    </row>
    <row r="116" spans="26:84" x14ac:dyDescent="0.3">
      <c r="BF116" s="332">
        <v>108</v>
      </c>
      <c r="BG116" s="333">
        <v>165000</v>
      </c>
      <c r="BH116" s="333">
        <v>166500</v>
      </c>
      <c r="BI116" s="333">
        <v>185000</v>
      </c>
      <c r="BJ116" s="333">
        <v>150000</v>
      </c>
      <c r="BK116" s="333">
        <v>166500</v>
      </c>
      <c r="BP116" s="331" t="s">
        <v>284</v>
      </c>
    </row>
    <row r="117" spans="26:84" x14ac:dyDescent="0.3">
      <c r="BF117" s="332">
        <v>109</v>
      </c>
      <c r="BG117" s="333">
        <v>165000</v>
      </c>
      <c r="BH117" s="333">
        <v>166500</v>
      </c>
      <c r="BI117" s="333">
        <v>185000</v>
      </c>
      <c r="BJ117" s="333">
        <v>150000</v>
      </c>
      <c r="BK117" s="333">
        <v>166500</v>
      </c>
      <c r="BP117" s="331" t="s">
        <v>284</v>
      </c>
    </row>
    <row r="118" spans="26:84" x14ac:dyDescent="0.3">
      <c r="BF118" s="332">
        <v>110</v>
      </c>
      <c r="BG118" s="333">
        <v>165000</v>
      </c>
      <c r="BH118" s="333">
        <v>166500</v>
      </c>
      <c r="BI118" s="333">
        <v>185000</v>
      </c>
      <c r="BJ118" s="333">
        <v>150000</v>
      </c>
      <c r="BK118" s="333">
        <v>166500</v>
      </c>
      <c r="BP118" s="331" t="s">
        <v>284</v>
      </c>
    </row>
    <row r="119" spans="26:84" x14ac:dyDescent="0.3">
      <c r="BF119" s="332">
        <v>111</v>
      </c>
      <c r="BG119" s="333">
        <v>165000</v>
      </c>
      <c r="BH119" s="333">
        <v>166500</v>
      </c>
      <c r="BI119" s="333">
        <v>185000</v>
      </c>
      <c r="BJ119" s="333">
        <v>150000</v>
      </c>
      <c r="BK119" s="333">
        <v>166500</v>
      </c>
      <c r="BP119" s="331" t="s">
        <v>284</v>
      </c>
    </row>
    <row r="120" spans="26:84" x14ac:dyDescent="0.3">
      <c r="BF120" s="332">
        <v>112</v>
      </c>
      <c r="BG120" s="333">
        <v>165000</v>
      </c>
      <c r="BH120" s="333">
        <v>166500</v>
      </c>
      <c r="BI120" s="333">
        <v>185000</v>
      </c>
      <c r="BJ120" s="333">
        <v>150000</v>
      </c>
      <c r="BK120" s="333">
        <v>166500</v>
      </c>
      <c r="BP120" s="331" t="s">
        <v>284</v>
      </c>
    </row>
    <row r="121" spans="26:84" x14ac:dyDescent="0.3">
      <c r="BF121" s="332">
        <v>113</v>
      </c>
      <c r="BG121" s="333">
        <v>165000</v>
      </c>
      <c r="BH121" s="333">
        <v>166500</v>
      </c>
      <c r="BI121" s="333">
        <v>185000</v>
      </c>
      <c r="BJ121" s="333">
        <v>150000</v>
      </c>
      <c r="BK121" s="333">
        <v>166500</v>
      </c>
      <c r="BP121" s="331" t="s">
        <v>284</v>
      </c>
    </row>
    <row r="122" spans="26:84" x14ac:dyDescent="0.3">
      <c r="BF122" s="332">
        <v>114</v>
      </c>
      <c r="BG122" s="333">
        <v>165000</v>
      </c>
      <c r="BH122" s="333">
        <v>166500</v>
      </c>
      <c r="BI122" s="333">
        <v>185000</v>
      </c>
      <c r="BJ122" s="333">
        <v>150000</v>
      </c>
      <c r="BK122" s="333">
        <v>166500</v>
      </c>
      <c r="BP122" s="331" t="s">
        <v>284</v>
      </c>
    </row>
    <row r="123" spans="26:84" x14ac:dyDescent="0.3">
      <c r="BF123" s="332">
        <v>115</v>
      </c>
      <c r="BG123" s="333">
        <v>165000</v>
      </c>
      <c r="BH123" s="333">
        <v>166500</v>
      </c>
      <c r="BI123" s="333">
        <v>185000</v>
      </c>
      <c r="BJ123" s="333">
        <v>150000</v>
      </c>
      <c r="BK123" s="333">
        <v>166500</v>
      </c>
      <c r="BP123" s="331" t="s">
        <v>284</v>
      </c>
    </row>
    <row r="124" spans="26:84" x14ac:dyDescent="0.3">
      <c r="BF124" s="332">
        <v>116</v>
      </c>
      <c r="BG124" s="333">
        <v>165000</v>
      </c>
      <c r="BH124" s="333">
        <v>166500</v>
      </c>
      <c r="BI124" s="333">
        <v>185000</v>
      </c>
      <c r="BJ124" s="333">
        <v>150000</v>
      </c>
      <c r="BK124" s="333">
        <v>166500</v>
      </c>
      <c r="BP124" s="331" t="s">
        <v>284</v>
      </c>
    </row>
    <row r="125" spans="26:84" x14ac:dyDescent="0.3">
      <c r="BF125" s="332">
        <v>117</v>
      </c>
      <c r="BG125" s="333">
        <v>165000</v>
      </c>
      <c r="BH125" s="333">
        <v>166500</v>
      </c>
      <c r="BI125" s="333">
        <v>185000</v>
      </c>
      <c r="BJ125" s="333">
        <v>150000</v>
      </c>
      <c r="BK125" s="333">
        <v>166500</v>
      </c>
      <c r="BP125" s="331" t="s">
        <v>284</v>
      </c>
    </row>
    <row r="126" spans="26:84" x14ac:dyDescent="0.3">
      <c r="BF126" s="332">
        <v>118</v>
      </c>
      <c r="BG126" s="333">
        <v>165000</v>
      </c>
      <c r="BH126" s="333">
        <v>166500</v>
      </c>
      <c r="BI126" s="333">
        <v>185000</v>
      </c>
      <c r="BJ126" s="333">
        <v>150000</v>
      </c>
      <c r="BK126" s="333">
        <v>166500</v>
      </c>
      <c r="BP126" s="331" t="s">
        <v>284</v>
      </c>
    </row>
    <row r="127" spans="26:84" x14ac:dyDescent="0.3">
      <c r="BF127" s="332">
        <v>119</v>
      </c>
      <c r="BG127" s="333">
        <v>165000</v>
      </c>
      <c r="BH127" s="333">
        <v>166500</v>
      </c>
      <c r="BI127" s="333">
        <v>185000</v>
      </c>
      <c r="BJ127" s="333">
        <v>150000</v>
      </c>
      <c r="BK127" s="333">
        <v>166500</v>
      </c>
      <c r="BP127" s="331" t="s">
        <v>284</v>
      </c>
    </row>
    <row r="128" spans="26:84" x14ac:dyDescent="0.3">
      <c r="BF128" s="332">
        <v>120</v>
      </c>
      <c r="BG128" s="333">
        <v>165000</v>
      </c>
      <c r="BH128" s="333">
        <v>166500</v>
      </c>
      <c r="BI128" s="333">
        <v>185000</v>
      </c>
      <c r="BJ128" s="333">
        <v>150000</v>
      </c>
      <c r="BK128" s="333">
        <v>166500</v>
      </c>
      <c r="BP128" s="331" t="s">
        <v>284</v>
      </c>
    </row>
    <row r="129" spans="58:68" x14ac:dyDescent="0.3">
      <c r="BF129" s="332">
        <v>121</v>
      </c>
      <c r="BG129" s="333">
        <v>155000</v>
      </c>
      <c r="BH129" s="333">
        <v>166500</v>
      </c>
      <c r="BI129" s="333">
        <v>185000</v>
      </c>
      <c r="BJ129" s="333">
        <v>150000</v>
      </c>
      <c r="BK129" s="333">
        <v>166500</v>
      </c>
      <c r="BP129" s="331" t="s">
        <v>284</v>
      </c>
    </row>
    <row r="130" spans="58:68" x14ac:dyDescent="0.3">
      <c r="BF130" s="332">
        <v>122</v>
      </c>
      <c r="BG130" s="333">
        <v>155000</v>
      </c>
      <c r="BH130" s="333">
        <v>166500</v>
      </c>
      <c r="BI130" s="333">
        <v>185000</v>
      </c>
      <c r="BJ130" s="333">
        <v>150000</v>
      </c>
      <c r="BK130" s="333">
        <v>166500</v>
      </c>
      <c r="BP130" s="331" t="s">
        <v>284</v>
      </c>
    </row>
    <row r="131" spans="58:68" x14ac:dyDescent="0.3">
      <c r="BF131" s="332">
        <v>123</v>
      </c>
      <c r="BG131" s="333">
        <v>155000</v>
      </c>
      <c r="BH131" s="333">
        <v>166500</v>
      </c>
      <c r="BI131" s="333">
        <v>185000</v>
      </c>
      <c r="BJ131" s="333">
        <v>150000</v>
      </c>
      <c r="BK131" s="333">
        <v>166500</v>
      </c>
      <c r="BP131" s="331" t="s">
        <v>284</v>
      </c>
    </row>
    <row r="132" spans="58:68" x14ac:dyDescent="0.3">
      <c r="BF132" s="332">
        <v>124</v>
      </c>
      <c r="BG132" s="333">
        <v>155000</v>
      </c>
      <c r="BH132" s="333">
        <v>166500</v>
      </c>
      <c r="BI132" s="333">
        <v>185000</v>
      </c>
      <c r="BJ132" s="333">
        <v>150000</v>
      </c>
      <c r="BK132" s="333">
        <v>166500</v>
      </c>
      <c r="BP132" s="331" t="s">
        <v>284</v>
      </c>
    </row>
    <row r="133" spans="58:68" x14ac:dyDescent="0.3">
      <c r="BF133" s="332">
        <v>125</v>
      </c>
      <c r="BG133" s="333">
        <v>155000</v>
      </c>
      <c r="BH133" s="333">
        <v>166500</v>
      </c>
      <c r="BI133" s="333">
        <v>185000</v>
      </c>
      <c r="BJ133" s="333">
        <v>150000</v>
      </c>
      <c r="BK133" s="333">
        <v>166500</v>
      </c>
      <c r="BP133" s="331" t="s">
        <v>284</v>
      </c>
    </row>
    <row r="134" spans="58:68" x14ac:dyDescent="0.3">
      <c r="BF134" s="332">
        <v>126</v>
      </c>
      <c r="BG134" s="333">
        <v>155000</v>
      </c>
      <c r="BH134" s="333">
        <v>166500</v>
      </c>
      <c r="BI134" s="333">
        <v>185000</v>
      </c>
      <c r="BJ134" s="333">
        <v>150000</v>
      </c>
      <c r="BK134" s="333">
        <v>166500</v>
      </c>
      <c r="BP134" s="331" t="s">
        <v>284</v>
      </c>
    </row>
    <row r="135" spans="58:68" x14ac:dyDescent="0.3">
      <c r="BF135" s="332">
        <v>127</v>
      </c>
      <c r="BG135" s="333">
        <v>155000</v>
      </c>
      <c r="BH135" s="333">
        <v>166500</v>
      </c>
      <c r="BI135" s="333">
        <v>185000</v>
      </c>
      <c r="BJ135" s="333">
        <v>150000</v>
      </c>
      <c r="BK135" s="333">
        <v>166500</v>
      </c>
      <c r="BP135" s="331" t="s">
        <v>284</v>
      </c>
    </row>
    <row r="136" spans="58:68" x14ac:dyDescent="0.3">
      <c r="BF136" s="332">
        <v>128</v>
      </c>
      <c r="BG136" s="333">
        <v>155000</v>
      </c>
      <c r="BH136" s="333">
        <v>166500</v>
      </c>
      <c r="BI136" s="333">
        <v>185000</v>
      </c>
      <c r="BJ136" s="333">
        <v>150000</v>
      </c>
      <c r="BK136" s="333">
        <v>166500</v>
      </c>
      <c r="BP136" s="331" t="s">
        <v>284</v>
      </c>
    </row>
    <row r="137" spans="58:68" x14ac:dyDescent="0.3">
      <c r="BF137" s="332">
        <v>129</v>
      </c>
      <c r="BG137" s="333">
        <v>155000</v>
      </c>
      <c r="BH137" s="333">
        <v>166500</v>
      </c>
      <c r="BI137" s="333">
        <v>185000</v>
      </c>
      <c r="BJ137" s="333">
        <v>150000</v>
      </c>
      <c r="BK137" s="333">
        <v>166500</v>
      </c>
      <c r="BP137" s="331" t="s">
        <v>284</v>
      </c>
    </row>
    <row r="138" spans="58:68" x14ac:dyDescent="0.3">
      <c r="BF138" s="332">
        <v>130</v>
      </c>
      <c r="BG138" s="333">
        <v>155000</v>
      </c>
      <c r="BH138" s="333">
        <v>166500</v>
      </c>
      <c r="BI138" s="333">
        <v>185000</v>
      </c>
      <c r="BJ138" s="333">
        <v>150000</v>
      </c>
      <c r="BK138" s="333">
        <v>166500</v>
      </c>
      <c r="BP138" s="331" t="s">
        <v>284</v>
      </c>
    </row>
    <row r="139" spans="58:68" x14ac:dyDescent="0.3">
      <c r="BF139" s="332">
        <v>131</v>
      </c>
      <c r="BG139" s="333">
        <v>155000</v>
      </c>
      <c r="BH139" s="333">
        <v>166500</v>
      </c>
      <c r="BI139" s="333">
        <v>185000</v>
      </c>
      <c r="BJ139" s="333">
        <v>150000</v>
      </c>
      <c r="BK139" s="333">
        <v>166500</v>
      </c>
      <c r="BP139" s="331" t="s">
        <v>284</v>
      </c>
    </row>
    <row r="140" spans="58:68" x14ac:dyDescent="0.3">
      <c r="BF140" s="332">
        <v>132</v>
      </c>
      <c r="BG140" s="333">
        <v>155000</v>
      </c>
      <c r="BH140" s="333">
        <v>166500</v>
      </c>
      <c r="BI140" s="333">
        <v>185000</v>
      </c>
      <c r="BJ140" s="333">
        <v>150000</v>
      </c>
      <c r="BK140" s="333">
        <v>166500</v>
      </c>
      <c r="BP140" s="331" t="s">
        <v>284</v>
      </c>
    </row>
    <row r="141" spans="58:68" x14ac:dyDescent="0.3">
      <c r="BF141" s="332">
        <v>133</v>
      </c>
      <c r="BG141" s="333">
        <v>155000</v>
      </c>
      <c r="BH141" s="333">
        <v>166500</v>
      </c>
      <c r="BI141" s="333">
        <v>185000</v>
      </c>
      <c r="BJ141" s="333">
        <v>150000</v>
      </c>
      <c r="BK141" s="333">
        <v>166500</v>
      </c>
      <c r="BP141" s="331" t="s">
        <v>284</v>
      </c>
    </row>
    <row r="142" spans="58:68" x14ac:dyDescent="0.3">
      <c r="BF142" s="332">
        <v>134</v>
      </c>
      <c r="BG142" s="333">
        <v>155000</v>
      </c>
      <c r="BH142" s="333">
        <v>166500</v>
      </c>
      <c r="BI142" s="333">
        <v>185000</v>
      </c>
      <c r="BJ142" s="333">
        <v>150000</v>
      </c>
      <c r="BK142" s="333">
        <v>166500</v>
      </c>
      <c r="BP142" s="331" t="s">
        <v>284</v>
      </c>
    </row>
    <row r="143" spans="58:68" x14ac:dyDescent="0.3">
      <c r="BF143" s="332">
        <v>135</v>
      </c>
      <c r="BG143" s="333">
        <v>155000</v>
      </c>
      <c r="BH143" s="333">
        <v>166500</v>
      </c>
      <c r="BI143" s="333">
        <v>185000</v>
      </c>
      <c r="BJ143" s="333">
        <v>150000</v>
      </c>
      <c r="BK143" s="333">
        <v>166500</v>
      </c>
      <c r="BP143" s="331" t="s">
        <v>284</v>
      </c>
    </row>
    <row r="144" spans="58:68" x14ac:dyDescent="0.3">
      <c r="BF144" s="332">
        <v>136</v>
      </c>
      <c r="BG144" s="333">
        <v>155000</v>
      </c>
      <c r="BH144" s="333">
        <v>166500</v>
      </c>
      <c r="BI144" s="333">
        <v>185000</v>
      </c>
      <c r="BJ144" s="333">
        <v>150000</v>
      </c>
      <c r="BK144" s="333">
        <v>166500</v>
      </c>
      <c r="BP144" s="331" t="s">
        <v>284</v>
      </c>
    </row>
    <row r="145" spans="58:68" x14ac:dyDescent="0.3">
      <c r="BF145" s="332">
        <v>137</v>
      </c>
      <c r="BG145" s="333">
        <v>155000</v>
      </c>
      <c r="BH145" s="333">
        <v>166500</v>
      </c>
      <c r="BI145" s="333">
        <v>185000</v>
      </c>
      <c r="BJ145" s="333">
        <v>150000</v>
      </c>
      <c r="BK145" s="333">
        <v>166500</v>
      </c>
      <c r="BP145" s="331" t="s">
        <v>284</v>
      </c>
    </row>
    <row r="146" spans="58:68" x14ac:dyDescent="0.3">
      <c r="BF146" s="332">
        <v>138</v>
      </c>
      <c r="BG146" s="333">
        <v>155000</v>
      </c>
      <c r="BH146" s="333">
        <v>166500</v>
      </c>
      <c r="BI146" s="333">
        <v>185000</v>
      </c>
      <c r="BJ146" s="333">
        <v>150000</v>
      </c>
      <c r="BK146" s="333">
        <v>166500</v>
      </c>
      <c r="BP146" s="331" t="s">
        <v>284</v>
      </c>
    </row>
    <row r="147" spans="58:68" x14ac:dyDescent="0.3">
      <c r="BF147" s="332">
        <v>139</v>
      </c>
      <c r="BG147" s="333">
        <v>155000</v>
      </c>
      <c r="BH147" s="333">
        <v>166500</v>
      </c>
      <c r="BI147" s="333">
        <v>185000</v>
      </c>
      <c r="BJ147" s="333">
        <v>150000</v>
      </c>
      <c r="BK147" s="333">
        <v>166500</v>
      </c>
      <c r="BP147" s="331" t="s">
        <v>284</v>
      </c>
    </row>
    <row r="148" spans="58:68" x14ac:dyDescent="0.3">
      <c r="BF148" s="332">
        <v>140</v>
      </c>
      <c r="BG148" s="333">
        <v>155000</v>
      </c>
      <c r="BH148" s="333">
        <v>166500</v>
      </c>
      <c r="BI148" s="333">
        <v>185000</v>
      </c>
      <c r="BJ148" s="333">
        <v>150000</v>
      </c>
      <c r="BK148" s="333">
        <v>166500</v>
      </c>
      <c r="BP148" s="331" t="s">
        <v>284</v>
      </c>
    </row>
    <row r="149" spans="58:68" x14ac:dyDescent="0.3">
      <c r="BF149" s="332">
        <v>141</v>
      </c>
      <c r="BG149" s="333">
        <v>150000</v>
      </c>
      <c r="BH149" s="333">
        <v>166500</v>
      </c>
      <c r="BI149" s="333">
        <v>185000</v>
      </c>
      <c r="BJ149" s="333">
        <v>150000</v>
      </c>
      <c r="BK149" s="333">
        <v>166500</v>
      </c>
      <c r="BP149" s="331" t="s">
        <v>284</v>
      </c>
    </row>
    <row r="150" spans="58:68" x14ac:dyDescent="0.3">
      <c r="BF150" s="332">
        <v>142</v>
      </c>
      <c r="BG150" s="333">
        <v>150000</v>
      </c>
      <c r="BH150" s="333">
        <v>166500</v>
      </c>
      <c r="BI150" s="333">
        <v>185000</v>
      </c>
      <c r="BJ150" s="333">
        <v>150000</v>
      </c>
      <c r="BK150" s="333">
        <v>166500</v>
      </c>
      <c r="BP150" s="331" t="s">
        <v>284</v>
      </c>
    </row>
    <row r="151" spans="58:68" x14ac:dyDescent="0.3">
      <c r="BF151" s="332">
        <v>143</v>
      </c>
      <c r="BG151" s="333">
        <v>150000</v>
      </c>
      <c r="BH151" s="333">
        <v>166500</v>
      </c>
      <c r="BI151" s="333">
        <v>185000</v>
      </c>
      <c r="BJ151" s="333">
        <v>150000</v>
      </c>
      <c r="BK151" s="333">
        <v>166500</v>
      </c>
      <c r="BP151" s="331" t="s">
        <v>284</v>
      </c>
    </row>
    <row r="152" spans="58:68" x14ac:dyDescent="0.3">
      <c r="BF152" s="332">
        <v>144</v>
      </c>
      <c r="BG152" s="333">
        <v>150000</v>
      </c>
      <c r="BH152" s="333">
        <v>166500</v>
      </c>
      <c r="BI152" s="333">
        <v>185000</v>
      </c>
      <c r="BJ152" s="333">
        <v>150000</v>
      </c>
      <c r="BK152" s="333">
        <v>166500</v>
      </c>
      <c r="BP152" s="331" t="s">
        <v>284</v>
      </c>
    </row>
    <row r="153" spans="58:68" x14ac:dyDescent="0.3">
      <c r="BF153" s="332">
        <v>145</v>
      </c>
      <c r="BG153" s="333">
        <v>150000</v>
      </c>
      <c r="BH153" s="333">
        <v>166500</v>
      </c>
      <c r="BI153" s="333">
        <v>185000</v>
      </c>
      <c r="BJ153" s="333">
        <v>150000</v>
      </c>
      <c r="BK153" s="333">
        <v>166500</v>
      </c>
      <c r="BP153" s="331" t="s">
        <v>284</v>
      </c>
    </row>
    <row r="154" spans="58:68" x14ac:dyDescent="0.3">
      <c r="BF154" s="332">
        <v>146</v>
      </c>
      <c r="BG154" s="333">
        <v>150000</v>
      </c>
      <c r="BH154" s="333">
        <v>166500</v>
      </c>
      <c r="BI154" s="333">
        <v>185000</v>
      </c>
      <c r="BJ154" s="333">
        <v>150000</v>
      </c>
      <c r="BK154" s="333">
        <v>166500</v>
      </c>
      <c r="BP154" s="331" t="s">
        <v>284</v>
      </c>
    </row>
    <row r="155" spans="58:68" x14ac:dyDescent="0.3">
      <c r="BF155" s="332">
        <v>147</v>
      </c>
      <c r="BG155" s="333">
        <v>150000</v>
      </c>
      <c r="BH155" s="333">
        <v>166500</v>
      </c>
      <c r="BI155" s="333">
        <v>185000</v>
      </c>
      <c r="BJ155" s="333">
        <v>150000</v>
      </c>
      <c r="BK155" s="333">
        <v>166500</v>
      </c>
      <c r="BP155" s="331" t="s">
        <v>284</v>
      </c>
    </row>
    <row r="156" spans="58:68" x14ac:dyDescent="0.3">
      <c r="BF156" s="332">
        <v>148</v>
      </c>
      <c r="BG156" s="333">
        <v>150000</v>
      </c>
      <c r="BH156" s="333">
        <v>166500</v>
      </c>
      <c r="BI156" s="333">
        <v>185000</v>
      </c>
      <c r="BJ156" s="333">
        <v>150000</v>
      </c>
      <c r="BK156" s="333">
        <v>166500</v>
      </c>
      <c r="BP156" s="331" t="s">
        <v>284</v>
      </c>
    </row>
    <row r="157" spans="58:68" x14ac:dyDescent="0.3">
      <c r="BF157" s="332">
        <v>149</v>
      </c>
      <c r="BG157" s="333">
        <v>150000</v>
      </c>
      <c r="BH157" s="333">
        <v>166500</v>
      </c>
      <c r="BI157" s="333">
        <v>185000</v>
      </c>
      <c r="BJ157" s="333">
        <v>150000</v>
      </c>
      <c r="BK157" s="333">
        <v>166500</v>
      </c>
      <c r="BP157" s="331" t="s">
        <v>284</v>
      </c>
    </row>
    <row r="158" spans="58:68" x14ac:dyDescent="0.3">
      <c r="BF158" s="332">
        <v>150</v>
      </c>
      <c r="BG158" s="333">
        <v>150000</v>
      </c>
      <c r="BH158" s="333">
        <v>135000</v>
      </c>
      <c r="BI158" s="333">
        <v>150000</v>
      </c>
      <c r="BJ158" s="333">
        <v>150000</v>
      </c>
      <c r="BK158" s="333">
        <v>135000</v>
      </c>
      <c r="BP158" s="331" t="s">
        <v>284</v>
      </c>
    </row>
    <row r="159" spans="58:68" x14ac:dyDescent="0.3">
      <c r="BF159" s="332">
        <v>151</v>
      </c>
      <c r="BG159" s="333">
        <v>150000</v>
      </c>
      <c r="BH159" s="333">
        <v>135000</v>
      </c>
      <c r="BI159" s="333">
        <v>150000</v>
      </c>
      <c r="BJ159" s="333">
        <v>150000</v>
      </c>
      <c r="BK159" s="333">
        <v>135000</v>
      </c>
      <c r="BP159" s="331" t="s">
        <v>284</v>
      </c>
    </row>
    <row r="160" spans="58:68" x14ac:dyDescent="0.3">
      <c r="BF160" s="332">
        <v>152</v>
      </c>
      <c r="BG160" s="333">
        <v>150000</v>
      </c>
      <c r="BH160" s="333">
        <v>135000</v>
      </c>
      <c r="BI160" s="333">
        <v>150000</v>
      </c>
      <c r="BJ160" s="333">
        <v>150000</v>
      </c>
      <c r="BK160" s="333">
        <v>135000</v>
      </c>
      <c r="BP160" s="331" t="s">
        <v>284</v>
      </c>
    </row>
    <row r="161" spans="58:68" x14ac:dyDescent="0.3">
      <c r="BF161" s="332">
        <v>153</v>
      </c>
      <c r="BG161" s="333">
        <v>150000</v>
      </c>
      <c r="BH161" s="333">
        <v>135000</v>
      </c>
      <c r="BI161" s="333">
        <v>150000</v>
      </c>
      <c r="BJ161" s="333">
        <v>150000</v>
      </c>
      <c r="BK161" s="333">
        <v>135000</v>
      </c>
      <c r="BP161" s="331" t="s">
        <v>284</v>
      </c>
    </row>
    <row r="162" spans="58:68" x14ac:dyDescent="0.3">
      <c r="BF162" s="332">
        <v>154</v>
      </c>
      <c r="BG162" s="333">
        <v>150000</v>
      </c>
      <c r="BH162" s="333">
        <v>135000</v>
      </c>
      <c r="BI162" s="333">
        <v>150000</v>
      </c>
      <c r="BJ162" s="333">
        <v>150000</v>
      </c>
      <c r="BK162" s="333">
        <v>135000</v>
      </c>
      <c r="BP162" s="331" t="s">
        <v>284</v>
      </c>
    </row>
    <row r="163" spans="58:68" x14ac:dyDescent="0.3">
      <c r="BF163" s="332">
        <v>155</v>
      </c>
      <c r="BG163" s="333">
        <v>150000</v>
      </c>
      <c r="BH163" s="333">
        <v>135000</v>
      </c>
      <c r="BI163" s="333">
        <v>150000</v>
      </c>
      <c r="BJ163" s="333">
        <v>150000</v>
      </c>
      <c r="BK163" s="333">
        <v>135000</v>
      </c>
      <c r="BP163" s="331" t="s">
        <v>284</v>
      </c>
    </row>
    <row r="164" spans="58:68" x14ac:dyDescent="0.3">
      <c r="BF164" s="332">
        <v>156</v>
      </c>
      <c r="BG164" s="333">
        <v>150000</v>
      </c>
      <c r="BH164" s="333">
        <v>135000</v>
      </c>
      <c r="BI164" s="333">
        <v>150000</v>
      </c>
      <c r="BJ164" s="333">
        <v>150000</v>
      </c>
      <c r="BK164" s="333">
        <v>135000</v>
      </c>
      <c r="BP164" s="331" t="s">
        <v>284</v>
      </c>
    </row>
    <row r="165" spans="58:68" x14ac:dyDescent="0.3">
      <c r="BF165" s="332">
        <v>157</v>
      </c>
      <c r="BG165" s="333">
        <v>150000</v>
      </c>
      <c r="BH165" s="333">
        <v>135000</v>
      </c>
      <c r="BI165" s="333">
        <v>150000</v>
      </c>
      <c r="BJ165" s="333">
        <v>150000</v>
      </c>
      <c r="BK165" s="333">
        <v>135000</v>
      </c>
      <c r="BP165" s="331" t="s">
        <v>284</v>
      </c>
    </row>
    <row r="166" spans="58:68" x14ac:dyDescent="0.3">
      <c r="BF166" s="332">
        <v>158</v>
      </c>
      <c r="BG166" s="333">
        <v>150000</v>
      </c>
      <c r="BH166" s="333">
        <v>135000</v>
      </c>
      <c r="BI166" s="333">
        <v>150000</v>
      </c>
      <c r="BJ166" s="333">
        <v>150000</v>
      </c>
      <c r="BK166" s="333">
        <v>135000</v>
      </c>
      <c r="BM166" s="331"/>
      <c r="BP166" s="331" t="s">
        <v>284</v>
      </c>
    </row>
    <row r="167" spans="58:68" x14ac:dyDescent="0.3">
      <c r="BF167" s="332">
        <v>159</v>
      </c>
      <c r="BG167" s="333">
        <v>150000</v>
      </c>
      <c r="BH167" s="333">
        <v>135000</v>
      </c>
      <c r="BI167" s="333">
        <v>150000</v>
      </c>
      <c r="BJ167" s="333">
        <v>150000</v>
      </c>
      <c r="BK167" s="333">
        <v>135000</v>
      </c>
      <c r="BP167" s="331" t="s">
        <v>284</v>
      </c>
    </row>
    <row r="168" spans="58:68" x14ac:dyDescent="0.3">
      <c r="BF168" s="332">
        <v>160</v>
      </c>
      <c r="BG168" s="333">
        <v>150000</v>
      </c>
      <c r="BH168" s="333">
        <v>135000</v>
      </c>
      <c r="BI168" s="333">
        <v>150000</v>
      </c>
      <c r="BJ168" s="333">
        <v>150000</v>
      </c>
      <c r="BK168" s="333">
        <v>135000</v>
      </c>
      <c r="BP168" s="331" t="s">
        <v>284</v>
      </c>
    </row>
    <row r="169" spans="58:68" x14ac:dyDescent="0.3">
      <c r="BF169" s="332">
        <v>161</v>
      </c>
      <c r="BG169" s="333">
        <v>145000</v>
      </c>
      <c r="BH169" s="333">
        <v>135000</v>
      </c>
      <c r="BI169" s="333">
        <v>150000</v>
      </c>
      <c r="BJ169" s="333">
        <v>150000</v>
      </c>
      <c r="BK169" s="333">
        <v>135000</v>
      </c>
      <c r="BP169" s="331" t="s">
        <v>284</v>
      </c>
    </row>
    <row r="170" spans="58:68" x14ac:dyDescent="0.3">
      <c r="BF170" s="332">
        <v>162</v>
      </c>
      <c r="BG170" s="333">
        <v>145000</v>
      </c>
      <c r="BH170" s="333">
        <v>135000</v>
      </c>
      <c r="BI170" s="333">
        <v>150000</v>
      </c>
      <c r="BJ170" s="333">
        <v>150000</v>
      </c>
      <c r="BK170" s="333">
        <v>135000</v>
      </c>
      <c r="BP170" s="331" t="s">
        <v>284</v>
      </c>
    </row>
    <row r="171" spans="58:68" x14ac:dyDescent="0.3">
      <c r="BF171" s="332">
        <v>163</v>
      </c>
      <c r="BG171" s="333">
        <v>145000</v>
      </c>
      <c r="BH171" s="333">
        <v>135000</v>
      </c>
      <c r="BI171" s="333">
        <v>150000</v>
      </c>
      <c r="BJ171" s="333">
        <v>150000</v>
      </c>
      <c r="BK171" s="333">
        <v>135000</v>
      </c>
      <c r="BP171" s="331" t="s">
        <v>284</v>
      </c>
    </row>
    <row r="172" spans="58:68" x14ac:dyDescent="0.3">
      <c r="BF172" s="332">
        <v>164</v>
      </c>
      <c r="BG172" s="333">
        <v>145000</v>
      </c>
      <c r="BH172" s="333">
        <v>135000</v>
      </c>
      <c r="BI172" s="333">
        <v>150000</v>
      </c>
      <c r="BJ172" s="333">
        <v>150000</v>
      </c>
      <c r="BK172" s="333">
        <v>135000</v>
      </c>
      <c r="BP172" s="331" t="s">
        <v>284</v>
      </c>
    </row>
    <row r="173" spans="58:68" x14ac:dyDescent="0.3">
      <c r="BF173" s="332">
        <v>165</v>
      </c>
      <c r="BG173" s="333">
        <v>145000</v>
      </c>
      <c r="BH173" s="333">
        <v>135000</v>
      </c>
      <c r="BI173" s="333">
        <v>150000</v>
      </c>
      <c r="BJ173" s="333">
        <v>150000</v>
      </c>
      <c r="BK173" s="333">
        <v>135000</v>
      </c>
      <c r="BP173" s="331" t="s">
        <v>284</v>
      </c>
    </row>
    <row r="174" spans="58:68" x14ac:dyDescent="0.3">
      <c r="BF174" s="332">
        <v>166</v>
      </c>
      <c r="BG174" s="333">
        <v>145000</v>
      </c>
      <c r="BH174" s="333">
        <v>135000</v>
      </c>
      <c r="BI174" s="333">
        <v>150000</v>
      </c>
      <c r="BJ174" s="333">
        <v>150000</v>
      </c>
      <c r="BK174" s="333">
        <v>135000</v>
      </c>
      <c r="BP174" s="331" t="s">
        <v>284</v>
      </c>
    </row>
    <row r="175" spans="58:68" x14ac:dyDescent="0.3">
      <c r="BF175" s="332">
        <v>167</v>
      </c>
      <c r="BG175" s="333">
        <v>145000</v>
      </c>
      <c r="BH175" s="333">
        <v>135000</v>
      </c>
      <c r="BI175" s="333">
        <v>150000</v>
      </c>
      <c r="BJ175" s="333">
        <v>150000</v>
      </c>
      <c r="BK175" s="333">
        <v>135000</v>
      </c>
      <c r="BP175" s="331" t="s">
        <v>284</v>
      </c>
    </row>
    <row r="176" spans="58:68" x14ac:dyDescent="0.3">
      <c r="BF176" s="332">
        <v>168</v>
      </c>
      <c r="BG176" s="333">
        <v>145000</v>
      </c>
      <c r="BH176" s="333">
        <v>135000</v>
      </c>
      <c r="BI176" s="333">
        <v>150000</v>
      </c>
      <c r="BJ176" s="333">
        <v>150000</v>
      </c>
      <c r="BK176" s="333">
        <v>135000</v>
      </c>
      <c r="BP176" s="331" t="s">
        <v>284</v>
      </c>
    </row>
    <row r="177" spans="58:68" x14ac:dyDescent="0.3">
      <c r="BF177" s="332">
        <v>169</v>
      </c>
      <c r="BG177" s="333">
        <v>145000</v>
      </c>
      <c r="BH177" s="333">
        <v>135000</v>
      </c>
      <c r="BI177" s="333">
        <v>150000</v>
      </c>
      <c r="BJ177" s="333">
        <v>150000</v>
      </c>
      <c r="BK177" s="333">
        <v>135000</v>
      </c>
      <c r="BP177" s="331" t="s">
        <v>284</v>
      </c>
    </row>
    <row r="178" spans="58:68" x14ac:dyDescent="0.3">
      <c r="BF178" s="332">
        <v>170</v>
      </c>
      <c r="BG178" s="333">
        <v>145000</v>
      </c>
      <c r="BH178" s="333">
        <v>135000</v>
      </c>
      <c r="BI178" s="333">
        <v>150000</v>
      </c>
      <c r="BJ178" s="333">
        <v>150000</v>
      </c>
      <c r="BK178" s="333">
        <v>135000</v>
      </c>
      <c r="BP178" s="331" t="s">
        <v>284</v>
      </c>
    </row>
    <row r="179" spans="58:68" x14ac:dyDescent="0.3">
      <c r="BF179" s="332">
        <v>171</v>
      </c>
      <c r="BG179" s="333">
        <v>145000</v>
      </c>
      <c r="BH179" s="333">
        <v>135000</v>
      </c>
      <c r="BI179" s="333">
        <v>150000</v>
      </c>
      <c r="BJ179" s="333">
        <v>150000</v>
      </c>
      <c r="BK179" s="333">
        <v>135000</v>
      </c>
      <c r="BP179" s="331" t="s">
        <v>284</v>
      </c>
    </row>
    <row r="180" spans="58:68" x14ac:dyDescent="0.3">
      <c r="BF180" s="332">
        <v>172</v>
      </c>
      <c r="BG180" s="333">
        <v>145000</v>
      </c>
      <c r="BH180" s="333">
        <v>135000</v>
      </c>
      <c r="BI180" s="333">
        <v>150000</v>
      </c>
      <c r="BJ180" s="333">
        <v>150000</v>
      </c>
      <c r="BK180" s="333">
        <v>135000</v>
      </c>
      <c r="BP180" s="331" t="s">
        <v>284</v>
      </c>
    </row>
    <row r="181" spans="58:68" x14ac:dyDescent="0.3">
      <c r="BF181" s="332">
        <v>173</v>
      </c>
      <c r="BG181" s="333">
        <v>145000</v>
      </c>
      <c r="BH181" s="333">
        <v>135000</v>
      </c>
      <c r="BI181" s="333">
        <v>150000</v>
      </c>
      <c r="BJ181" s="333">
        <v>150000</v>
      </c>
      <c r="BK181" s="333">
        <v>135000</v>
      </c>
      <c r="BP181" s="331" t="s">
        <v>284</v>
      </c>
    </row>
    <row r="182" spans="58:68" x14ac:dyDescent="0.3">
      <c r="BF182" s="332">
        <v>174</v>
      </c>
      <c r="BG182" s="333">
        <v>145000</v>
      </c>
      <c r="BH182" s="333">
        <v>135000</v>
      </c>
      <c r="BI182" s="333">
        <v>150000</v>
      </c>
      <c r="BJ182" s="333">
        <v>150000</v>
      </c>
      <c r="BK182" s="333">
        <v>135000</v>
      </c>
      <c r="BP182" s="331" t="s">
        <v>284</v>
      </c>
    </row>
    <row r="183" spans="58:68" x14ac:dyDescent="0.3">
      <c r="BF183" s="332">
        <v>175</v>
      </c>
      <c r="BG183" s="333">
        <v>145000</v>
      </c>
      <c r="BH183" s="333">
        <v>135000</v>
      </c>
      <c r="BI183" s="333">
        <v>150000</v>
      </c>
      <c r="BJ183" s="333">
        <v>150000</v>
      </c>
      <c r="BK183" s="333">
        <v>135000</v>
      </c>
      <c r="BP183" s="331" t="s">
        <v>284</v>
      </c>
    </row>
    <row r="184" spans="58:68" x14ac:dyDescent="0.3">
      <c r="BF184" s="332">
        <v>176</v>
      </c>
      <c r="BG184" s="333">
        <v>145000</v>
      </c>
      <c r="BH184" s="333">
        <v>135000</v>
      </c>
      <c r="BI184" s="333">
        <v>150000</v>
      </c>
      <c r="BJ184" s="333">
        <v>150000</v>
      </c>
      <c r="BK184" s="333">
        <v>135000</v>
      </c>
      <c r="BP184" s="331" t="s">
        <v>284</v>
      </c>
    </row>
    <row r="185" spans="58:68" x14ac:dyDescent="0.3">
      <c r="BF185" s="332">
        <v>177</v>
      </c>
      <c r="BG185" s="333">
        <v>145000</v>
      </c>
      <c r="BH185" s="333">
        <v>135000</v>
      </c>
      <c r="BI185" s="333">
        <v>150000</v>
      </c>
      <c r="BJ185" s="333">
        <v>150000</v>
      </c>
      <c r="BK185" s="333">
        <v>135000</v>
      </c>
      <c r="BP185" s="331" t="s">
        <v>284</v>
      </c>
    </row>
    <row r="186" spans="58:68" x14ac:dyDescent="0.3">
      <c r="BF186" s="332">
        <v>178</v>
      </c>
      <c r="BG186" s="333">
        <v>145000</v>
      </c>
      <c r="BH186" s="333">
        <v>135000</v>
      </c>
      <c r="BI186" s="333">
        <v>150000</v>
      </c>
      <c r="BJ186" s="333">
        <v>150000</v>
      </c>
      <c r="BK186" s="333">
        <v>135000</v>
      </c>
      <c r="BP186" s="331" t="s">
        <v>284</v>
      </c>
    </row>
    <row r="187" spans="58:68" x14ac:dyDescent="0.3">
      <c r="BF187" s="332">
        <v>179</v>
      </c>
      <c r="BG187" s="333">
        <v>145000</v>
      </c>
      <c r="BH187" s="333">
        <v>135000</v>
      </c>
      <c r="BI187" s="333">
        <v>150000</v>
      </c>
      <c r="BJ187" s="333">
        <v>150000</v>
      </c>
      <c r="BK187" s="333">
        <v>135000</v>
      </c>
      <c r="BP187" s="331" t="s">
        <v>284</v>
      </c>
    </row>
    <row r="188" spans="58:68" x14ac:dyDescent="0.3">
      <c r="BF188" s="332">
        <v>180</v>
      </c>
      <c r="BG188" s="333">
        <v>145000</v>
      </c>
      <c r="BH188" s="333">
        <v>135000</v>
      </c>
      <c r="BI188" s="333">
        <v>150000</v>
      </c>
      <c r="BJ188" s="333">
        <v>150000</v>
      </c>
      <c r="BK188" s="333">
        <v>135000</v>
      </c>
      <c r="BP188" s="331" t="s">
        <v>284</v>
      </c>
    </row>
    <row r="189" spans="58:68" x14ac:dyDescent="0.3">
      <c r="BF189" s="332">
        <v>181</v>
      </c>
      <c r="BG189" s="333">
        <v>140000</v>
      </c>
      <c r="BH189" s="333">
        <v>135000</v>
      </c>
      <c r="BI189" s="333">
        <v>150000</v>
      </c>
      <c r="BJ189" s="333">
        <v>150000</v>
      </c>
      <c r="BK189" s="333">
        <v>135000</v>
      </c>
      <c r="BP189" s="331" t="s">
        <v>284</v>
      </c>
    </row>
    <row r="190" spans="58:68" x14ac:dyDescent="0.3">
      <c r="BF190" s="332">
        <v>182</v>
      </c>
      <c r="BG190" s="333">
        <v>140000</v>
      </c>
      <c r="BH190" s="333">
        <v>135000</v>
      </c>
      <c r="BI190" s="333">
        <v>150000</v>
      </c>
      <c r="BJ190" s="333">
        <v>150000</v>
      </c>
      <c r="BK190" s="333">
        <v>135000</v>
      </c>
      <c r="BP190" s="331" t="s">
        <v>284</v>
      </c>
    </row>
    <row r="191" spans="58:68" x14ac:dyDescent="0.3">
      <c r="BF191" s="332">
        <v>183</v>
      </c>
      <c r="BG191" s="333">
        <v>140000</v>
      </c>
      <c r="BH191" s="333">
        <v>135000</v>
      </c>
      <c r="BI191" s="333">
        <v>150000</v>
      </c>
      <c r="BJ191" s="333">
        <v>150000</v>
      </c>
      <c r="BK191" s="333">
        <v>135000</v>
      </c>
      <c r="BP191" s="331" t="s">
        <v>284</v>
      </c>
    </row>
    <row r="192" spans="58:68" x14ac:dyDescent="0.3">
      <c r="BF192" s="332">
        <v>184</v>
      </c>
      <c r="BG192" s="333">
        <v>140000</v>
      </c>
      <c r="BH192" s="333">
        <v>135000</v>
      </c>
      <c r="BI192" s="333">
        <v>150000</v>
      </c>
      <c r="BJ192" s="333">
        <v>150000</v>
      </c>
      <c r="BK192" s="333">
        <v>135000</v>
      </c>
      <c r="BP192" s="331" t="s">
        <v>284</v>
      </c>
    </row>
    <row r="193" spans="58:68" x14ac:dyDescent="0.3">
      <c r="BF193" s="332">
        <v>185</v>
      </c>
      <c r="BG193" s="333">
        <v>140000</v>
      </c>
      <c r="BH193" s="333">
        <v>135000</v>
      </c>
      <c r="BI193" s="333">
        <v>150000</v>
      </c>
      <c r="BJ193" s="333">
        <v>150000</v>
      </c>
      <c r="BK193" s="333">
        <v>135000</v>
      </c>
      <c r="BP193" s="331" t="s">
        <v>284</v>
      </c>
    </row>
    <row r="194" spans="58:68" x14ac:dyDescent="0.3">
      <c r="BF194" s="332">
        <v>186</v>
      </c>
      <c r="BG194" s="333">
        <v>140000</v>
      </c>
      <c r="BH194" s="333">
        <v>135000</v>
      </c>
      <c r="BI194" s="333">
        <v>150000</v>
      </c>
      <c r="BJ194" s="333">
        <v>150000</v>
      </c>
      <c r="BK194" s="333">
        <v>135000</v>
      </c>
      <c r="BP194" s="331" t="s">
        <v>284</v>
      </c>
    </row>
    <row r="195" spans="58:68" x14ac:dyDescent="0.3">
      <c r="BF195" s="332">
        <v>187</v>
      </c>
      <c r="BG195" s="333">
        <v>140000</v>
      </c>
      <c r="BH195" s="333">
        <v>135000</v>
      </c>
      <c r="BI195" s="333">
        <v>150000</v>
      </c>
      <c r="BJ195" s="333">
        <v>150000</v>
      </c>
      <c r="BK195" s="333">
        <v>135000</v>
      </c>
      <c r="BP195" s="331" t="s">
        <v>284</v>
      </c>
    </row>
    <row r="196" spans="58:68" x14ac:dyDescent="0.3">
      <c r="BF196" s="332">
        <v>188</v>
      </c>
      <c r="BG196" s="333">
        <v>140000</v>
      </c>
      <c r="BH196" s="333">
        <v>135000</v>
      </c>
      <c r="BI196" s="333">
        <v>150000</v>
      </c>
      <c r="BJ196" s="333">
        <v>150000</v>
      </c>
      <c r="BK196" s="333">
        <v>135000</v>
      </c>
      <c r="BP196" s="331" t="s">
        <v>284</v>
      </c>
    </row>
    <row r="197" spans="58:68" x14ac:dyDescent="0.3">
      <c r="BF197" s="332">
        <v>189</v>
      </c>
      <c r="BG197" s="333">
        <v>140000</v>
      </c>
      <c r="BH197" s="333">
        <v>135000</v>
      </c>
      <c r="BI197" s="333">
        <v>150000</v>
      </c>
      <c r="BJ197" s="333">
        <v>150000</v>
      </c>
      <c r="BK197" s="333">
        <v>135000</v>
      </c>
      <c r="BP197" s="331" t="s">
        <v>284</v>
      </c>
    </row>
    <row r="198" spans="58:68" x14ac:dyDescent="0.3">
      <c r="BF198" s="332">
        <v>190</v>
      </c>
      <c r="BG198" s="333">
        <v>140000</v>
      </c>
      <c r="BH198" s="333">
        <v>135000</v>
      </c>
      <c r="BI198" s="333">
        <v>150000</v>
      </c>
      <c r="BJ198" s="333">
        <v>150000</v>
      </c>
      <c r="BK198" s="333">
        <v>135000</v>
      </c>
      <c r="BP198" s="331" t="s">
        <v>284</v>
      </c>
    </row>
    <row r="199" spans="58:68" x14ac:dyDescent="0.3">
      <c r="BF199" s="332">
        <v>191</v>
      </c>
      <c r="BG199" s="333">
        <v>140000</v>
      </c>
      <c r="BH199" s="333">
        <v>135000</v>
      </c>
      <c r="BI199" s="333">
        <v>150000</v>
      </c>
      <c r="BJ199" s="333">
        <v>150000</v>
      </c>
      <c r="BK199" s="333">
        <v>135000</v>
      </c>
      <c r="BP199" s="331" t="s">
        <v>284</v>
      </c>
    </row>
    <row r="200" spans="58:68" x14ac:dyDescent="0.3">
      <c r="BF200" s="332">
        <v>192</v>
      </c>
      <c r="BG200" s="333">
        <v>140000</v>
      </c>
      <c r="BH200" s="333">
        <v>135000</v>
      </c>
      <c r="BI200" s="333">
        <v>150000</v>
      </c>
      <c r="BJ200" s="333">
        <v>150000</v>
      </c>
      <c r="BK200" s="333">
        <v>135000</v>
      </c>
      <c r="BP200" s="331" t="s">
        <v>284</v>
      </c>
    </row>
    <row r="201" spans="58:68" x14ac:dyDescent="0.3">
      <c r="BF201" s="332">
        <v>193</v>
      </c>
      <c r="BG201" s="333">
        <v>140000</v>
      </c>
      <c r="BH201" s="333">
        <v>135000</v>
      </c>
      <c r="BI201" s="333">
        <v>150000</v>
      </c>
      <c r="BJ201" s="333">
        <v>150000</v>
      </c>
      <c r="BK201" s="333">
        <v>135000</v>
      </c>
      <c r="BP201" s="331" t="s">
        <v>284</v>
      </c>
    </row>
    <row r="202" spans="58:68" x14ac:dyDescent="0.3">
      <c r="BF202" s="332">
        <v>194</v>
      </c>
      <c r="BG202" s="333">
        <v>140000</v>
      </c>
      <c r="BH202" s="333">
        <v>135000</v>
      </c>
      <c r="BI202" s="333">
        <v>150000</v>
      </c>
      <c r="BJ202" s="333">
        <v>150000</v>
      </c>
      <c r="BK202" s="333">
        <v>135000</v>
      </c>
      <c r="BP202" s="331" t="s">
        <v>284</v>
      </c>
    </row>
    <row r="203" spans="58:68" x14ac:dyDescent="0.3">
      <c r="BF203" s="332">
        <v>195</v>
      </c>
      <c r="BG203" s="333">
        <v>140000</v>
      </c>
      <c r="BH203" s="333">
        <v>135000</v>
      </c>
      <c r="BI203" s="333">
        <v>150000</v>
      </c>
      <c r="BJ203" s="333">
        <v>150000</v>
      </c>
      <c r="BK203" s="333">
        <v>135000</v>
      </c>
      <c r="BP203" s="331" t="s">
        <v>284</v>
      </c>
    </row>
    <row r="204" spans="58:68" x14ac:dyDescent="0.3">
      <c r="BF204" s="332">
        <v>196</v>
      </c>
      <c r="BG204" s="333">
        <v>140000</v>
      </c>
      <c r="BH204" s="333">
        <v>135000</v>
      </c>
      <c r="BI204" s="333">
        <v>150000</v>
      </c>
      <c r="BJ204" s="333">
        <v>150000</v>
      </c>
      <c r="BK204" s="333">
        <v>135000</v>
      </c>
      <c r="BP204" s="331" t="s">
        <v>284</v>
      </c>
    </row>
    <row r="205" spans="58:68" x14ac:dyDescent="0.3">
      <c r="BF205" s="332">
        <v>197</v>
      </c>
      <c r="BG205" s="333">
        <v>140000</v>
      </c>
      <c r="BH205" s="333">
        <v>135000</v>
      </c>
      <c r="BI205" s="333">
        <v>150000</v>
      </c>
      <c r="BJ205" s="333">
        <v>150000</v>
      </c>
      <c r="BK205" s="333">
        <v>135000</v>
      </c>
      <c r="BP205" s="331" t="s">
        <v>284</v>
      </c>
    </row>
    <row r="206" spans="58:68" x14ac:dyDescent="0.3">
      <c r="BF206" s="332">
        <v>198</v>
      </c>
      <c r="BG206" s="333">
        <v>140000</v>
      </c>
      <c r="BH206" s="333">
        <v>135000</v>
      </c>
      <c r="BI206" s="333">
        <v>150000</v>
      </c>
      <c r="BJ206" s="333">
        <v>150000</v>
      </c>
      <c r="BK206" s="333">
        <v>135000</v>
      </c>
      <c r="BP206" s="331" t="s">
        <v>284</v>
      </c>
    </row>
    <row r="207" spans="58:68" x14ac:dyDescent="0.3">
      <c r="BF207" s="332">
        <v>199</v>
      </c>
      <c r="BG207" s="333">
        <v>140000</v>
      </c>
      <c r="BH207" s="333">
        <v>135000</v>
      </c>
      <c r="BI207" s="333">
        <v>150000</v>
      </c>
      <c r="BJ207" s="333">
        <v>150000</v>
      </c>
      <c r="BK207" s="333">
        <v>135000</v>
      </c>
      <c r="BP207" s="331" t="s">
        <v>284</v>
      </c>
    </row>
    <row r="208" spans="58:68" x14ac:dyDescent="0.3">
      <c r="BF208" s="332">
        <v>200</v>
      </c>
      <c r="BG208" s="333">
        <v>140000</v>
      </c>
      <c r="BH208" s="333">
        <v>126000</v>
      </c>
      <c r="BI208" s="333">
        <v>140000</v>
      </c>
      <c r="BJ208" s="333">
        <v>150000</v>
      </c>
      <c r="BK208" s="333">
        <v>126000</v>
      </c>
      <c r="BP208" s="331" t="s">
        <v>284</v>
      </c>
    </row>
    <row r="209" spans="58:68" x14ac:dyDescent="0.3">
      <c r="BF209" s="332">
        <v>201</v>
      </c>
      <c r="BG209" s="333">
        <v>135000</v>
      </c>
      <c r="BH209" s="333">
        <v>126000</v>
      </c>
      <c r="BI209" s="333">
        <v>140000</v>
      </c>
      <c r="BJ209" s="333">
        <v>130000</v>
      </c>
      <c r="BK209" s="333">
        <v>126000</v>
      </c>
      <c r="BP209" s="331" t="s">
        <v>287</v>
      </c>
    </row>
    <row r="210" spans="58:68" x14ac:dyDescent="0.3">
      <c r="BF210" s="332">
        <v>202</v>
      </c>
      <c r="BG210" s="333">
        <v>135000</v>
      </c>
      <c r="BH210" s="333">
        <v>126000</v>
      </c>
      <c r="BI210" s="333">
        <v>140000</v>
      </c>
      <c r="BJ210" s="333">
        <v>130000</v>
      </c>
      <c r="BK210" s="333">
        <v>126000</v>
      </c>
      <c r="BP210" s="331" t="s">
        <v>287</v>
      </c>
    </row>
    <row r="211" spans="58:68" x14ac:dyDescent="0.3">
      <c r="BF211" s="332">
        <v>203</v>
      </c>
      <c r="BG211" s="333">
        <v>135000</v>
      </c>
      <c r="BH211" s="333">
        <v>126000</v>
      </c>
      <c r="BI211" s="333">
        <v>140000</v>
      </c>
      <c r="BJ211" s="333">
        <v>130000</v>
      </c>
      <c r="BK211" s="333">
        <v>126000</v>
      </c>
      <c r="BP211" s="331" t="s">
        <v>287</v>
      </c>
    </row>
    <row r="212" spans="58:68" x14ac:dyDescent="0.3">
      <c r="BF212" s="332">
        <v>204</v>
      </c>
      <c r="BG212" s="333">
        <v>135000</v>
      </c>
      <c r="BH212" s="333">
        <v>126000</v>
      </c>
      <c r="BI212" s="333">
        <v>140000</v>
      </c>
      <c r="BJ212" s="333">
        <v>130000</v>
      </c>
      <c r="BK212" s="333">
        <v>126000</v>
      </c>
      <c r="BP212" s="331" t="s">
        <v>287</v>
      </c>
    </row>
    <row r="213" spans="58:68" x14ac:dyDescent="0.3">
      <c r="BF213" s="332">
        <v>205</v>
      </c>
      <c r="BG213" s="333">
        <v>135000</v>
      </c>
      <c r="BH213" s="333">
        <v>126000</v>
      </c>
      <c r="BI213" s="333">
        <v>140000</v>
      </c>
      <c r="BJ213" s="333">
        <v>130000</v>
      </c>
      <c r="BK213" s="333">
        <v>126000</v>
      </c>
      <c r="BP213" s="331" t="s">
        <v>287</v>
      </c>
    </row>
    <row r="214" spans="58:68" x14ac:dyDescent="0.3">
      <c r="BF214" s="332">
        <v>206</v>
      </c>
      <c r="BG214" s="333">
        <v>135000</v>
      </c>
      <c r="BH214" s="333">
        <v>126000</v>
      </c>
      <c r="BI214" s="333">
        <v>140000</v>
      </c>
      <c r="BJ214" s="333">
        <v>130000</v>
      </c>
      <c r="BK214" s="333">
        <v>126000</v>
      </c>
      <c r="BN214" s="331"/>
      <c r="BP214" s="331" t="s">
        <v>287</v>
      </c>
    </row>
    <row r="215" spans="58:68" x14ac:dyDescent="0.3">
      <c r="BF215" s="332">
        <v>207</v>
      </c>
      <c r="BG215" s="333">
        <v>135000</v>
      </c>
      <c r="BH215" s="333">
        <v>126000</v>
      </c>
      <c r="BI215" s="333">
        <v>140000</v>
      </c>
      <c r="BJ215" s="333">
        <v>130000</v>
      </c>
      <c r="BK215" s="333">
        <v>126000</v>
      </c>
      <c r="BP215" s="331" t="s">
        <v>287</v>
      </c>
    </row>
    <row r="216" spans="58:68" x14ac:dyDescent="0.3">
      <c r="BF216" s="332">
        <v>208</v>
      </c>
      <c r="BG216" s="333">
        <v>135000</v>
      </c>
      <c r="BH216" s="333">
        <v>126000</v>
      </c>
      <c r="BI216" s="333">
        <v>140000</v>
      </c>
      <c r="BJ216" s="333">
        <v>130000</v>
      </c>
      <c r="BK216" s="333">
        <v>126000</v>
      </c>
      <c r="BP216" s="331" t="s">
        <v>287</v>
      </c>
    </row>
    <row r="217" spans="58:68" x14ac:dyDescent="0.3">
      <c r="BF217" s="332">
        <v>209</v>
      </c>
      <c r="BG217" s="333">
        <v>135000</v>
      </c>
      <c r="BH217" s="333">
        <v>126000</v>
      </c>
      <c r="BI217" s="333">
        <v>140000</v>
      </c>
      <c r="BJ217" s="333">
        <v>130000</v>
      </c>
      <c r="BK217" s="333">
        <v>126000</v>
      </c>
      <c r="BP217" s="331" t="s">
        <v>287</v>
      </c>
    </row>
    <row r="218" spans="58:68" x14ac:dyDescent="0.3">
      <c r="BF218" s="332">
        <v>210</v>
      </c>
      <c r="BG218" s="333">
        <v>135000</v>
      </c>
      <c r="BH218" s="333">
        <v>126000</v>
      </c>
      <c r="BI218" s="333">
        <v>140000</v>
      </c>
      <c r="BJ218" s="333">
        <v>130000</v>
      </c>
      <c r="BK218" s="333">
        <v>126000</v>
      </c>
      <c r="BP218" s="331" t="s">
        <v>287</v>
      </c>
    </row>
    <row r="219" spans="58:68" x14ac:dyDescent="0.3">
      <c r="BF219" s="332">
        <v>211</v>
      </c>
      <c r="BG219" s="333">
        <v>135000</v>
      </c>
      <c r="BH219" s="333">
        <v>126000</v>
      </c>
      <c r="BI219" s="333">
        <v>140000</v>
      </c>
      <c r="BJ219" s="333">
        <v>130000</v>
      </c>
      <c r="BK219" s="333">
        <v>126000</v>
      </c>
      <c r="BP219" s="331" t="s">
        <v>287</v>
      </c>
    </row>
    <row r="220" spans="58:68" x14ac:dyDescent="0.3">
      <c r="BF220" s="332">
        <v>212</v>
      </c>
      <c r="BG220" s="333">
        <v>135000</v>
      </c>
      <c r="BH220" s="333">
        <v>126000</v>
      </c>
      <c r="BI220" s="333">
        <v>140000</v>
      </c>
      <c r="BJ220" s="333">
        <v>130000</v>
      </c>
      <c r="BK220" s="333">
        <v>126000</v>
      </c>
      <c r="BP220" s="331" t="s">
        <v>287</v>
      </c>
    </row>
    <row r="221" spans="58:68" x14ac:dyDescent="0.3">
      <c r="BF221" s="332">
        <v>213</v>
      </c>
      <c r="BG221" s="333">
        <v>135000</v>
      </c>
      <c r="BH221" s="333">
        <v>126000</v>
      </c>
      <c r="BI221" s="333">
        <v>140000</v>
      </c>
      <c r="BJ221" s="333">
        <v>130000</v>
      </c>
      <c r="BK221" s="333">
        <v>126000</v>
      </c>
      <c r="BP221" s="331" t="s">
        <v>287</v>
      </c>
    </row>
    <row r="222" spans="58:68" x14ac:dyDescent="0.3">
      <c r="BF222" s="332">
        <v>214</v>
      </c>
      <c r="BG222" s="333">
        <v>135000</v>
      </c>
      <c r="BH222" s="333">
        <v>126000</v>
      </c>
      <c r="BI222" s="333">
        <v>140000</v>
      </c>
      <c r="BJ222" s="333">
        <v>130000</v>
      </c>
      <c r="BK222" s="333">
        <v>126000</v>
      </c>
      <c r="BP222" s="331" t="s">
        <v>287</v>
      </c>
    </row>
    <row r="223" spans="58:68" x14ac:dyDescent="0.3">
      <c r="BF223" s="332">
        <v>215</v>
      </c>
      <c r="BG223" s="333">
        <v>135000</v>
      </c>
      <c r="BH223" s="333">
        <v>126000</v>
      </c>
      <c r="BI223" s="333">
        <v>140000</v>
      </c>
      <c r="BJ223" s="333">
        <v>130000</v>
      </c>
      <c r="BK223" s="333">
        <v>126000</v>
      </c>
      <c r="BP223" s="331" t="s">
        <v>287</v>
      </c>
    </row>
    <row r="224" spans="58:68" x14ac:dyDescent="0.3">
      <c r="BF224" s="332">
        <v>216</v>
      </c>
      <c r="BG224" s="333">
        <v>135000</v>
      </c>
      <c r="BH224" s="333">
        <v>126000</v>
      </c>
      <c r="BI224" s="333">
        <v>140000</v>
      </c>
      <c r="BJ224" s="333">
        <v>130000</v>
      </c>
      <c r="BK224" s="333">
        <v>126000</v>
      </c>
      <c r="BP224" s="331" t="s">
        <v>287</v>
      </c>
    </row>
    <row r="225" spans="58:68" x14ac:dyDescent="0.3">
      <c r="BF225" s="332">
        <v>217</v>
      </c>
      <c r="BG225" s="333">
        <v>135000</v>
      </c>
      <c r="BH225" s="333">
        <v>126000</v>
      </c>
      <c r="BI225" s="333">
        <v>140000</v>
      </c>
      <c r="BJ225" s="333">
        <v>130000</v>
      </c>
      <c r="BK225" s="333">
        <v>126000</v>
      </c>
      <c r="BP225" s="331" t="s">
        <v>287</v>
      </c>
    </row>
    <row r="226" spans="58:68" x14ac:dyDescent="0.3">
      <c r="BF226" s="332">
        <v>218</v>
      </c>
      <c r="BG226" s="333">
        <v>135000</v>
      </c>
      <c r="BH226" s="333">
        <v>126000</v>
      </c>
      <c r="BI226" s="333">
        <v>140000</v>
      </c>
      <c r="BJ226" s="333">
        <v>130000</v>
      </c>
      <c r="BK226" s="333">
        <v>126000</v>
      </c>
      <c r="BP226" s="331" t="s">
        <v>287</v>
      </c>
    </row>
    <row r="227" spans="58:68" x14ac:dyDescent="0.3">
      <c r="BF227" s="332">
        <v>219</v>
      </c>
      <c r="BG227" s="333">
        <v>135000</v>
      </c>
      <c r="BH227" s="333">
        <v>126000</v>
      </c>
      <c r="BI227" s="333">
        <v>140000</v>
      </c>
      <c r="BJ227" s="333">
        <v>130000</v>
      </c>
      <c r="BK227" s="333">
        <v>126000</v>
      </c>
      <c r="BP227" s="331" t="s">
        <v>287</v>
      </c>
    </row>
    <row r="228" spans="58:68" x14ac:dyDescent="0.3">
      <c r="BF228" s="332">
        <v>220</v>
      </c>
      <c r="BG228" s="333">
        <v>135000</v>
      </c>
      <c r="BH228" s="333">
        <v>126000</v>
      </c>
      <c r="BI228" s="333">
        <v>140000</v>
      </c>
      <c r="BJ228" s="333">
        <v>130000</v>
      </c>
      <c r="BK228" s="333">
        <v>126000</v>
      </c>
      <c r="BP228" s="331" t="s">
        <v>287</v>
      </c>
    </row>
    <row r="229" spans="58:68" x14ac:dyDescent="0.3">
      <c r="BF229" s="332">
        <v>221</v>
      </c>
      <c r="BG229" s="333">
        <v>135000</v>
      </c>
      <c r="BH229" s="333">
        <v>126000</v>
      </c>
      <c r="BI229" s="333">
        <v>140000</v>
      </c>
      <c r="BJ229" s="333">
        <v>130000</v>
      </c>
      <c r="BK229" s="333">
        <v>126000</v>
      </c>
      <c r="BP229" s="331" t="s">
        <v>287</v>
      </c>
    </row>
    <row r="230" spans="58:68" x14ac:dyDescent="0.3">
      <c r="BF230" s="332">
        <v>222</v>
      </c>
      <c r="BG230" s="333">
        <v>135000</v>
      </c>
      <c r="BH230" s="333">
        <v>126000</v>
      </c>
      <c r="BI230" s="333">
        <v>140000</v>
      </c>
      <c r="BJ230" s="333">
        <v>130000</v>
      </c>
      <c r="BK230" s="333">
        <v>126000</v>
      </c>
      <c r="BP230" s="331" t="s">
        <v>287</v>
      </c>
    </row>
    <row r="231" spans="58:68" x14ac:dyDescent="0.3">
      <c r="BF231" s="332">
        <v>223</v>
      </c>
      <c r="BG231" s="333">
        <v>135000</v>
      </c>
      <c r="BH231" s="333">
        <v>126000</v>
      </c>
      <c r="BI231" s="333">
        <v>140000</v>
      </c>
      <c r="BJ231" s="333">
        <v>130000</v>
      </c>
      <c r="BK231" s="333">
        <v>126000</v>
      </c>
      <c r="BP231" s="331" t="s">
        <v>287</v>
      </c>
    </row>
    <row r="232" spans="58:68" x14ac:dyDescent="0.3">
      <c r="BF232" s="332">
        <v>224</v>
      </c>
      <c r="BG232" s="333">
        <v>135000</v>
      </c>
      <c r="BH232" s="333">
        <v>126000</v>
      </c>
      <c r="BI232" s="333">
        <v>140000</v>
      </c>
      <c r="BJ232" s="333">
        <v>130000</v>
      </c>
      <c r="BK232" s="333">
        <v>126000</v>
      </c>
      <c r="BP232" s="331" t="s">
        <v>287</v>
      </c>
    </row>
    <row r="233" spans="58:68" x14ac:dyDescent="0.3">
      <c r="BF233" s="332">
        <v>225</v>
      </c>
      <c r="BG233" s="333">
        <v>135000</v>
      </c>
      <c r="BH233" s="333">
        <v>126000</v>
      </c>
      <c r="BI233" s="333">
        <v>140000</v>
      </c>
      <c r="BJ233" s="333">
        <v>130000</v>
      </c>
      <c r="BK233" s="333">
        <v>126000</v>
      </c>
      <c r="BP233" s="331" t="s">
        <v>287</v>
      </c>
    </row>
    <row r="234" spans="58:68" x14ac:dyDescent="0.3">
      <c r="BF234" s="332">
        <v>226</v>
      </c>
      <c r="BG234" s="333">
        <v>135000</v>
      </c>
      <c r="BH234" s="333">
        <v>126000</v>
      </c>
      <c r="BI234" s="333">
        <v>140000</v>
      </c>
      <c r="BJ234" s="333">
        <v>130000</v>
      </c>
      <c r="BK234" s="333">
        <v>126000</v>
      </c>
      <c r="BP234" s="331" t="s">
        <v>287</v>
      </c>
    </row>
    <row r="235" spans="58:68" x14ac:dyDescent="0.3">
      <c r="BF235" s="332">
        <v>227</v>
      </c>
      <c r="BG235" s="333">
        <v>135000</v>
      </c>
      <c r="BH235" s="333">
        <v>126000</v>
      </c>
      <c r="BI235" s="333">
        <v>140000</v>
      </c>
      <c r="BJ235" s="333">
        <v>130000</v>
      </c>
      <c r="BK235" s="333">
        <v>126000</v>
      </c>
      <c r="BP235" s="331" t="s">
        <v>287</v>
      </c>
    </row>
    <row r="236" spans="58:68" x14ac:dyDescent="0.3">
      <c r="BF236" s="332">
        <v>228</v>
      </c>
      <c r="BG236" s="333">
        <v>135000</v>
      </c>
      <c r="BH236" s="333">
        <v>126000</v>
      </c>
      <c r="BI236" s="333">
        <v>140000</v>
      </c>
      <c r="BJ236" s="333">
        <v>130000</v>
      </c>
      <c r="BK236" s="333">
        <v>126000</v>
      </c>
      <c r="BP236" s="331" t="s">
        <v>287</v>
      </c>
    </row>
    <row r="237" spans="58:68" x14ac:dyDescent="0.3">
      <c r="BF237" s="332">
        <v>229</v>
      </c>
      <c r="BG237" s="333">
        <v>135000</v>
      </c>
      <c r="BH237" s="333">
        <v>126000</v>
      </c>
      <c r="BI237" s="333">
        <v>140000</v>
      </c>
      <c r="BJ237" s="333">
        <v>130000</v>
      </c>
      <c r="BK237" s="333">
        <v>126000</v>
      </c>
      <c r="BP237" s="331" t="s">
        <v>287</v>
      </c>
    </row>
    <row r="238" spans="58:68" x14ac:dyDescent="0.3">
      <c r="BF238" s="332">
        <v>230</v>
      </c>
      <c r="BG238" s="333">
        <v>135000</v>
      </c>
      <c r="BH238" s="333">
        <v>126000</v>
      </c>
      <c r="BI238" s="333">
        <v>140000</v>
      </c>
      <c r="BJ238" s="333">
        <v>130000</v>
      </c>
      <c r="BK238" s="333">
        <v>126000</v>
      </c>
      <c r="BP238" s="331" t="s">
        <v>287</v>
      </c>
    </row>
    <row r="239" spans="58:68" x14ac:dyDescent="0.3">
      <c r="BF239" s="332">
        <v>231</v>
      </c>
      <c r="BG239" s="333">
        <v>135000</v>
      </c>
      <c r="BH239" s="333">
        <v>126000</v>
      </c>
      <c r="BI239" s="333">
        <v>140000</v>
      </c>
      <c r="BJ239" s="333">
        <v>130000</v>
      </c>
      <c r="BK239" s="333">
        <v>126000</v>
      </c>
      <c r="BP239" s="331" t="s">
        <v>287</v>
      </c>
    </row>
    <row r="240" spans="58:68" x14ac:dyDescent="0.3">
      <c r="BF240" s="332">
        <v>232</v>
      </c>
      <c r="BG240" s="333">
        <v>135000</v>
      </c>
      <c r="BH240" s="333">
        <v>126000</v>
      </c>
      <c r="BI240" s="333">
        <v>140000</v>
      </c>
      <c r="BJ240" s="333">
        <v>130000</v>
      </c>
      <c r="BK240" s="333">
        <v>126000</v>
      </c>
      <c r="BP240" s="331" t="s">
        <v>287</v>
      </c>
    </row>
    <row r="241" spans="58:68" x14ac:dyDescent="0.3">
      <c r="BF241" s="332">
        <v>233</v>
      </c>
      <c r="BG241" s="333">
        <v>135000</v>
      </c>
      <c r="BH241" s="333">
        <v>126000</v>
      </c>
      <c r="BI241" s="333">
        <v>140000</v>
      </c>
      <c r="BJ241" s="333">
        <v>130000</v>
      </c>
      <c r="BK241" s="333">
        <v>126000</v>
      </c>
      <c r="BP241" s="331" t="s">
        <v>287</v>
      </c>
    </row>
    <row r="242" spans="58:68" x14ac:dyDescent="0.3">
      <c r="BF242" s="332">
        <v>234</v>
      </c>
      <c r="BG242" s="333">
        <v>135000</v>
      </c>
      <c r="BH242" s="333">
        <v>126000</v>
      </c>
      <c r="BI242" s="333">
        <v>140000</v>
      </c>
      <c r="BJ242" s="333">
        <v>130000</v>
      </c>
      <c r="BK242" s="333">
        <v>126000</v>
      </c>
      <c r="BP242" s="331" t="s">
        <v>287</v>
      </c>
    </row>
    <row r="243" spans="58:68" x14ac:dyDescent="0.3">
      <c r="BF243" s="332">
        <v>235</v>
      </c>
      <c r="BG243" s="333">
        <v>135000</v>
      </c>
      <c r="BH243" s="333">
        <v>126000</v>
      </c>
      <c r="BI243" s="333">
        <v>140000</v>
      </c>
      <c r="BJ243" s="333">
        <v>130000</v>
      </c>
      <c r="BK243" s="333">
        <v>126000</v>
      </c>
      <c r="BP243" s="331" t="s">
        <v>287</v>
      </c>
    </row>
    <row r="244" spans="58:68" x14ac:dyDescent="0.3">
      <c r="BF244" s="332">
        <v>236</v>
      </c>
      <c r="BG244" s="333">
        <v>135000</v>
      </c>
      <c r="BH244" s="333">
        <v>126000</v>
      </c>
      <c r="BI244" s="333">
        <v>140000</v>
      </c>
      <c r="BJ244" s="333">
        <v>130000</v>
      </c>
      <c r="BK244" s="333">
        <v>126000</v>
      </c>
      <c r="BP244" s="331" t="s">
        <v>287</v>
      </c>
    </row>
    <row r="245" spans="58:68" x14ac:dyDescent="0.3">
      <c r="BF245" s="332">
        <v>237</v>
      </c>
      <c r="BG245" s="333">
        <v>135000</v>
      </c>
      <c r="BH245" s="333">
        <v>126000</v>
      </c>
      <c r="BI245" s="333">
        <v>140000</v>
      </c>
      <c r="BJ245" s="333">
        <v>130000</v>
      </c>
      <c r="BK245" s="333">
        <v>126000</v>
      </c>
      <c r="BP245" s="331" t="s">
        <v>287</v>
      </c>
    </row>
    <row r="246" spans="58:68" x14ac:dyDescent="0.3">
      <c r="BF246" s="332">
        <v>238</v>
      </c>
      <c r="BG246" s="333">
        <v>135000</v>
      </c>
      <c r="BH246" s="333">
        <v>126000</v>
      </c>
      <c r="BI246" s="333">
        <v>140000</v>
      </c>
      <c r="BJ246" s="333">
        <v>130000</v>
      </c>
      <c r="BK246" s="333">
        <v>126000</v>
      </c>
      <c r="BP246" s="331" t="s">
        <v>287</v>
      </c>
    </row>
    <row r="247" spans="58:68" x14ac:dyDescent="0.3">
      <c r="BF247" s="332">
        <v>239</v>
      </c>
      <c r="BG247" s="333">
        <v>135000</v>
      </c>
      <c r="BH247" s="333">
        <v>126000</v>
      </c>
      <c r="BI247" s="333">
        <v>140000</v>
      </c>
      <c r="BJ247" s="333">
        <v>130000</v>
      </c>
      <c r="BK247" s="333">
        <v>126000</v>
      </c>
      <c r="BP247" s="331" t="s">
        <v>287</v>
      </c>
    </row>
    <row r="248" spans="58:68" x14ac:dyDescent="0.3">
      <c r="BF248" s="332">
        <v>240</v>
      </c>
      <c r="BG248" s="333">
        <v>135000</v>
      </c>
      <c r="BH248" s="333">
        <v>126000</v>
      </c>
      <c r="BI248" s="333">
        <v>140000</v>
      </c>
      <c r="BJ248" s="333">
        <v>130000</v>
      </c>
      <c r="BK248" s="333">
        <v>126000</v>
      </c>
      <c r="BP248" s="331" t="s">
        <v>287</v>
      </c>
    </row>
    <row r="249" spans="58:68" x14ac:dyDescent="0.3">
      <c r="BF249" s="332">
        <v>241</v>
      </c>
      <c r="BG249" s="333">
        <v>135000</v>
      </c>
      <c r="BH249" s="333">
        <v>126000</v>
      </c>
      <c r="BI249" s="333">
        <v>140000</v>
      </c>
      <c r="BJ249" s="333">
        <v>130000</v>
      </c>
      <c r="BK249" s="333">
        <v>126000</v>
      </c>
      <c r="BP249" s="331" t="s">
        <v>287</v>
      </c>
    </row>
    <row r="250" spans="58:68" x14ac:dyDescent="0.3">
      <c r="BF250" s="332">
        <v>242</v>
      </c>
      <c r="BG250" s="333">
        <v>135000</v>
      </c>
      <c r="BH250" s="333">
        <v>126000</v>
      </c>
      <c r="BI250" s="333">
        <v>140000</v>
      </c>
      <c r="BJ250" s="333">
        <v>130000</v>
      </c>
      <c r="BK250" s="333">
        <v>126000</v>
      </c>
      <c r="BP250" s="331" t="s">
        <v>287</v>
      </c>
    </row>
    <row r="251" spans="58:68" x14ac:dyDescent="0.3">
      <c r="BF251" s="332">
        <v>243</v>
      </c>
      <c r="BG251" s="333">
        <v>135000</v>
      </c>
      <c r="BH251" s="333">
        <v>126000</v>
      </c>
      <c r="BI251" s="333">
        <v>140000</v>
      </c>
      <c r="BJ251" s="333">
        <v>130000</v>
      </c>
      <c r="BK251" s="333">
        <v>126000</v>
      </c>
      <c r="BP251" s="331" t="s">
        <v>287</v>
      </c>
    </row>
    <row r="252" spans="58:68" x14ac:dyDescent="0.3">
      <c r="BF252" s="332">
        <v>244</v>
      </c>
      <c r="BG252" s="333">
        <v>135000</v>
      </c>
      <c r="BH252" s="333">
        <v>126000</v>
      </c>
      <c r="BI252" s="333">
        <v>140000</v>
      </c>
      <c r="BJ252" s="333">
        <v>130000</v>
      </c>
      <c r="BK252" s="333">
        <v>126000</v>
      </c>
      <c r="BP252" s="331" t="s">
        <v>287</v>
      </c>
    </row>
    <row r="253" spans="58:68" x14ac:dyDescent="0.3">
      <c r="BF253" s="332">
        <v>245</v>
      </c>
      <c r="BG253" s="333">
        <v>135000</v>
      </c>
      <c r="BH253" s="333">
        <v>126000</v>
      </c>
      <c r="BI253" s="333">
        <v>140000</v>
      </c>
      <c r="BJ253" s="333">
        <v>130000</v>
      </c>
      <c r="BK253" s="333">
        <v>126000</v>
      </c>
      <c r="BP253" s="331" t="s">
        <v>287</v>
      </c>
    </row>
    <row r="254" spans="58:68" x14ac:dyDescent="0.3">
      <c r="BF254" s="332">
        <v>246</v>
      </c>
      <c r="BG254" s="333">
        <v>135000</v>
      </c>
      <c r="BH254" s="333">
        <v>126000</v>
      </c>
      <c r="BI254" s="333">
        <v>140000</v>
      </c>
      <c r="BJ254" s="333">
        <v>130000</v>
      </c>
      <c r="BK254" s="333">
        <v>126000</v>
      </c>
      <c r="BP254" s="331" t="s">
        <v>287</v>
      </c>
    </row>
    <row r="255" spans="58:68" x14ac:dyDescent="0.3">
      <c r="BF255" s="332">
        <v>247</v>
      </c>
      <c r="BG255" s="333">
        <v>135000</v>
      </c>
      <c r="BH255" s="333">
        <v>126000</v>
      </c>
      <c r="BI255" s="333">
        <v>140000</v>
      </c>
      <c r="BJ255" s="333">
        <v>130000</v>
      </c>
      <c r="BK255" s="333">
        <v>126000</v>
      </c>
      <c r="BP255" s="331" t="s">
        <v>287</v>
      </c>
    </row>
    <row r="256" spans="58:68" x14ac:dyDescent="0.3">
      <c r="BF256" s="332">
        <v>248</v>
      </c>
      <c r="BG256" s="333">
        <v>135000</v>
      </c>
      <c r="BH256" s="333">
        <v>126000</v>
      </c>
      <c r="BI256" s="333">
        <v>140000</v>
      </c>
      <c r="BJ256" s="333">
        <v>130000</v>
      </c>
      <c r="BK256" s="333">
        <v>126000</v>
      </c>
      <c r="BP256" s="331" t="s">
        <v>287</v>
      </c>
    </row>
    <row r="257" spans="58:68" x14ac:dyDescent="0.3">
      <c r="BF257" s="332">
        <v>249</v>
      </c>
      <c r="BG257" s="333">
        <v>135000</v>
      </c>
      <c r="BH257" s="333">
        <v>126000</v>
      </c>
      <c r="BI257" s="333">
        <v>140000</v>
      </c>
      <c r="BJ257" s="333">
        <v>130000</v>
      </c>
      <c r="BK257" s="333">
        <v>126000</v>
      </c>
      <c r="BP257" s="331" t="s">
        <v>287</v>
      </c>
    </row>
    <row r="258" spans="58:68" x14ac:dyDescent="0.3">
      <c r="BF258" s="332">
        <v>250</v>
      </c>
      <c r="BG258" s="333">
        <v>135000</v>
      </c>
      <c r="BH258" s="333">
        <v>117000</v>
      </c>
      <c r="BI258" s="333">
        <v>130000</v>
      </c>
      <c r="BJ258" s="333">
        <v>130000</v>
      </c>
      <c r="BK258" s="333">
        <v>117000</v>
      </c>
      <c r="BP258" s="331" t="s">
        <v>287</v>
      </c>
    </row>
    <row r="259" spans="58:68" x14ac:dyDescent="0.3">
      <c r="BF259" s="332">
        <v>251</v>
      </c>
      <c r="BG259" s="333">
        <v>135000</v>
      </c>
      <c r="BH259" s="333">
        <v>117000</v>
      </c>
      <c r="BI259" s="333">
        <v>130000</v>
      </c>
      <c r="BJ259" s="333">
        <v>130000</v>
      </c>
      <c r="BK259" s="333">
        <v>117000</v>
      </c>
      <c r="BP259" s="331" t="s">
        <v>287</v>
      </c>
    </row>
    <row r="260" spans="58:68" x14ac:dyDescent="0.3">
      <c r="BF260" s="332">
        <v>252</v>
      </c>
      <c r="BG260" s="333">
        <v>135000</v>
      </c>
      <c r="BH260" s="333">
        <v>117000</v>
      </c>
      <c r="BI260" s="333">
        <v>130000</v>
      </c>
      <c r="BJ260" s="333">
        <v>130000</v>
      </c>
      <c r="BK260" s="333">
        <v>117000</v>
      </c>
      <c r="BP260" s="331" t="s">
        <v>287</v>
      </c>
    </row>
    <row r="261" spans="58:68" x14ac:dyDescent="0.3">
      <c r="BF261" s="332">
        <v>253</v>
      </c>
      <c r="BG261" s="333">
        <v>135000</v>
      </c>
      <c r="BH261" s="333">
        <v>117000</v>
      </c>
      <c r="BI261" s="333">
        <v>130000</v>
      </c>
      <c r="BJ261" s="333">
        <v>130000</v>
      </c>
      <c r="BK261" s="333">
        <v>117000</v>
      </c>
      <c r="BP261" s="331" t="s">
        <v>287</v>
      </c>
    </row>
    <row r="262" spans="58:68" x14ac:dyDescent="0.3">
      <c r="BF262" s="332">
        <v>254</v>
      </c>
      <c r="BG262" s="333">
        <v>135000</v>
      </c>
      <c r="BH262" s="333">
        <v>117000</v>
      </c>
      <c r="BI262" s="333">
        <v>130000</v>
      </c>
      <c r="BJ262" s="333">
        <v>130000</v>
      </c>
      <c r="BK262" s="333">
        <v>117000</v>
      </c>
      <c r="BP262" s="331" t="s">
        <v>287</v>
      </c>
    </row>
    <row r="263" spans="58:68" x14ac:dyDescent="0.3">
      <c r="BF263" s="332">
        <v>255</v>
      </c>
      <c r="BG263" s="333">
        <v>135000</v>
      </c>
      <c r="BH263" s="333">
        <v>117000</v>
      </c>
      <c r="BI263" s="333">
        <v>130000</v>
      </c>
      <c r="BJ263" s="333">
        <v>130000</v>
      </c>
      <c r="BK263" s="333">
        <v>117000</v>
      </c>
      <c r="BP263" s="331" t="s">
        <v>287</v>
      </c>
    </row>
    <row r="264" spans="58:68" x14ac:dyDescent="0.3">
      <c r="BF264" s="332">
        <v>256</v>
      </c>
      <c r="BG264" s="333">
        <v>135000</v>
      </c>
      <c r="BH264" s="333">
        <v>117000</v>
      </c>
      <c r="BI264" s="333">
        <v>130000</v>
      </c>
      <c r="BJ264" s="333">
        <v>130000</v>
      </c>
      <c r="BK264" s="333">
        <v>117000</v>
      </c>
      <c r="BP264" s="331" t="s">
        <v>287</v>
      </c>
    </row>
    <row r="265" spans="58:68" x14ac:dyDescent="0.3">
      <c r="BF265" s="332">
        <v>257</v>
      </c>
      <c r="BG265" s="333">
        <v>135000</v>
      </c>
      <c r="BH265" s="333">
        <v>117000</v>
      </c>
      <c r="BI265" s="333">
        <v>130000</v>
      </c>
      <c r="BJ265" s="333">
        <v>130000</v>
      </c>
      <c r="BK265" s="333">
        <v>117000</v>
      </c>
      <c r="BP265" s="331" t="s">
        <v>287</v>
      </c>
    </row>
    <row r="266" spans="58:68" x14ac:dyDescent="0.3">
      <c r="BF266" s="332">
        <v>258</v>
      </c>
      <c r="BG266" s="333">
        <v>135000</v>
      </c>
      <c r="BH266" s="333">
        <v>117000</v>
      </c>
      <c r="BI266" s="333">
        <v>130000</v>
      </c>
      <c r="BJ266" s="333">
        <v>130000</v>
      </c>
      <c r="BK266" s="333">
        <v>117000</v>
      </c>
      <c r="BP266" s="331" t="s">
        <v>287</v>
      </c>
    </row>
    <row r="267" spans="58:68" x14ac:dyDescent="0.3">
      <c r="BF267" s="332">
        <v>259</v>
      </c>
      <c r="BG267" s="333">
        <v>135000</v>
      </c>
      <c r="BH267" s="333">
        <v>117000</v>
      </c>
      <c r="BI267" s="333">
        <v>130000</v>
      </c>
      <c r="BJ267" s="333">
        <v>130000</v>
      </c>
      <c r="BK267" s="333">
        <v>117000</v>
      </c>
      <c r="BP267" s="331" t="s">
        <v>287</v>
      </c>
    </row>
    <row r="268" spans="58:68" x14ac:dyDescent="0.3">
      <c r="BF268" s="332">
        <v>260</v>
      </c>
      <c r="BG268" s="333">
        <v>135000</v>
      </c>
      <c r="BH268" s="333">
        <v>117000</v>
      </c>
      <c r="BI268" s="333">
        <v>130000</v>
      </c>
      <c r="BJ268" s="333">
        <v>130000</v>
      </c>
      <c r="BK268" s="333">
        <v>117000</v>
      </c>
      <c r="BP268" s="331" t="s">
        <v>287</v>
      </c>
    </row>
    <row r="269" spans="58:68" x14ac:dyDescent="0.3">
      <c r="BF269" s="332">
        <v>261</v>
      </c>
      <c r="BG269" s="333">
        <v>135000</v>
      </c>
      <c r="BH269" s="333">
        <v>117000</v>
      </c>
      <c r="BI269" s="333">
        <v>130000</v>
      </c>
      <c r="BJ269" s="333">
        <v>130000</v>
      </c>
      <c r="BK269" s="333">
        <v>117000</v>
      </c>
      <c r="BP269" s="331" t="s">
        <v>287</v>
      </c>
    </row>
    <row r="270" spans="58:68" x14ac:dyDescent="0.3">
      <c r="BF270" s="332">
        <v>262</v>
      </c>
      <c r="BG270" s="333">
        <v>135000</v>
      </c>
      <c r="BH270" s="333">
        <v>117000</v>
      </c>
      <c r="BI270" s="333">
        <v>130000</v>
      </c>
      <c r="BJ270" s="333">
        <v>130000</v>
      </c>
      <c r="BK270" s="333">
        <v>117000</v>
      </c>
      <c r="BP270" s="331" t="s">
        <v>287</v>
      </c>
    </row>
    <row r="271" spans="58:68" x14ac:dyDescent="0.3">
      <c r="BF271" s="332">
        <v>263</v>
      </c>
      <c r="BG271" s="333">
        <v>135000</v>
      </c>
      <c r="BH271" s="333">
        <v>117000</v>
      </c>
      <c r="BI271" s="333">
        <v>130000</v>
      </c>
      <c r="BJ271" s="333">
        <v>130000</v>
      </c>
      <c r="BK271" s="333">
        <v>117000</v>
      </c>
      <c r="BP271" s="331" t="s">
        <v>287</v>
      </c>
    </row>
    <row r="272" spans="58:68" x14ac:dyDescent="0.3">
      <c r="BF272" s="332">
        <v>264</v>
      </c>
      <c r="BG272" s="333">
        <v>135000</v>
      </c>
      <c r="BH272" s="333">
        <v>117000</v>
      </c>
      <c r="BI272" s="333">
        <v>130000</v>
      </c>
      <c r="BJ272" s="333">
        <v>130000</v>
      </c>
      <c r="BK272" s="333">
        <v>117000</v>
      </c>
      <c r="BP272" s="331" t="s">
        <v>287</v>
      </c>
    </row>
    <row r="273" spans="58:68" x14ac:dyDescent="0.3">
      <c r="BF273" s="332">
        <v>265</v>
      </c>
      <c r="BG273" s="333">
        <v>135000</v>
      </c>
      <c r="BH273" s="333">
        <v>117000</v>
      </c>
      <c r="BI273" s="333">
        <v>130000</v>
      </c>
      <c r="BJ273" s="333">
        <v>130000</v>
      </c>
      <c r="BK273" s="333">
        <v>117000</v>
      </c>
      <c r="BP273" s="331" t="s">
        <v>287</v>
      </c>
    </row>
    <row r="274" spans="58:68" x14ac:dyDescent="0.3">
      <c r="BF274" s="332">
        <v>266</v>
      </c>
      <c r="BG274" s="333">
        <v>135000</v>
      </c>
      <c r="BH274" s="333">
        <v>117000</v>
      </c>
      <c r="BI274" s="333">
        <v>130000</v>
      </c>
      <c r="BJ274" s="333">
        <v>130000</v>
      </c>
      <c r="BK274" s="333">
        <v>117000</v>
      </c>
      <c r="BP274" s="331" t="s">
        <v>287</v>
      </c>
    </row>
    <row r="275" spans="58:68" x14ac:dyDescent="0.3">
      <c r="BF275" s="332">
        <v>267</v>
      </c>
      <c r="BG275" s="333">
        <v>135000</v>
      </c>
      <c r="BH275" s="333">
        <v>117000</v>
      </c>
      <c r="BI275" s="333">
        <v>130000</v>
      </c>
      <c r="BJ275" s="333">
        <v>130000</v>
      </c>
      <c r="BK275" s="333">
        <v>117000</v>
      </c>
      <c r="BP275" s="331" t="s">
        <v>287</v>
      </c>
    </row>
    <row r="276" spans="58:68" x14ac:dyDescent="0.3">
      <c r="BF276" s="332">
        <v>268</v>
      </c>
      <c r="BG276" s="333">
        <v>135000</v>
      </c>
      <c r="BH276" s="333">
        <v>117000</v>
      </c>
      <c r="BI276" s="333">
        <v>130000</v>
      </c>
      <c r="BJ276" s="333">
        <v>130000</v>
      </c>
      <c r="BK276" s="333">
        <v>117000</v>
      </c>
      <c r="BP276" s="331" t="s">
        <v>287</v>
      </c>
    </row>
    <row r="277" spans="58:68" x14ac:dyDescent="0.3">
      <c r="BF277" s="332">
        <v>269</v>
      </c>
      <c r="BG277" s="333">
        <v>135000</v>
      </c>
      <c r="BH277" s="333">
        <v>117000</v>
      </c>
      <c r="BI277" s="333">
        <v>130000</v>
      </c>
      <c r="BJ277" s="333">
        <v>130000</v>
      </c>
      <c r="BK277" s="333">
        <v>117000</v>
      </c>
      <c r="BP277" s="331" t="s">
        <v>287</v>
      </c>
    </row>
    <row r="278" spans="58:68" x14ac:dyDescent="0.3">
      <c r="BF278" s="332">
        <v>270</v>
      </c>
      <c r="BG278" s="333">
        <v>135000</v>
      </c>
      <c r="BH278" s="333">
        <v>117000</v>
      </c>
      <c r="BI278" s="333">
        <v>130000</v>
      </c>
      <c r="BJ278" s="333">
        <v>130000</v>
      </c>
      <c r="BK278" s="333">
        <v>117000</v>
      </c>
      <c r="BP278" s="331" t="s">
        <v>287</v>
      </c>
    </row>
    <row r="279" spans="58:68" x14ac:dyDescent="0.3">
      <c r="BF279" s="332">
        <v>271</v>
      </c>
      <c r="BG279" s="333">
        <v>135000</v>
      </c>
      <c r="BH279" s="333">
        <v>117000</v>
      </c>
      <c r="BI279" s="333">
        <v>130000</v>
      </c>
      <c r="BJ279" s="333">
        <v>130000</v>
      </c>
      <c r="BK279" s="333">
        <v>117000</v>
      </c>
      <c r="BP279" s="331" t="s">
        <v>287</v>
      </c>
    </row>
    <row r="280" spans="58:68" x14ac:dyDescent="0.3">
      <c r="BF280" s="332">
        <v>272</v>
      </c>
      <c r="BG280" s="333">
        <v>135000</v>
      </c>
      <c r="BH280" s="333">
        <v>117000</v>
      </c>
      <c r="BI280" s="333">
        <v>130000</v>
      </c>
      <c r="BJ280" s="333">
        <v>130000</v>
      </c>
      <c r="BK280" s="333">
        <v>117000</v>
      </c>
      <c r="BP280" s="331" t="s">
        <v>287</v>
      </c>
    </row>
    <row r="281" spans="58:68" x14ac:dyDescent="0.3">
      <c r="BF281" s="332">
        <v>273</v>
      </c>
      <c r="BG281" s="333">
        <v>135000</v>
      </c>
      <c r="BH281" s="333">
        <v>117000</v>
      </c>
      <c r="BI281" s="333">
        <v>130000</v>
      </c>
      <c r="BJ281" s="333">
        <v>130000</v>
      </c>
      <c r="BK281" s="333">
        <v>117000</v>
      </c>
      <c r="BP281" s="331" t="s">
        <v>287</v>
      </c>
    </row>
    <row r="282" spans="58:68" x14ac:dyDescent="0.3">
      <c r="BF282" s="332">
        <v>274</v>
      </c>
      <c r="BG282" s="333">
        <v>135000</v>
      </c>
      <c r="BH282" s="333">
        <v>117000</v>
      </c>
      <c r="BI282" s="333">
        <v>130000</v>
      </c>
      <c r="BJ282" s="333">
        <v>130000</v>
      </c>
      <c r="BK282" s="333">
        <v>117000</v>
      </c>
      <c r="BP282" s="331" t="s">
        <v>287</v>
      </c>
    </row>
    <row r="283" spans="58:68" x14ac:dyDescent="0.3">
      <c r="BF283" s="332">
        <v>275</v>
      </c>
      <c r="BG283" s="333">
        <v>135000</v>
      </c>
      <c r="BH283" s="333">
        <v>117000</v>
      </c>
      <c r="BI283" s="333">
        <v>130000</v>
      </c>
      <c r="BJ283" s="333">
        <v>130000</v>
      </c>
      <c r="BK283" s="333">
        <v>117000</v>
      </c>
      <c r="BP283" s="331" t="s">
        <v>287</v>
      </c>
    </row>
    <row r="284" spans="58:68" x14ac:dyDescent="0.3">
      <c r="BF284" s="332">
        <v>276</v>
      </c>
      <c r="BG284" s="333">
        <v>135000</v>
      </c>
      <c r="BH284" s="333">
        <v>117000</v>
      </c>
      <c r="BI284" s="333">
        <v>130000</v>
      </c>
      <c r="BJ284" s="333">
        <v>130000</v>
      </c>
      <c r="BK284" s="333">
        <v>117000</v>
      </c>
      <c r="BP284" s="331" t="s">
        <v>287</v>
      </c>
    </row>
    <row r="285" spans="58:68" x14ac:dyDescent="0.3">
      <c r="BF285" s="332">
        <v>277</v>
      </c>
      <c r="BG285" s="333">
        <v>135000</v>
      </c>
      <c r="BH285" s="333">
        <v>117000</v>
      </c>
      <c r="BI285" s="333">
        <v>130000</v>
      </c>
      <c r="BJ285" s="333">
        <v>130000</v>
      </c>
      <c r="BK285" s="333">
        <v>117000</v>
      </c>
      <c r="BP285" s="331" t="s">
        <v>287</v>
      </c>
    </row>
    <row r="286" spans="58:68" x14ac:dyDescent="0.3">
      <c r="BF286" s="332">
        <v>278</v>
      </c>
      <c r="BG286" s="333">
        <v>135000</v>
      </c>
      <c r="BH286" s="333">
        <v>117000</v>
      </c>
      <c r="BI286" s="333">
        <v>130000</v>
      </c>
      <c r="BJ286" s="333">
        <v>130000</v>
      </c>
      <c r="BK286" s="333">
        <v>117000</v>
      </c>
      <c r="BP286" s="331" t="s">
        <v>287</v>
      </c>
    </row>
    <row r="287" spans="58:68" x14ac:dyDescent="0.3">
      <c r="BF287" s="332">
        <v>279</v>
      </c>
      <c r="BG287" s="333">
        <v>135000</v>
      </c>
      <c r="BH287" s="333">
        <v>117000</v>
      </c>
      <c r="BI287" s="333">
        <v>130000</v>
      </c>
      <c r="BJ287" s="333">
        <v>130000</v>
      </c>
      <c r="BK287" s="333">
        <v>117000</v>
      </c>
      <c r="BP287" s="331" t="s">
        <v>287</v>
      </c>
    </row>
    <row r="288" spans="58:68" x14ac:dyDescent="0.3">
      <c r="BF288" s="332">
        <v>280</v>
      </c>
      <c r="BG288" s="333">
        <v>135000</v>
      </c>
      <c r="BH288" s="333">
        <v>117000</v>
      </c>
      <c r="BI288" s="333">
        <v>130000</v>
      </c>
      <c r="BJ288" s="333">
        <v>130000</v>
      </c>
      <c r="BK288" s="333">
        <v>117000</v>
      </c>
      <c r="BP288" s="331" t="s">
        <v>287</v>
      </c>
    </row>
    <row r="289" spans="58:68" x14ac:dyDescent="0.3">
      <c r="BF289" s="332">
        <v>281</v>
      </c>
      <c r="BG289" s="333">
        <v>135000</v>
      </c>
      <c r="BH289" s="333">
        <v>117000</v>
      </c>
      <c r="BI289" s="333">
        <v>130000</v>
      </c>
      <c r="BJ289" s="333">
        <v>130000</v>
      </c>
      <c r="BK289" s="333">
        <v>117000</v>
      </c>
      <c r="BP289" s="331" t="s">
        <v>287</v>
      </c>
    </row>
    <row r="290" spans="58:68" x14ac:dyDescent="0.3">
      <c r="BF290" s="332">
        <v>282</v>
      </c>
      <c r="BG290" s="333">
        <v>135000</v>
      </c>
      <c r="BH290" s="333">
        <v>117000</v>
      </c>
      <c r="BI290" s="333">
        <v>130000</v>
      </c>
      <c r="BJ290" s="333">
        <v>130000</v>
      </c>
      <c r="BK290" s="333">
        <v>117000</v>
      </c>
      <c r="BP290" s="331" t="s">
        <v>287</v>
      </c>
    </row>
    <row r="291" spans="58:68" x14ac:dyDescent="0.3">
      <c r="BF291" s="332">
        <v>283</v>
      </c>
      <c r="BG291" s="333">
        <v>135000</v>
      </c>
      <c r="BH291" s="333">
        <v>117000</v>
      </c>
      <c r="BI291" s="333">
        <v>130000</v>
      </c>
      <c r="BJ291" s="333">
        <v>130000</v>
      </c>
      <c r="BK291" s="333">
        <v>117000</v>
      </c>
      <c r="BP291" s="331" t="s">
        <v>287</v>
      </c>
    </row>
    <row r="292" spans="58:68" x14ac:dyDescent="0.3">
      <c r="BF292" s="332">
        <v>284</v>
      </c>
      <c r="BG292" s="333">
        <v>135000</v>
      </c>
      <c r="BH292" s="333">
        <v>117000</v>
      </c>
      <c r="BI292" s="333">
        <v>130000</v>
      </c>
      <c r="BJ292" s="333">
        <v>130000</v>
      </c>
      <c r="BK292" s="333">
        <v>117000</v>
      </c>
      <c r="BP292" s="331" t="s">
        <v>287</v>
      </c>
    </row>
    <row r="293" spans="58:68" x14ac:dyDescent="0.3">
      <c r="BF293" s="332">
        <v>285</v>
      </c>
      <c r="BG293" s="333">
        <v>135000</v>
      </c>
      <c r="BH293" s="333">
        <v>117000</v>
      </c>
      <c r="BI293" s="333">
        <v>130000</v>
      </c>
      <c r="BJ293" s="333">
        <v>130000</v>
      </c>
      <c r="BK293" s="333">
        <v>117000</v>
      </c>
      <c r="BP293" s="331" t="s">
        <v>287</v>
      </c>
    </row>
    <row r="294" spans="58:68" x14ac:dyDescent="0.3">
      <c r="BF294" s="332">
        <v>286</v>
      </c>
      <c r="BG294" s="333">
        <v>135000</v>
      </c>
      <c r="BH294" s="333">
        <v>117000</v>
      </c>
      <c r="BI294" s="333">
        <v>130000</v>
      </c>
      <c r="BJ294" s="333">
        <v>130000</v>
      </c>
      <c r="BK294" s="333">
        <v>117000</v>
      </c>
      <c r="BP294" s="331" t="s">
        <v>287</v>
      </c>
    </row>
    <row r="295" spans="58:68" x14ac:dyDescent="0.3">
      <c r="BF295" s="332">
        <v>287</v>
      </c>
      <c r="BG295" s="333">
        <v>135000</v>
      </c>
      <c r="BH295" s="333">
        <v>117000</v>
      </c>
      <c r="BI295" s="333">
        <v>130000</v>
      </c>
      <c r="BJ295" s="333">
        <v>130000</v>
      </c>
      <c r="BK295" s="333">
        <v>117000</v>
      </c>
      <c r="BP295" s="331" t="s">
        <v>287</v>
      </c>
    </row>
    <row r="296" spans="58:68" x14ac:dyDescent="0.3">
      <c r="BF296" s="332">
        <v>288</v>
      </c>
      <c r="BG296" s="333">
        <v>135000</v>
      </c>
      <c r="BH296" s="333">
        <v>117000</v>
      </c>
      <c r="BI296" s="333">
        <v>130000</v>
      </c>
      <c r="BJ296" s="333">
        <v>130000</v>
      </c>
      <c r="BK296" s="333">
        <v>117000</v>
      </c>
      <c r="BP296" s="331" t="s">
        <v>287</v>
      </c>
    </row>
    <row r="297" spans="58:68" x14ac:dyDescent="0.3">
      <c r="BF297" s="332">
        <v>289</v>
      </c>
      <c r="BG297" s="333">
        <v>135000</v>
      </c>
      <c r="BH297" s="333">
        <v>117000</v>
      </c>
      <c r="BI297" s="333">
        <v>130000</v>
      </c>
      <c r="BJ297" s="333">
        <v>130000</v>
      </c>
      <c r="BK297" s="333">
        <v>117000</v>
      </c>
      <c r="BP297" s="331" t="s">
        <v>287</v>
      </c>
    </row>
    <row r="298" spans="58:68" x14ac:dyDescent="0.3">
      <c r="BF298" s="332">
        <v>290</v>
      </c>
      <c r="BG298" s="333">
        <v>135000</v>
      </c>
      <c r="BH298" s="333">
        <v>117000</v>
      </c>
      <c r="BI298" s="333">
        <v>130000</v>
      </c>
      <c r="BJ298" s="333">
        <v>130000</v>
      </c>
      <c r="BK298" s="333">
        <v>117000</v>
      </c>
      <c r="BP298" s="331" t="s">
        <v>287</v>
      </c>
    </row>
    <row r="299" spans="58:68" x14ac:dyDescent="0.3">
      <c r="BF299" s="332">
        <v>291</v>
      </c>
      <c r="BG299" s="333">
        <v>135000</v>
      </c>
      <c r="BH299" s="333">
        <v>117000</v>
      </c>
      <c r="BI299" s="333">
        <v>130000</v>
      </c>
      <c r="BJ299" s="333">
        <v>130000</v>
      </c>
      <c r="BK299" s="333">
        <v>117000</v>
      </c>
      <c r="BP299" s="331" t="s">
        <v>287</v>
      </c>
    </row>
    <row r="300" spans="58:68" x14ac:dyDescent="0.3">
      <c r="BF300" s="332">
        <v>292</v>
      </c>
      <c r="BG300" s="333">
        <v>135000</v>
      </c>
      <c r="BH300" s="333">
        <v>117000</v>
      </c>
      <c r="BI300" s="333">
        <v>130000</v>
      </c>
      <c r="BJ300" s="333">
        <v>130000</v>
      </c>
      <c r="BK300" s="333">
        <v>117000</v>
      </c>
      <c r="BP300" s="331" t="s">
        <v>287</v>
      </c>
    </row>
    <row r="301" spans="58:68" x14ac:dyDescent="0.3">
      <c r="BF301" s="332">
        <v>293</v>
      </c>
      <c r="BG301" s="333">
        <v>135000</v>
      </c>
      <c r="BH301" s="333">
        <v>117000</v>
      </c>
      <c r="BI301" s="333">
        <v>130000</v>
      </c>
      <c r="BJ301" s="333">
        <v>130000</v>
      </c>
      <c r="BK301" s="333">
        <v>117000</v>
      </c>
      <c r="BP301" s="331" t="s">
        <v>287</v>
      </c>
    </row>
    <row r="302" spans="58:68" x14ac:dyDescent="0.3">
      <c r="BF302" s="332">
        <v>294</v>
      </c>
      <c r="BG302" s="333">
        <v>135000</v>
      </c>
      <c r="BH302" s="333">
        <v>117000</v>
      </c>
      <c r="BI302" s="333">
        <v>130000</v>
      </c>
      <c r="BJ302" s="333">
        <v>130000</v>
      </c>
      <c r="BK302" s="333">
        <v>117000</v>
      </c>
      <c r="BP302" s="331" t="s">
        <v>287</v>
      </c>
    </row>
    <row r="303" spans="58:68" x14ac:dyDescent="0.3">
      <c r="BF303" s="332">
        <v>295</v>
      </c>
      <c r="BG303" s="333">
        <v>135000</v>
      </c>
      <c r="BH303" s="333">
        <v>117000</v>
      </c>
      <c r="BI303" s="333">
        <v>130000</v>
      </c>
      <c r="BJ303" s="333">
        <v>130000</v>
      </c>
      <c r="BK303" s="333">
        <v>117000</v>
      </c>
      <c r="BP303" s="331" t="s">
        <v>287</v>
      </c>
    </row>
    <row r="304" spans="58:68" x14ac:dyDescent="0.3">
      <c r="BF304" s="332">
        <v>296</v>
      </c>
      <c r="BG304" s="333">
        <v>135000</v>
      </c>
      <c r="BH304" s="333">
        <v>117000</v>
      </c>
      <c r="BI304" s="333">
        <v>130000</v>
      </c>
      <c r="BJ304" s="333">
        <v>130000</v>
      </c>
      <c r="BK304" s="333">
        <v>117000</v>
      </c>
      <c r="BP304" s="331" t="s">
        <v>287</v>
      </c>
    </row>
    <row r="305" spans="58:68" x14ac:dyDescent="0.3">
      <c r="BF305" s="332">
        <v>297</v>
      </c>
      <c r="BG305" s="333">
        <v>135000</v>
      </c>
      <c r="BH305" s="333">
        <v>117000</v>
      </c>
      <c r="BI305" s="333">
        <v>130000</v>
      </c>
      <c r="BJ305" s="333">
        <v>130000</v>
      </c>
      <c r="BK305" s="333">
        <v>117000</v>
      </c>
      <c r="BP305" s="331" t="s">
        <v>287</v>
      </c>
    </row>
    <row r="306" spans="58:68" x14ac:dyDescent="0.3">
      <c r="BF306" s="332">
        <v>298</v>
      </c>
      <c r="BG306" s="333">
        <v>135000</v>
      </c>
      <c r="BH306" s="333">
        <v>117000</v>
      </c>
      <c r="BI306" s="333">
        <v>130000</v>
      </c>
      <c r="BJ306" s="333">
        <v>130000</v>
      </c>
      <c r="BK306" s="333">
        <v>117000</v>
      </c>
      <c r="BP306" s="331" t="s">
        <v>287</v>
      </c>
    </row>
    <row r="307" spans="58:68" x14ac:dyDescent="0.3">
      <c r="BF307" s="332">
        <v>299</v>
      </c>
      <c r="BG307" s="333">
        <v>135000</v>
      </c>
      <c r="BH307" s="333">
        <v>117000</v>
      </c>
      <c r="BI307" s="333">
        <v>130000</v>
      </c>
      <c r="BJ307" s="333">
        <v>130000</v>
      </c>
      <c r="BK307" s="333">
        <v>117000</v>
      </c>
      <c r="BP307" s="331" t="s">
        <v>287</v>
      </c>
    </row>
    <row r="308" spans="58:68" x14ac:dyDescent="0.3">
      <c r="BF308" s="332">
        <v>300</v>
      </c>
      <c r="BG308" s="333">
        <v>135000</v>
      </c>
      <c r="BH308" s="333">
        <v>112500</v>
      </c>
      <c r="BI308" s="333">
        <v>125000</v>
      </c>
      <c r="BJ308" s="333">
        <v>130000</v>
      </c>
      <c r="BK308" s="333">
        <v>112500</v>
      </c>
      <c r="BP308" s="331" t="s">
        <v>287</v>
      </c>
    </row>
    <row r="309" spans="58:68" x14ac:dyDescent="0.3">
      <c r="BF309" s="332">
        <v>301</v>
      </c>
      <c r="BG309" s="333">
        <v>135000</v>
      </c>
      <c r="BH309" s="333">
        <v>112500</v>
      </c>
      <c r="BI309" s="333">
        <v>125000</v>
      </c>
      <c r="BJ309" s="333">
        <v>85000</v>
      </c>
      <c r="BK309" s="333">
        <v>112500</v>
      </c>
      <c r="BP309" s="331" t="s">
        <v>287</v>
      </c>
    </row>
    <row r="310" spans="58:68" x14ac:dyDescent="0.3">
      <c r="BF310" s="332">
        <v>302</v>
      </c>
      <c r="BG310" s="333">
        <v>135000</v>
      </c>
      <c r="BH310" s="333">
        <v>112500</v>
      </c>
      <c r="BI310" s="333">
        <v>125000</v>
      </c>
      <c r="BJ310" s="333">
        <v>85000</v>
      </c>
      <c r="BK310" s="333">
        <v>112500</v>
      </c>
      <c r="BP310" s="331" t="s">
        <v>287</v>
      </c>
    </row>
    <row r="311" spans="58:68" x14ac:dyDescent="0.3">
      <c r="BF311" s="332">
        <v>303</v>
      </c>
      <c r="BG311" s="333">
        <v>135000</v>
      </c>
      <c r="BH311" s="333">
        <v>112500</v>
      </c>
      <c r="BI311" s="333">
        <v>125000</v>
      </c>
      <c r="BJ311" s="333">
        <v>85000</v>
      </c>
      <c r="BK311" s="333">
        <v>112500</v>
      </c>
      <c r="BP311" s="331" t="s">
        <v>287</v>
      </c>
    </row>
    <row r="312" spans="58:68" x14ac:dyDescent="0.3">
      <c r="BF312" s="332">
        <v>304</v>
      </c>
      <c r="BG312" s="333">
        <v>135000</v>
      </c>
      <c r="BH312" s="333">
        <v>112500</v>
      </c>
      <c r="BI312" s="333">
        <v>125000</v>
      </c>
      <c r="BJ312" s="333">
        <v>85000</v>
      </c>
      <c r="BK312" s="333">
        <v>112500</v>
      </c>
      <c r="BP312" s="331" t="s">
        <v>287</v>
      </c>
    </row>
    <row r="313" spans="58:68" x14ac:dyDescent="0.3">
      <c r="BF313" s="332">
        <v>305</v>
      </c>
      <c r="BG313" s="333">
        <v>135000</v>
      </c>
      <c r="BH313" s="333">
        <v>112500</v>
      </c>
      <c r="BI313" s="333">
        <v>125000</v>
      </c>
      <c r="BJ313" s="333">
        <v>85000</v>
      </c>
      <c r="BK313" s="333">
        <v>112500</v>
      </c>
      <c r="BP313" s="331" t="s">
        <v>287</v>
      </c>
    </row>
    <row r="314" spans="58:68" x14ac:dyDescent="0.3">
      <c r="BF314" s="332">
        <v>306</v>
      </c>
      <c r="BG314" s="333">
        <v>135000</v>
      </c>
      <c r="BH314" s="333">
        <v>112500</v>
      </c>
      <c r="BI314" s="333">
        <v>125000</v>
      </c>
      <c r="BJ314" s="333">
        <v>85000</v>
      </c>
      <c r="BK314" s="333">
        <v>112500</v>
      </c>
      <c r="BP314" s="331" t="s">
        <v>287</v>
      </c>
    </row>
    <row r="315" spans="58:68" x14ac:dyDescent="0.3">
      <c r="BF315" s="332">
        <v>307</v>
      </c>
      <c r="BG315" s="333">
        <v>135000</v>
      </c>
      <c r="BH315" s="333">
        <v>112500</v>
      </c>
      <c r="BI315" s="333">
        <v>125000</v>
      </c>
      <c r="BJ315" s="333">
        <v>85000</v>
      </c>
      <c r="BK315" s="333">
        <v>112500</v>
      </c>
      <c r="BP315" s="331" t="s">
        <v>287</v>
      </c>
    </row>
    <row r="316" spans="58:68" x14ac:dyDescent="0.3">
      <c r="BF316" s="332">
        <v>308</v>
      </c>
      <c r="BG316" s="333">
        <v>135000</v>
      </c>
      <c r="BH316" s="333">
        <v>112500</v>
      </c>
      <c r="BI316" s="333">
        <v>125000</v>
      </c>
      <c r="BJ316" s="333">
        <v>85000</v>
      </c>
      <c r="BK316" s="333">
        <v>112500</v>
      </c>
      <c r="BP316" s="331" t="s">
        <v>287</v>
      </c>
    </row>
    <row r="317" spans="58:68" x14ac:dyDescent="0.3">
      <c r="BF317" s="332">
        <v>309</v>
      </c>
      <c r="BG317" s="333">
        <v>135000</v>
      </c>
      <c r="BH317" s="333">
        <v>112500</v>
      </c>
      <c r="BI317" s="333">
        <v>125000</v>
      </c>
      <c r="BJ317" s="333">
        <v>85000</v>
      </c>
      <c r="BK317" s="333">
        <v>112500</v>
      </c>
      <c r="BP317" s="331" t="s">
        <v>287</v>
      </c>
    </row>
    <row r="318" spans="58:68" x14ac:dyDescent="0.3">
      <c r="BF318" s="332">
        <v>310</v>
      </c>
      <c r="BG318" s="333">
        <v>135000</v>
      </c>
      <c r="BH318" s="333">
        <v>112500</v>
      </c>
      <c r="BI318" s="333">
        <v>125000</v>
      </c>
      <c r="BJ318" s="333">
        <v>85000</v>
      </c>
      <c r="BK318" s="333">
        <v>112500</v>
      </c>
      <c r="BP318" s="331" t="s">
        <v>287</v>
      </c>
    </row>
    <row r="319" spans="58:68" x14ac:dyDescent="0.3">
      <c r="BF319" s="332">
        <v>311</v>
      </c>
      <c r="BG319" s="333">
        <v>135000</v>
      </c>
      <c r="BH319" s="333">
        <v>112500</v>
      </c>
      <c r="BI319" s="333">
        <v>125000</v>
      </c>
      <c r="BJ319" s="333">
        <v>85000</v>
      </c>
      <c r="BK319" s="333">
        <v>112500</v>
      </c>
      <c r="BP319" s="331" t="s">
        <v>287</v>
      </c>
    </row>
    <row r="320" spans="58:68" x14ac:dyDescent="0.3">
      <c r="BF320" s="332">
        <v>312</v>
      </c>
      <c r="BG320" s="333">
        <v>135000</v>
      </c>
      <c r="BH320" s="333">
        <v>112500</v>
      </c>
      <c r="BI320" s="333">
        <v>125000</v>
      </c>
      <c r="BJ320" s="333">
        <v>85000</v>
      </c>
      <c r="BK320" s="333">
        <v>112500</v>
      </c>
      <c r="BP320" s="331" t="s">
        <v>287</v>
      </c>
    </row>
    <row r="321" spans="58:68" x14ac:dyDescent="0.3">
      <c r="BF321" s="332">
        <v>313</v>
      </c>
      <c r="BG321" s="333">
        <v>135000</v>
      </c>
      <c r="BH321" s="333">
        <v>112500</v>
      </c>
      <c r="BI321" s="333">
        <v>125000</v>
      </c>
      <c r="BJ321" s="333">
        <v>85000</v>
      </c>
      <c r="BK321" s="333">
        <v>112500</v>
      </c>
      <c r="BP321" s="331" t="s">
        <v>287</v>
      </c>
    </row>
    <row r="322" spans="58:68" x14ac:dyDescent="0.3">
      <c r="BF322" s="332">
        <v>314</v>
      </c>
      <c r="BG322" s="333">
        <v>135000</v>
      </c>
      <c r="BH322" s="333">
        <v>112500</v>
      </c>
      <c r="BI322" s="333">
        <v>125000</v>
      </c>
      <c r="BJ322" s="333">
        <v>85000</v>
      </c>
      <c r="BK322" s="333">
        <v>112500</v>
      </c>
      <c r="BP322" s="331" t="s">
        <v>287</v>
      </c>
    </row>
    <row r="323" spans="58:68" x14ac:dyDescent="0.3">
      <c r="BF323" s="332">
        <v>315</v>
      </c>
      <c r="BG323" s="333">
        <v>135000</v>
      </c>
      <c r="BH323" s="333">
        <v>112500</v>
      </c>
      <c r="BI323" s="333">
        <v>125000</v>
      </c>
      <c r="BJ323" s="333">
        <v>85000</v>
      </c>
      <c r="BK323" s="333">
        <v>112500</v>
      </c>
      <c r="BP323" s="331" t="s">
        <v>287</v>
      </c>
    </row>
    <row r="324" spans="58:68" x14ac:dyDescent="0.3">
      <c r="BF324" s="332">
        <v>316</v>
      </c>
      <c r="BG324" s="333">
        <v>135000</v>
      </c>
      <c r="BH324" s="333">
        <v>112500</v>
      </c>
      <c r="BI324" s="333">
        <v>125000</v>
      </c>
      <c r="BJ324" s="333">
        <v>85000</v>
      </c>
      <c r="BK324" s="333">
        <v>112500</v>
      </c>
      <c r="BP324" s="331" t="s">
        <v>287</v>
      </c>
    </row>
    <row r="325" spans="58:68" x14ac:dyDescent="0.3">
      <c r="BF325" s="332">
        <v>317</v>
      </c>
      <c r="BG325" s="333">
        <v>135000</v>
      </c>
      <c r="BH325" s="333">
        <v>112500</v>
      </c>
      <c r="BI325" s="333">
        <v>125000</v>
      </c>
      <c r="BJ325" s="333">
        <v>85000</v>
      </c>
      <c r="BK325" s="333">
        <v>112500</v>
      </c>
      <c r="BP325" s="331" t="s">
        <v>287</v>
      </c>
    </row>
    <row r="326" spans="58:68" x14ac:dyDescent="0.3">
      <c r="BF326" s="332">
        <v>318</v>
      </c>
      <c r="BG326" s="333">
        <v>135000</v>
      </c>
      <c r="BH326" s="333">
        <v>112500</v>
      </c>
      <c r="BI326" s="333">
        <v>125000</v>
      </c>
      <c r="BJ326" s="333">
        <v>85000</v>
      </c>
      <c r="BK326" s="333">
        <v>112500</v>
      </c>
      <c r="BP326" s="331" t="s">
        <v>287</v>
      </c>
    </row>
    <row r="327" spans="58:68" x14ac:dyDescent="0.3">
      <c r="BF327" s="332">
        <v>319</v>
      </c>
      <c r="BG327" s="333">
        <v>135000</v>
      </c>
      <c r="BH327" s="333">
        <v>112500</v>
      </c>
      <c r="BI327" s="333">
        <v>125000</v>
      </c>
      <c r="BJ327" s="333">
        <v>85000</v>
      </c>
      <c r="BK327" s="333">
        <v>112500</v>
      </c>
      <c r="BP327" s="331" t="s">
        <v>287</v>
      </c>
    </row>
    <row r="328" spans="58:68" x14ac:dyDescent="0.3">
      <c r="BF328" s="332">
        <v>320</v>
      </c>
      <c r="BG328" s="333">
        <v>135000</v>
      </c>
      <c r="BH328" s="333">
        <v>112500</v>
      </c>
      <c r="BI328" s="333">
        <v>125000</v>
      </c>
      <c r="BJ328" s="333">
        <v>85000</v>
      </c>
      <c r="BK328" s="333">
        <v>112500</v>
      </c>
      <c r="BP328" s="331" t="s">
        <v>287</v>
      </c>
    </row>
    <row r="329" spans="58:68" x14ac:dyDescent="0.3">
      <c r="BF329" s="332">
        <v>321</v>
      </c>
      <c r="BG329" s="333">
        <v>135000</v>
      </c>
      <c r="BH329" s="333">
        <v>112500</v>
      </c>
      <c r="BI329" s="333">
        <v>125000</v>
      </c>
      <c r="BJ329" s="333">
        <v>85000</v>
      </c>
      <c r="BK329" s="333">
        <v>112500</v>
      </c>
      <c r="BP329" s="331" t="s">
        <v>287</v>
      </c>
    </row>
    <row r="330" spans="58:68" x14ac:dyDescent="0.3">
      <c r="BF330" s="332">
        <v>322</v>
      </c>
      <c r="BG330" s="333">
        <v>135000</v>
      </c>
      <c r="BH330" s="333">
        <v>112500</v>
      </c>
      <c r="BI330" s="333">
        <v>125000</v>
      </c>
      <c r="BJ330" s="333">
        <v>85000</v>
      </c>
      <c r="BK330" s="333">
        <v>112500</v>
      </c>
      <c r="BP330" s="331" t="s">
        <v>287</v>
      </c>
    </row>
    <row r="331" spans="58:68" x14ac:dyDescent="0.3">
      <c r="BF331" s="332">
        <v>323</v>
      </c>
      <c r="BG331" s="333">
        <v>135000</v>
      </c>
      <c r="BH331" s="333">
        <v>112500</v>
      </c>
      <c r="BI331" s="333">
        <v>125000</v>
      </c>
      <c r="BJ331" s="333">
        <v>85000</v>
      </c>
      <c r="BK331" s="333">
        <v>112500</v>
      </c>
      <c r="BP331" s="331" t="s">
        <v>287</v>
      </c>
    </row>
    <row r="332" spans="58:68" x14ac:dyDescent="0.3">
      <c r="BF332" s="332">
        <v>324</v>
      </c>
      <c r="BG332" s="333">
        <v>135000</v>
      </c>
      <c r="BH332" s="333">
        <v>112500</v>
      </c>
      <c r="BI332" s="333">
        <v>125000</v>
      </c>
      <c r="BJ332" s="333">
        <v>85000</v>
      </c>
      <c r="BK332" s="333">
        <v>112500</v>
      </c>
      <c r="BP332" s="331" t="s">
        <v>287</v>
      </c>
    </row>
    <row r="333" spans="58:68" x14ac:dyDescent="0.3">
      <c r="BF333" s="332">
        <v>325</v>
      </c>
      <c r="BG333" s="333">
        <v>135000</v>
      </c>
      <c r="BH333" s="333">
        <v>112500</v>
      </c>
      <c r="BI333" s="333">
        <v>125000</v>
      </c>
      <c r="BJ333" s="333">
        <v>85000</v>
      </c>
      <c r="BK333" s="333">
        <v>112500</v>
      </c>
      <c r="BP333" s="331" t="s">
        <v>287</v>
      </c>
    </row>
    <row r="334" spans="58:68" x14ac:dyDescent="0.3">
      <c r="BF334" s="332">
        <v>326</v>
      </c>
      <c r="BG334" s="333">
        <v>135000</v>
      </c>
      <c r="BH334" s="333">
        <v>112500</v>
      </c>
      <c r="BI334" s="333">
        <v>125000</v>
      </c>
      <c r="BJ334" s="333">
        <v>85000</v>
      </c>
      <c r="BK334" s="333">
        <v>112500</v>
      </c>
      <c r="BP334" s="331" t="s">
        <v>287</v>
      </c>
    </row>
    <row r="335" spans="58:68" x14ac:dyDescent="0.3">
      <c r="BF335" s="332">
        <v>327</v>
      </c>
      <c r="BG335" s="333">
        <v>135000</v>
      </c>
      <c r="BH335" s="333">
        <v>112500</v>
      </c>
      <c r="BI335" s="333">
        <v>125000</v>
      </c>
      <c r="BJ335" s="333">
        <v>85000</v>
      </c>
      <c r="BK335" s="333">
        <v>112500</v>
      </c>
      <c r="BP335" s="331" t="s">
        <v>287</v>
      </c>
    </row>
    <row r="336" spans="58:68" x14ac:dyDescent="0.3">
      <c r="BF336" s="332">
        <v>328</v>
      </c>
      <c r="BG336" s="333">
        <v>135000</v>
      </c>
      <c r="BH336" s="333">
        <v>112500</v>
      </c>
      <c r="BI336" s="333">
        <v>125000</v>
      </c>
      <c r="BJ336" s="333">
        <v>85000</v>
      </c>
      <c r="BK336" s="333">
        <v>112500</v>
      </c>
      <c r="BP336" s="331" t="s">
        <v>287</v>
      </c>
    </row>
    <row r="337" spans="58:68" x14ac:dyDescent="0.3">
      <c r="BF337" s="332">
        <v>329</v>
      </c>
      <c r="BG337" s="333">
        <v>135000</v>
      </c>
      <c r="BH337" s="333">
        <v>112500</v>
      </c>
      <c r="BI337" s="333">
        <v>125000</v>
      </c>
      <c r="BJ337" s="333">
        <v>85000</v>
      </c>
      <c r="BK337" s="333">
        <v>112500</v>
      </c>
      <c r="BP337" s="331" t="s">
        <v>287</v>
      </c>
    </row>
    <row r="338" spans="58:68" x14ac:dyDescent="0.3">
      <c r="BF338" s="332">
        <v>330</v>
      </c>
      <c r="BG338" s="333">
        <v>135000</v>
      </c>
      <c r="BH338" s="333">
        <v>112500</v>
      </c>
      <c r="BI338" s="333">
        <v>125000</v>
      </c>
      <c r="BJ338" s="333">
        <v>85000</v>
      </c>
      <c r="BK338" s="333">
        <v>112500</v>
      </c>
      <c r="BP338" s="331" t="s">
        <v>287</v>
      </c>
    </row>
    <row r="339" spans="58:68" x14ac:dyDescent="0.3">
      <c r="BF339" s="332">
        <v>331</v>
      </c>
      <c r="BG339" s="333">
        <v>135000</v>
      </c>
      <c r="BH339" s="333">
        <v>112500</v>
      </c>
      <c r="BI339" s="333">
        <v>125000</v>
      </c>
      <c r="BJ339" s="333">
        <v>85000</v>
      </c>
      <c r="BK339" s="333">
        <v>112500</v>
      </c>
      <c r="BP339" s="331" t="s">
        <v>287</v>
      </c>
    </row>
    <row r="340" spans="58:68" x14ac:dyDescent="0.3">
      <c r="BF340" s="332">
        <v>332</v>
      </c>
      <c r="BG340" s="333">
        <v>135000</v>
      </c>
      <c r="BH340" s="333">
        <v>112500</v>
      </c>
      <c r="BI340" s="333">
        <v>125000</v>
      </c>
      <c r="BJ340" s="333">
        <v>85000</v>
      </c>
      <c r="BK340" s="333">
        <v>112500</v>
      </c>
      <c r="BP340" s="331" t="s">
        <v>287</v>
      </c>
    </row>
    <row r="341" spans="58:68" x14ac:dyDescent="0.3">
      <c r="BF341" s="332">
        <v>333</v>
      </c>
      <c r="BG341" s="333">
        <v>135000</v>
      </c>
      <c r="BH341" s="333">
        <v>112500</v>
      </c>
      <c r="BI341" s="333">
        <v>125000</v>
      </c>
      <c r="BJ341" s="333">
        <v>85000</v>
      </c>
      <c r="BK341" s="333">
        <v>112500</v>
      </c>
      <c r="BP341" s="331" t="s">
        <v>287</v>
      </c>
    </row>
    <row r="342" spans="58:68" x14ac:dyDescent="0.3">
      <c r="BF342" s="332">
        <v>334</v>
      </c>
      <c r="BG342" s="333">
        <v>135000</v>
      </c>
      <c r="BH342" s="333">
        <v>112500</v>
      </c>
      <c r="BI342" s="333">
        <v>125000</v>
      </c>
      <c r="BJ342" s="333">
        <v>85000</v>
      </c>
      <c r="BK342" s="333">
        <v>112500</v>
      </c>
      <c r="BP342" s="331" t="s">
        <v>287</v>
      </c>
    </row>
    <row r="343" spans="58:68" x14ac:dyDescent="0.3">
      <c r="BF343" s="332">
        <v>335</v>
      </c>
      <c r="BG343" s="333">
        <v>135000</v>
      </c>
      <c r="BH343" s="333">
        <v>112500</v>
      </c>
      <c r="BI343" s="333">
        <v>125000</v>
      </c>
      <c r="BJ343" s="333">
        <v>85000</v>
      </c>
      <c r="BK343" s="333">
        <v>112500</v>
      </c>
      <c r="BP343" s="331" t="s">
        <v>287</v>
      </c>
    </row>
    <row r="344" spans="58:68" x14ac:dyDescent="0.3">
      <c r="BF344" s="332">
        <v>336</v>
      </c>
      <c r="BG344" s="333">
        <v>135000</v>
      </c>
      <c r="BH344" s="333">
        <v>112500</v>
      </c>
      <c r="BI344" s="333">
        <v>125000</v>
      </c>
      <c r="BJ344" s="333">
        <v>85000</v>
      </c>
      <c r="BK344" s="333">
        <v>112500</v>
      </c>
      <c r="BP344" s="331" t="s">
        <v>287</v>
      </c>
    </row>
    <row r="345" spans="58:68" x14ac:dyDescent="0.3">
      <c r="BF345" s="332">
        <v>337</v>
      </c>
      <c r="BG345" s="333">
        <v>135000</v>
      </c>
      <c r="BH345" s="333">
        <v>112500</v>
      </c>
      <c r="BI345" s="333">
        <v>125000</v>
      </c>
      <c r="BJ345" s="333">
        <v>85000</v>
      </c>
      <c r="BK345" s="333">
        <v>112500</v>
      </c>
      <c r="BP345" s="331" t="s">
        <v>287</v>
      </c>
    </row>
    <row r="346" spans="58:68" x14ac:dyDescent="0.3">
      <c r="BF346" s="332">
        <v>338</v>
      </c>
      <c r="BG346" s="333">
        <v>135000</v>
      </c>
      <c r="BH346" s="333">
        <v>112500</v>
      </c>
      <c r="BI346" s="333">
        <v>125000</v>
      </c>
      <c r="BJ346" s="333">
        <v>85000</v>
      </c>
      <c r="BK346" s="333">
        <v>112500</v>
      </c>
      <c r="BP346" s="331" t="s">
        <v>287</v>
      </c>
    </row>
    <row r="347" spans="58:68" x14ac:dyDescent="0.3">
      <c r="BF347" s="332">
        <v>339</v>
      </c>
      <c r="BG347" s="333">
        <v>135000</v>
      </c>
      <c r="BH347" s="333">
        <v>112500</v>
      </c>
      <c r="BI347" s="333">
        <v>125000</v>
      </c>
      <c r="BJ347" s="333">
        <v>85000</v>
      </c>
      <c r="BK347" s="333">
        <v>112500</v>
      </c>
      <c r="BP347" s="331" t="s">
        <v>287</v>
      </c>
    </row>
    <row r="348" spans="58:68" x14ac:dyDescent="0.3">
      <c r="BF348" s="332">
        <v>340</v>
      </c>
      <c r="BG348" s="333">
        <v>135000</v>
      </c>
      <c r="BH348" s="333">
        <v>112500</v>
      </c>
      <c r="BI348" s="333">
        <v>125000</v>
      </c>
      <c r="BJ348" s="333">
        <v>85000</v>
      </c>
      <c r="BK348" s="333">
        <v>112500</v>
      </c>
      <c r="BP348" s="331" t="s">
        <v>287</v>
      </c>
    </row>
    <row r="349" spans="58:68" x14ac:dyDescent="0.3">
      <c r="BF349" s="332">
        <v>341</v>
      </c>
      <c r="BG349" s="333">
        <v>135000</v>
      </c>
      <c r="BH349" s="333">
        <v>112500</v>
      </c>
      <c r="BI349" s="333">
        <v>125000</v>
      </c>
      <c r="BJ349" s="333">
        <v>85000</v>
      </c>
      <c r="BK349" s="333">
        <v>112500</v>
      </c>
      <c r="BP349" s="331" t="s">
        <v>287</v>
      </c>
    </row>
    <row r="350" spans="58:68" x14ac:dyDescent="0.3">
      <c r="BF350" s="332">
        <v>342</v>
      </c>
      <c r="BG350" s="333">
        <v>135000</v>
      </c>
      <c r="BH350" s="333">
        <v>112500</v>
      </c>
      <c r="BI350" s="333">
        <v>125000</v>
      </c>
      <c r="BJ350" s="333">
        <v>85000</v>
      </c>
      <c r="BK350" s="333">
        <v>112500</v>
      </c>
      <c r="BP350" s="331" t="s">
        <v>287</v>
      </c>
    </row>
    <row r="351" spans="58:68" x14ac:dyDescent="0.3">
      <c r="BF351" s="332">
        <v>343</v>
      </c>
      <c r="BG351" s="333">
        <v>135000</v>
      </c>
      <c r="BH351" s="333">
        <v>112500</v>
      </c>
      <c r="BI351" s="333">
        <v>125000</v>
      </c>
      <c r="BJ351" s="333">
        <v>85000</v>
      </c>
      <c r="BK351" s="333">
        <v>112500</v>
      </c>
      <c r="BP351" s="331" t="s">
        <v>287</v>
      </c>
    </row>
    <row r="352" spans="58:68" x14ac:dyDescent="0.3">
      <c r="BF352" s="332">
        <v>344</v>
      </c>
      <c r="BG352" s="333">
        <v>135000</v>
      </c>
      <c r="BH352" s="333">
        <v>112500</v>
      </c>
      <c r="BI352" s="333">
        <v>125000</v>
      </c>
      <c r="BJ352" s="333">
        <v>85000</v>
      </c>
      <c r="BK352" s="333">
        <v>112500</v>
      </c>
      <c r="BP352" s="331" t="s">
        <v>287</v>
      </c>
    </row>
    <row r="353" spans="58:68" x14ac:dyDescent="0.3">
      <c r="BF353" s="332">
        <v>345</v>
      </c>
      <c r="BG353" s="333">
        <v>135000</v>
      </c>
      <c r="BH353" s="333">
        <v>112500</v>
      </c>
      <c r="BI353" s="333">
        <v>125000</v>
      </c>
      <c r="BJ353" s="333">
        <v>85000</v>
      </c>
      <c r="BK353" s="333">
        <v>112500</v>
      </c>
      <c r="BP353" s="331" t="s">
        <v>287</v>
      </c>
    </row>
    <row r="354" spans="58:68" x14ac:dyDescent="0.3">
      <c r="BF354" s="332">
        <v>346</v>
      </c>
      <c r="BG354" s="333">
        <v>135000</v>
      </c>
      <c r="BH354" s="333">
        <v>112500</v>
      </c>
      <c r="BI354" s="333">
        <v>125000</v>
      </c>
      <c r="BJ354" s="333">
        <v>85000</v>
      </c>
      <c r="BK354" s="333">
        <v>112500</v>
      </c>
      <c r="BP354" s="331" t="s">
        <v>287</v>
      </c>
    </row>
    <row r="355" spans="58:68" x14ac:dyDescent="0.3">
      <c r="BF355" s="332">
        <v>347</v>
      </c>
      <c r="BG355" s="333">
        <v>135000</v>
      </c>
      <c r="BH355" s="333">
        <v>112500</v>
      </c>
      <c r="BI355" s="333">
        <v>125000</v>
      </c>
      <c r="BJ355" s="333">
        <v>85000</v>
      </c>
      <c r="BK355" s="333">
        <v>112500</v>
      </c>
      <c r="BP355" s="331" t="s">
        <v>287</v>
      </c>
    </row>
    <row r="356" spans="58:68" x14ac:dyDescent="0.3">
      <c r="BF356" s="332">
        <v>348</v>
      </c>
      <c r="BG356" s="333">
        <v>135000</v>
      </c>
      <c r="BH356" s="333">
        <v>112500</v>
      </c>
      <c r="BI356" s="333">
        <v>125000</v>
      </c>
      <c r="BJ356" s="333">
        <v>85000</v>
      </c>
      <c r="BK356" s="333">
        <v>112500</v>
      </c>
      <c r="BP356" s="331" t="s">
        <v>287</v>
      </c>
    </row>
    <row r="357" spans="58:68" x14ac:dyDescent="0.3">
      <c r="BF357" s="332">
        <v>349</v>
      </c>
      <c r="BG357" s="333">
        <v>135000</v>
      </c>
      <c r="BH357" s="333">
        <v>112500</v>
      </c>
      <c r="BI357" s="333">
        <v>125000</v>
      </c>
      <c r="BJ357" s="333">
        <v>85000</v>
      </c>
      <c r="BK357" s="333">
        <v>112500</v>
      </c>
      <c r="BP357" s="331" t="s">
        <v>287</v>
      </c>
    </row>
    <row r="358" spans="58:68" x14ac:dyDescent="0.3">
      <c r="BF358" s="332">
        <v>350</v>
      </c>
      <c r="BG358" s="333">
        <v>135000</v>
      </c>
      <c r="BH358" s="333">
        <v>108000</v>
      </c>
      <c r="BI358" s="333">
        <v>120000</v>
      </c>
      <c r="BJ358" s="333">
        <v>85000</v>
      </c>
      <c r="BK358" s="333">
        <v>108000</v>
      </c>
      <c r="BP358" s="331" t="s">
        <v>287</v>
      </c>
    </row>
    <row r="359" spans="58:68" x14ac:dyDescent="0.3">
      <c r="BF359" s="332">
        <v>351</v>
      </c>
      <c r="BG359" s="333">
        <v>135000</v>
      </c>
      <c r="BH359" s="333">
        <v>108000</v>
      </c>
      <c r="BI359" s="333">
        <v>120000</v>
      </c>
      <c r="BJ359" s="333">
        <v>85000</v>
      </c>
      <c r="BK359" s="333">
        <v>108000</v>
      </c>
      <c r="BP359" s="331" t="s">
        <v>287</v>
      </c>
    </row>
    <row r="360" spans="58:68" x14ac:dyDescent="0.3">
      <c r="BF360" s="332">
        <v>352</v>
      </c>
      <c r="BG360" s="333">
        <v>135000</v>
      </c>
      <c r="BH360" s="333">
        <v>108000</v>
      </c>
      <c r="BI360" s="333">
        <v>120000</v>
      </c>
      <c r="BJ360" s="333">
        <v>85000</v>
      </c>
      <c r="BK360" s="333">
        <v>108000</v>
      </c>
      <c r="BP360" s="331" t="s">
        <v>287</v>
      </c>
    </row>
    <row r="361" spans="58:68" x14ac:dyDescent="0.3">
      <c r="BF361" s="332">
        <v>353</v>
      </c>
      <c r="BG361" s="333">
        <v>135000</v>
      </c>
      <c r="BH361" s="333">
        <v>108000</v>
      </c>
      <c r="BI361" s="333">
        <v>120000</v>
      </c>
      <c r="BJ361" s="333">
        <v>85000</v>
      </c>
      <c r="BK361" s="333">
        <v>108000</v>
      </c>
      <c r="BP361" s="331" t="s">
        <v>287</v>
      </c>
    </row>
    <row r="362" spans="58:68" x14ac:dyDescent="0.3">
      <c r="BF362" s="332">
        <v>354</v>
      </c>
      <c r="BG362" s="333">
        <v>135000</v>
      </c>
      <c r="BH362" s="333">
        <v>108000</v>
      </c>
      <c r="BI362" s="333">
        <v>120000</v>
      </c>
      <c r="BJ362" s="333">
        <v>85000</v>
      </c>
      <c r="BK362" s="333">
        <v>108000</v>
      </c>
      <c r="BP362" s="331" t="s">
        <v>287</v>
      </c>
    </row>
    <row r="363" spans="58:68" x14ac:dyDescent="0.3">
      <c r="BF363" s="332">
        <v>355</v>
      </c>
      <c r="BG363" s="333">
        <v>135000</v>
      </c>
      <c r="BH363" s="333">
        <v>108000</v>
      </c>
      <c r="BI363" s="333">
        <v>120000</v>
      </c>
      <c r="BJ363" s="333">
        <v>85000</v>
      </c>
      <c r="BK363" s="333">
        <v>108000</v>
      </c>
      <c r="BP363" s="331" t="s">
        <v>287</v>
      </c>
    </row>
    <row r="364" spans="58:68" x14ac:dyDescent="0.3">
      <c r="BF364" s="332">
        <v>356</v>
      </c>
      <c r="BG364" s="333">
        <v>135000</v>
      </c>
      <c r="BH364" s="333">
        <v>108000</v>
      </c>
      <c r="BI364" s="333">
        <v>120000</v>
      </c>
      <c r="BJ364" s="333">
        <v>85000</v>
      </c>
      <c r="BK364" s="333">
        <v>108000</v>
      </c>
      <c r="BP364" s="331" t="s">
        <v>287</v>
      </c>
    </row>
    <row r="365" spans="58:68" x14ac:dyDescent="0.3">
      <c r="BF365" s="332">
        <v>357</v>
      </c>
      <c r="BG365" s="333">
        <v>135000</v>
      </c>
      <c r="BH365" s="333">
        <v>108000</v>
      </c>
      <c r="BI365" s="333">
        <v>120000</v>
      </c>
      <c r="BJ365" s="333">
        <v>85000</v>
      </c>
      <c r="BK365" s="333">
        <v>108000</v>
      </c>
      <c r="BP365" s="331" t="s">
        <v>287</v>
      </c>
    </row>
    <row r="366" spans="58:68" x14ac:dyDescent="0.3">
      <c r="BF366" s="332">
        <v>358</v>
      </c>
      <c r="BG366" s="333">
        <v>135000</v>
      </c>
      <c r="BH366" s="333">
        <v>108000</v>
      </c>
      <c r="BI366" s="333">
        <v>120000</v>
      </c>
      <c r="BJ366" s="333">
        <v>85000</v>
      </c>
      <c r="BK366" s="333">
        <v>108000</v>
      </c>
      <c r="BP366" s="331" t="s">
        <v>287</v>
      </c>
    </row>
    <row r="367" spans="58:68" x14ac:dyDescent="0.3">
      <c r="BF367" s="332">
        <v>359</v>
      </c>
      <c r="BG367" s="333">
        <v>135000</v>
      </c>
      <c r="BH367" s="333">
        <v>108000</v>
      </c>
      <c r="BI367" s="333">
        <v>120000</v>
      </c>
      <c r="BJ367" s="333">
        <v>85000</v>
      </c>
      <c r="BK367" s="333">
        <v>108000</v>
      </c>
      <c r="BP367" s="331" t="s">
        <v>287</v>
      </c>
    </row>
    <row r="368" spans="58:68" x14ac:dyDescent="0.3">
      <c r="BF368" s="332">
        <v>360</v>
      </c>
      <c r="BG368" s="333">
        <v>135000</v>
      </c>
      <c r="BH368" s="333">
        <v>108000</v>
      </c>
      <c r="BI368" s="333">
        <v>120000</v>
      </c>
      <c r="BJ368" s="333">
        <v>85000</v>
      </c>
      <c r="BK368" s="333">
        <v>108000</v>
      </c>
      <c r="BP368" s="331" t="s">
        <v>287</v>
      </c>
    </row>
    <row r="369" spans="58:68" x14ac:dyDescent="0.3">
      <c r="BF369" s="332">
        <v>361</v>
      </c>
      <c r="BG369" s="333">
        <v>135000</v>
      </c>
      <c r="BH369" s="333">
        <v>108000</v>
      </c>
      <c r="BI369" s="333">
        <v>120000</v>
      </c>
      <c r="BJ369" s="333">
        <v>85000</v>
      </c>
      <c r="BK369" s="333">
        <v>108000</v>
      </c>
      <c r="BP369" s="331" t="s">
        <v>287</v>
      </c>
    </row>
    <row r="370" spans="58:68" x14ac:dyDescent="0.3">
      <c r="BF370" s="332">
        <v>362</v>
      </c>
      <c r="BG370" s="333">
        <v>135000</v>
      </c>
      <c r="BH370" s="333">
        <v>108000</v>
      </c>
      <c r="BI370" s="333">
        <v>120000</v>
      </c>
      <c r="BJ370" s="333">
        <v>85000</v>
      </c>
      <c r="BK370" s="333">
        <v>108000</v>
      </c>
      <c r="BP370" s="331" t="s">
        <v>287</v>
      </c>
    </row>
    <row r="371" spans="58:68" x14ac:dyDescent="0.3">
      <c r="BF371" s="332">
        <v>363</v>
      </c>
      <c r="BG371" s="333">
        <v>135000</v>
      </c>
      <c r="BH371" s="333">
        <v>108000</v>
      </c>
      <c r="BI371" s="333">
        <v>120000</v>
      </c>
      <c r="BJ371" s="333">
        <v>85000</v>
      </c>
      <c r="BK371" s="333">
        <v>108000</v>
      </c>
      <c r="BP371" s="331" t="s">
        <v>287</v>
      </c>
    </row>
    <row r="372" spans="58:68" x14ac:dyDescent="0.3">
      <c r="BF372" s="332">
        <v>364</v>
      </c>
      <c r="BG372" s="333">
        <v>135000</v>
      </c>
      <c r="BH372" s="333">
        <v>108000</v>
      </c>
      <c r="BI372" s="333">
        <v>120000</v>
      </c>
      <c r="BJ372" s="333">
        <v>85000</v>
      </c>
      <c r="BK372" s="333">
        <v>108000</v>
      </c>
      <c r="BP372" s="331" t="s">
        <v>287</v>
      </c>
    </row>
    <row r="373" spans="58:68" x14ac:dyDescent="0.3">
      <c r="BF373" s="332">
        <v>365</v>
      </c>
      <c r="BG373" s="333">
        <v>135000</v>
      </c>
      <c r="BH373" s="333">
        <v>108000</v>
      </c>
      <c r="BI373" s="333">
        <v>120000</v>
      </c>
      <c r="BJ373" s="333">
        <v>85000</v>
      </c>
      <c r="BK373" s="333">
        <v>108000</v>
      </c>
      <c r="BP373" s="331" t="s">
        <v>287</v>
      </c>
    </row>
    <row r="374" spans="58:68" x14ac:dyDescent="0.3">
      <c r="BF374" s="332">
        <v>366</v>
      </c>
      <c r="BG374" s="333">
        <v>135000</v>
      </c>
      <c r="BH374" s="333">
        <v>108000</v>
      </c>
      <c r="BI374" s="333">
        <v>120000</v>
      </c>
      <c r="BJ374" s="333">
        <v>85000</v>
      </c>
      <c r="BK374" s="333">
        <v>108000</v>
      </c>
      <c r="BP374" s="331" t="s">
        <v>287</v>
      </c>
    </row>
    <row r="375" spans="58:68" x14ac:dyDescent="0.3">
      <c r="BF375" s="332">
        <v>367</v>
      </c>
      <c r="BG375" s="333">
        <v>135000</v>
      </c>
      <c r="BH375" s="333">
        <v>108000</v>
      </c>
      <c r="BI375" s="333">
        <v>120000</v>
      </c>
      <c r="BJ375" s="333">
        <v>85000</v>
      </c>
      <c r="BK375" s="333">
        <v>108000</v>
      </c>
      <c r="BP375" s="331" t="s">
        <v>287</v>
      </c>
    </row>
    <row r="376" spans="58:68" x14ac:dyDescent="0.3">
      <c r="BF376" s="332">
        <v>368</v>
      </c>
      <c r="BG376" s="333">
        <v>135000</v>
      </c>
      <c r="BH376" s="333">
        <v>108000</v>
      </c>
      <c r="BI376" s="333">
        <v>120000</v>
      </c>
      <c r="BJ376" s="333">
        <v>85000</v>
      </c>
      <c r="BK376" s="333">
        <v>108000</v>
      </c>
      <c r="BP376" s="331" t="s">
        <v>287</v>
      </c>
    </row>
    <row r="377" spans="58:68" x14ac:dyDescent="0.3">
      <c r="BF377" s="332">
        <v>369</v>
      </c>
      <c r="BG377" s="333">
        <v>135000</v>
      </c>
      <c r="BH377" s="333">
        <v>108000</v>
      </c>
      <c r="BI377" s="333">
        <v>120000</v>
      </c>
      <c r="BJ377" s="333">
        <v>85000</v>
      </c>
      <c r="BK377" s="333">
        <v>108000</v>
      </c>
      <c r="BP377" s="331" t="s">
        <v>287</v>
      </c>
    </row>
    <row r="378" spans="58:68" x14ac:dyDescent="0.3">
      <c r="BF378" s="332">
        <v>370</v>
      </c>
      <c r="BG378" s="333">
        <v>135000</v>
      </c>
      <c r="BH378" s="333">
        <v>108000</v>
      </c>
      <c r="BI378" s="333">
        <v>120000</v>
      </c>
      <c r="BJ378" s="333">
        <v>85000</v>
      </c>
      <c r="BK378" s="333">
        <v>108000</v>
      </c>
      <c r="BP378" s="331" t="s">
        <v>287</v>
      </c>
    </row>
    <row r="379" spans="58:68" x14ac:dyDescent="0.3">
      <c r="BF379" s="332">
        <v>371</v>
      </c>
      <c r="BG379" s="333">
        <v>135000</v>
      </c>
      <c r="BH379" s="333">
        <v>108000</v>
      </c>
      <c r="BI379" s="333">
        <v>120000</v>
      </c>
      <c r="BJ379" s="333">
        <v>85000</v>
      </c>
      <c r="BK379" s="333">
        <v>108000</v>
      </c>
      <c r="BP379" s="331" t="s">
        <v>287</v>
      </c>
    </row>
    <row r="380" spans="58:68" x14ac:dyDescent="0.3">
      <c r="BF380" s="332">
        <v>372</v>
      </c>
      <c r="BG380" s="333">
        <v>135000</v>
      </c>
      <c r="BH380" s="333">
        <v>108000</v>
      </c>
      <c r="BI380" s="333">
        <v>120000</v>
      </c>
      <c r="BJ380" s="333">
        <v>85000</v>
      </c>
      <c r="BK380" s="333">
        <v>108000</v>
      </c>
      <c r="BP380" s="331" t="s">
        <v>287</v>
      </c>
    </row>
    <row r="381" spans="58:68" x14ac:dyDescent="0.3">
      <c r="BF381" s="332">
        <v>373</v>
      </c>
      <c r="BG381" s="333">
        <v>135000</v>
      </c>
      <c r="BH381" s="333">
        <v>108000</v>
      </c>
      <c r="BI381" s="333">
        <v>120000</v>
      </c>
      <c r="BJ381" s="333">
        <v>85000</v>
      </c>
      <c r="BK381" s="333">
        <v>108000</v>
      </c>
      <c r="BP381" s="331" t="s">
        <v>287</v>
      </c>
    </row>
    <row r="382" spans="58:68" x14ac:dyDescent="0.3">
      <c r="BF382" s="332">
        <v>374</v>
      </c>
      <c r="BG382" s="333">
        <v>135000</v>
      </c>
      <c r="BH382" s="333">
        <v>108000</v>
      </c>
      <c r="BI382" s="333">
        <v>120000</v>
      </c>
      <c r="BJ382" s="333">
        <v>85000</v>
      </c>
      <c r="BK382" s="333">
        <v>108000</v>
      </c>
      <c r="BP382" s="331" t="s">
        <v>287</v>
      </c>
    </row>
    <row r="383" spans="58:68" x14ac:dyDescent="0.3">
      <c r="BF383" s="332">
        <v>375</v>
      </c>
      <c r="BG383" s="333">
        <v>135000</v>
      </c>
      <c r="BH383" s="333">
        <v>108000</v>
      </c>
      <c r="BI383" s="333">
        <v>120000</v>
      </c>
      <c r="BJ383" s="333">
        <v>85000</v>
      </c>
      <c r="BK383" s="333">
        <v>108000</v>
      </c>
      <c r="BP383" s="331" t="s">
        <v>287</v>
      </c>
    </row>
    <row r="384" spans="58:68" x14ac:dyDescent="0.3">
      <c r="BF384" s="332">
        <v>376</v>
      </c>
      <c r="BG384" s="333">
        <v>135000</v>
      </c>
      <c r="BH384" s="333">
        <v>108000</v>
      </c>
      <c r="BI384" s="333">
        <v>120000</v>
      </c>
      <c r="BJ384" s="333">
        <v>85000</v>
      </c>
      <c r="BK384" s="333">
        <v>108000</v>
      </c>
      <c r="BP384" s="331" t="s">
        <v>287</v>
      </c>
    </row>
    <row r="385" spans="58:68" x14ac:dyDescent="0.3">
      <c r="BF385" s="332">
        <v>377</v>
      </c>
      <c r="BG385" s="333">
        <v>135000</v>
      </c>
      <c r="BH385" s="333">
        <v>108000</v>
      </c>
      <c r="BI385" s="333">
        <v>120000</v>
      </c>
      <c r="BJ385" s="333">
        <v>85000</v>
      </c>
      <c r="BK385" s="333">
        <v>108000</v>
      </c>
      <c r="BP385" s="331" t="s">
        <v>287</v>
      </c>
    </row>
    <row r="386" spans="58:68" x14ac:dyDescent="0.3">
      <c r="BF386" s="332">
        <v>378</v>
      </c>
      <c r="BG386" s="333">
        <v>135000</v>
      </c>
      <c r="BH386" s="333">
        <v>108000</v>
      </c>
      <c r="BI386" s="333">
        <v>120000</v>
      </c>
      <c r="BJ386" s="333">
        <v>85000</v>
      </c>
      <c r="BK386" s="333">
        <v>108000</v>
      </c>
      <c r="BP386" s="331" t="s">
        <v>287</v>
      </c>
    </row>
    <row r="387" spans="58:68" x14ac:dyDescent="0.3">
      <c r="BF387" s="332">
        <v>379</v>
      </c>
      <c r="BG387" s="333">
        <v>135000</v>
      </c>
      <c r="BH387" s="333">
        <v>108000</v>
      </c>
      <c r="BI387" s="333">
        <v>120000</v>
      </c>
      <c r="BJ387" s="333">
        <v>85000</v>
      </c>
      <c r="BK387" s="333">
        <v>108000</v>
      </c>
      <c r="BP387" s="331" t="s">
        <v>287</v>
      </c>
    </row>
    <row r="388" spans="58:68" x14ac:dyDescent="0.3">
      <c r="BF388" s="332">
        <v>380</v>
      </c>
      <c r="BG388" s="333">
        <v>135000</v>
      </c>
      <c r="BH388" s="333">
        <v>108000</v>
      </c>
      <c r="BI388" s="333">
        <v>120000</v>
      </c>
      <c r="BJ388" s="333">
        <v>85000</v>
      </c>
      <c r="BK388" s="333">
        <v>108000</v>
      </c>
      <c r="BP388" s="331" t="s">
        <v>287</v>
      </c>
    </row>
    <row r="389" spans="58:68" x14ac:dyDescent="0.3">
      <c r="BF389" s="332">
        <v>381</v>
      </c>
      <c r="BG389" s="333">
        <v>135000</v>
      </c>
      <c r="BH389" s="333">
        <v>108000</v>
      </c>
      <c r="BI389" s="333">
        <v>120000</v>
      </c>
      <c r="BJ389" s="333">
        <v>85000</v>
      </c>
      <c r="BK389" s="333">
        <v>108000</v>
      </c>
      <c r="BP389" s="331" t="s">
        <v>287</v>
      </c>
    </row>
    <row r="390" spans="58:68" x14ac:dyDescent="0.3">
      <c r="BF390" s="332">
        <v>382</v>
      </c>
      <c r="BG390" s="333">
        <v>135000</v>
      </c>
      <c r="BH390" s="333">
        <v>108000</v>
      </c>
      <c r="BI390" s="333">
        <v>120000</v>
      </c>
      <c r="BJ390" s="333">
        <v>85000</v>
      </c>
      <c r="BK390" s="333">
        <v>108000</v>
      </c>
      <c r="BP390" s="331" t="s">
        <v>287</v>
      </c>
    </row>
    <row r="391" spans="58:68" x14ac:dyDescent="0.3">
      <c r="BF391" s="332">
        <v>383</v>
      </c>
      <c r="BG391" s="333">
        <v>135000</v>
      </c>
      <c r="BH391" s="333">
        <v>108000</v>
      </c>
      <c r="BI391" s="333">
        <v>120000</v>
      </c>
      <c r="BJ391" s="333">
        <v>85000</v>
      </c>
      <c r="BK391" s="333">
        <v>108000</v>
      </c>
      <c r="BP391" s="331" t="s">
        <v>287</v>
      </c>
    </row>
    <row r="392" spans="58:68" x14ac:dyDescent="0.3">
      <c r="BF392" s="332">
        <v>384</v>
      </c>
      <c r="BG392" s="333">
        <v>135000</v>
      </c>
      <c r="BH392" s="333">
        <v>108000</v>
      </c>
      <c r="BI392" s="333">
        <v>120000</v>
      </c>
      <c r="BJ392" s="333">
        <v>85000</v>
      </c>
      <c r="BK392" s="333">
        <v>108000</v>
      </c>
      <c r="BP392" s="331" t="s">
        <v>287</v>
      </c>
    </row>
    <row r="393" spans="58:68" x14ac:dyDescent="0.3">
      <c r="BF393" s="332">
        <v>385</v>
      </c>
      <c r="BG393" s="333">
        <v>135000</v>
      </c>
      <c r="BH393" s="333">
        <v>108000</v>
      </c>
      <c r="BI393" s="333">
        <v>120000</v>
      </c>
      <c r="BJ393" s="333">
        <v>85000</v>
      </c>
      <c r="BK393" s="333">
        <v>108000</v>
      </c>
      <c r="BP393" s="331" t="s">
        <v>287</v>
      </c>
    </row>
    <row r="394" spans="58:68" x14ac:dyDescent="0.3">
      <c r="BF394" s="332">
        <v>386</v>
      </c>
      <c r="BG394" s="333">
        <v>135000</v>
      </c>
      <c r="BH394" s="333">
        <v>108000</v>
      </c>
      <c r="BI394" s="333">
        <v>120000</v>
      </c>
      <c r="BJ394" s="333">
        <v>85000</v>
      </c>
      <c r="BK394" s="333">
        <v>108000</v>
      </c>
      <c r="BP394" s="331" t="s">
        <v>287</v>
      </c>
    </row>
    <row r="395" spans="58:68" x14ac:dyDescent="0.3">
      <c r="BF395" s="332">
        <v>387</v>
      </c>
      <c r="BG395" s="333">
        <v>135000</v>
      </c>
      <c r="BH395" s="333">
        <v>108000</v>
      </c>
      <c r="BI395" s="333">
        <v>120000</v>
      </c>
      <c r="BJ395" s="333">
        <v>85000</v>
      </c>
      <c r="BK395" s="333">
        <v>108000</v>
      </c>
      <c r="BP395" s="331" t="s">
        <v>287</v>
      </c>
    </row>
    <row r="396" spans="58:68" x14ac:dyDescent="0.3">
      <c r="BF396" s="332">
        <v>388</v>
      </c>
      <c r="BG396" s="333">
        <v>135000</v>
      </c>
      <c r="BH396" s="333">
        <v>108000</v>
      </c>
      <c r="BI396" s="333">
        <v>120000</v>
      </c>
      <c r="BJ396" s="333">
        <v>85000</v>
      </c>
      <c r="BK396" s="333">
        <v>108000</v>
      </c>
      <c r="BP396" s="331" t="s">
        <v>287</v>
      </c>
    </row>
    <row r="397" spans="58:68" x14ac:dyDescent="0.3">
      <c r="BF397" s="332">
        <v>389</v>
      </c>
      <c r="BG397" s="333">
        <v>135000</v>
      </c>
      <c r="BH397" s="333">
        <v>108000</v>
      </c>
      <c r="BI397" s="333">
        <v>120000</v>
      </c>
      <c r="BJ397" s="333">
        <v>85000</v>
      </c>
      <c r="BK397" s="333">
        <v>108000</v>
      </c>
      <c r="BP397" s="331" t="s">
        <v>287</v>
      </c>
    </row>
    <row r="398" spans="58:68" x14ac:dyDescent="0.3">
      <c r="BF398" s="332">
        <v>390</v>
      </c>
      <c r="BG398" s="333">
        <v>135000</v>
      </c>
      <c r="BH398" s="333">
        <v>108000</v>
      </c>
      <c r="BI398" s="333">
        <v>120000</v>
      </c>
      <c r="BJ398" s="333">
        <v>85000</v>
      </c>
      <c r="BK398" s="333">
        <v>108000</v>
      </c>
      <c r="BP398" s="331" t="s">
        <v>287</v>
      </c>
    </row>
    <row r="399" spans="58:68" x14ac:dyDescent="0.3">
      <c r="BF399" s="332">
        <v>391</v>
      </c>
      <c r="BG399" s="333">
        <v>135000</v>
      </c>
      <c r="BH399" s="333">
        <v>108000</v>
      </c>
      <c r="BI399" s="333">
        <v>120000</v>
      </c>
      <c r="BJ399" s="333">
        <v>85000</v>
      </c>
      <c r="BK399" s="333">
        <v>108000</v>
      </c>
      <c r="BP399" s="331" t="s">
        <v>287</v>
      </c>
    </row>
    <row r="400" spans="58:68" x14ac:dyDescent="0.3">
      <c r="BF400" s="332">
        <v>392</v>
      </c>
      <c r="BG400" s="333">
        <v>135000</v>
      </c>
      <c r="BH400" s="333">
        <v>108000</v>
      </c>
      <c r="BI400" s="333">
        <v>120000</v>
      </c>
      <c r="BJ400" s="333">
        <v>85000</v>
      </c>
      <c r="BK400" s="333">
        <v>108000</v>
      </c>
      <c r="BP400" s="331" t="s">
        <v>287</v>
      </c>
    </row>
    <row r="401" spans="58:68" x14ac:dyDescent="0.3">
      <c r="BF401" s="332">
        <v>393</v>
      </c>
      <c r="BG401" s="333">
        <v>135000</v>
      </c>
      <c r="BH401" s="333">
        <v>108000</v>
      </c>
      <c r="BI401" s="333">
        <v>120000</v>
      </c>
      <c r="BJ401" s="333">
        <v>85000</v>
      </c>
      <c r="BK401" s="333">
        <v>108000</v>
      </c>
      <c r="BP401" s="331" t="s">
        <v>287</v>
      </c>
    </row>
    <row r="402" spans="58:68" x14ac:dyDescent="0.3">
      <c r="BF402" s="332">
        <v>394</v>
      </c>
      <c r="BG402" s="333">
        <v>135000</v>
      </c>
      <c r="BH402" s="333">
        <v>108000</v>
      </c>
      <c r="BI402" s="333">
        <v>120000</v>
      </c>
      <c r="BJ402" s="333">
        <v>85000</v>
      </c>
      <c r="BK402" s="333">
        <v>108000</v>
      </c>
      <c r="BP402" s="331" t="s">
        <v>287</v>
      </c>
    </row>
    <row r="403" spans="58:68" x14ac:dyDescent="0.3">
      <c r="BF403" s="332">
        <v>395</v>
      </c>
      <c r="BG403" s="333">
        <v>135000</v>
      </c>
      <c r="BH403" s="333">
        <v>108000</v>
      </c>
      <c r="BI403" s="333">
        <v>120000</v>
      </c>
      <c r="BJ403" s="333">
        <v>85000</v>
      </c>
      <c r="BK403" s="333">
        <v>108000</v>
      </c>
      <c r="BP403" s="331" t="s">
        <v>287</v>
      </c>
    </row>
    <row r="404" spans="58:68" x14ac:dyDescent="0.3">
      <c r="BF404" s="332">
        <v>396</v>
      </c>
      <c r="BG404" s="333">
        <v>135000</v>
      </c>
      <c r="BH404" s="333">
        <v>108000</v>
      </c>
      <c r="BI404" s="333">
        <v>120000</v>
      </c>
      <c r="BJ404" s="333">
        <v>85000</v>
      </c>
      <c r="BK404" s="333">
        <v>108000</v>
      </c>
      <c r="BP404" s="331" t="s">
        <v>287</v>
      </c>
    </row>
    <row r="405" spans="58:68" x14ac:dyDescent="0.3">
      <c r="BF405" s="332">
        <v>397</v>
      </c>
      <c r="BG405" s="333">
        <v>135000</v>
      </c>
      <c r="BH405" s="333">
        <v>108000</v>
      </c>
      <c r="BI405" s="333">
        <v>120000</v>
      </c>
      <c r="BJ405" s="333">
        <v>85000</v>
      </c>
      <c r="BK405" s="333">
        <v>108000</v>
      </c>
      <c r="BP405" s="331" t="s">
        <v>287</v>
      </c>
    </row>
    <row r="406" spans="58:68" x14ac:dyDescent="0.3">
      <c r="BF406" s="332">
        <v>398</v>
      </c>
      <c r="BG406" s="333">
        <v>135000</v>
      </c>
      <c r="BH406" s="333">
        <v>108000</v>
      </c>
      <c r="BI406" s="333">
        <v>120000</v>
      </c>
      <c r="BJ406" s="333">
        <v>85000</v>
      </c>
      <c r="BK406" s="333">
        <v>108000</v>
      </c>
      <c r="BP406" s="331" t="s">
        <v>287</v>
      </c>
    </row>
    <row r="407" spans="58:68" x14ac:dyDescent="0.3">
      <c r="BF407" s="332">
        <v>399</v>
      </c>
      <c r="BG407" s="333">
        <v>135000</v>
      </c>
      <c r="BH407" s="333">
        <v>108000</v>
      </c>
      <c r="BI407" s="333">
        <v>120000</v>
      </c>
      <c r="BJ407" s="333">
        <v>85000</v>
      </c>
      <c r="BK407" s="333">
        <v>108000</v>
      </c>
      <c r="BP407" s="331" t="s">
        <v>287</v>
      </c>
    </row>
    <row r="408" spans="58:68" x14ac:dyDescent="0.3">
      <c r="BF408" s="332">
        <v>400</v>
      </c>
      <c r="BG408" s="333">
        <v>135000</v>
      </c>
      <c r="BH408" s="333">
        <v>99000</v>
      </c>
      <c r="BI408" s="333">
        <v>110000</v>
      </c>
      <c r="BJ408" s="333">
        <v>85000</v>
      </c>
      <c r="BK408" s="333">
        <v>99000</v>
      </c>
      <c r="BP408" s="331" t="s">
        <v>287</v>
      </c>
    </row>
    <row r="409" spans="58:68" x14ac:dyDescent="0.3">
      <c r="BF409" s="332">
        <v>401</v>
      </c>
      <c r="BG409" s="333">
        <v>135000</v>
      </c>
      <c r="BH409" s="333">
        <v>99000</v>
      </c>
      <c r="BI409" s="333">
        <v>110000</v>
      </c>
      <c r="BJ409" s="333">
        <v>85000</v>
      </c>
      <c r="BK409" s="333">
        <v>99000</v>
      </c>
      <c r="BP409" s="331" t="s">
        <v>287</v>
      </c>
    </row>
    <row r="410" spans="58:68" x14ac:dyDescent="0.3">
      <c r="BF410" s="332">
        <v>402</v>
      </c>
      <c r="BG410" s="333">
        <v>135000</v>
      </c>
      <c r="BH410" s="333">
        <v>99000</v>
      </c>
      <c r="BI410" s="333">
        <v>110000</v>
      </c>
      <c r="BJ410" s="333">
        <v>85000</v>
      </c>
      <c r="BK410" s="333">
        <v>99000</v>
      </c>
      <c r="BP410" s="331" t="s">
        <v>287</v>
      </c>
    </row>
    <row r="411" spans="58:68" x14ac:dyDescent="0.3">
      <c r="BF411" s="332">
        <v>403</v>
      </c>
      <c r="BG411" s="333">
        <v>135000</v>
      </c>
      <c r="BH411" s="333">
        <v>99000</v>
      </c>
      <c r="BI411" s="333">
        <v>110000</v>
      </c>
      <c r="BJ411" s="333">
        <v>85000</v>
      </c>
      <c r="BK411" s="333">
        <v>99000</v>
      </c>
      <c r="BP411" s="331" t="s">
        <v>287</v>
      </c>
    </row>
    <row r="412" spans="58:68" x14ac:dyDescent="0.3">
      <c r="BF412" s="332">
        <v>404</v>
      </c>
      <c r="BG412" s="333">
        <v>135000</v>
      </c>
      <c r="BH412" s="333">
        <v>99000</v>
      </c>
      <c r="BI412" s="333">
        <v>110000</v>
      </c>
      <c r="BJ412" s="333">
        <v>85000</v>
      </c>
      <c r="BK412" s="333">
        <v>99000</v>
      </c>
      <c r="BP412" s="331" t="s">
        <v>287</v>
      </c>
    </row>
    <row r="413" spans="58:68" x14ac:dyDescent="0.3">
      <c r="BF413" s="332">
        <v>405</v>
      </c>
      <c r="BG413" s="333">
        <v>135000</v>
      </c>
      <c r="BH413" s="333">
        <v>99000</v>
      </c>
      <c r="BI413" s="333">
        <v>110000</v>
      </c>
      <c r="BJ413" s="333">
        <v>85000</v>
      </c>
      <c r="BK413" s="333">
        <v>99000</v>
      </c>
      <c r="BP413" s="331" t="s">
        <v>287</v>
      </c>
    </row>
    <row r="414" spans="58:68" x14ac:dyDescent="0.3">
      <c r="BF414" s="332">
        <v>406</v>
      </c>
      <c r="BG414" s="333">
        <v>135000</v>
      </c>
      <c r="BH414" s="333">
        <v>99000</v>
      </c>
      <c r="BI414" s="333">
        <v>110000</v>
      </c>
      <c r="BJ414" s="333">
        <v>85000</v>
      </c>
      <c r="BK414" s="333">
        <v>99000</v>
      </c>
      <c r="BP414" s="331" t="s">
        <v>287</v>
      </c>
    </row>
    <row r="415" spans="58:68" x14ac:dyDescent="0.3">
      <c r="BF415" s="332">
        <v>407</v>
      </c>
      <c r="BG415" s="333">
        <v>135000</v>
      </c>
      <c r="BH415" s="333">
        <v>99000</v>
      </c>
      <c r="BI415" s="333">
        <v>110000</v>
      </c>
      <c r="BJ415" s="333">
        <v>85000</v>
      </c>
      <c r="BK415" s="333">
        <v>99000</v>
      </c>
      <c r="BP415" s="331" t="s">
        <v>287</v>
      </c>
    </row>
    <row r="416" spans="58:68" x14ac:dyDescent="0.3">
      <c r="BF416" s="332">
        <v>408</v>
      </c>
      <c r="BG416" s="333">
        <v>135000</v>
      </c>
      <c r="BH416" s="333">
        <v>99000</v>
      </c>
      <c r="BI416" s="333">
        <v>110000</v>
      </c>
      <c r="BJ416" s="333">
        <v>85000</v>
      </c>
      <c r="BK416" s="333">
        <v>99000</v>
      </c>
      <c r="BP416" s="331" t="s">
        <v>287</v>
      </c>
    </row>
    <row r="417" spans="58:68" x14ac:dyDescent="0.3">
      <c r="BF417" s="332">
        <v>409</v>
      </c>
      <c r="BG417" s="333">
        <v>135000</v>
      </c>
      <c r="BH417" s="333">
        <v>99000</v>
      </c>
      <c r="BI417" s="333">
        <v>110000</v>
      </c>
      <c r="BJ417" s="333">
        <v>85000</v>
      </c>
      <c r="BK417" s="333">
        <v>99000</v>
      </c>
      <c r="BP417" s="331" t="s">
        <v>287</v>
      </c>
    </row>
    <row r="418" spans="58:68" x14ac:dyDescent="0.3">
      <c r="BF418" s="332">
        <v>410</v>
      </c>
      <c r="BG418" s="333">
        <v>135000</v>
      </c>
      <c r="BH418" s="333">
        <v>99000</v>
      </c>
      <c r="BI418" s="333">
        <v>110000</v>
      </c>
      <c r="BJ418" s="333">
        <v>85000</v>
      </c>
      <c r="BK418" s="333">
        <v>99000</v>
      </c>
      <c r="BP418" s="331" t="s">
        <v>287</v>
      </c>
    </row>
    <row r="419" spans="58:68" x14ac:dyDescent="0.3">
      <c r="BF419" s="332">
        <v>411</v>
      </c>
      <c r="BG419" s="333">
        <v>135000</v>
      </c>
      <c r="BH419" s="333">
        <v>99000</v>
      </c>
      <c r="BI419" s="333">
        <v>110000</v>
      </c>
      <c r="BJ419" s="333">
        <v>85000</v>
      </c>
      <c r="BK419" s="333">
        <v>99000</v>
      </c>
      <c r="BP419" s="331" t="s">
        <v>287</v>
      </c>
    </row>
    <row r="420" spans="58:68" x14ac:dyDescent="0.3">
      <c r="BF420" s="332">
        <v>412</v>
      </c>
      <c r="BG420" s="333">
        <v>135000</v>
      </c>
      <c r="BH420" s="333">
        <v>99000</v>
      </c>
      <c r="BI420" s="333">
        <v>110000</v>
      </c>
      <c r="BJ420" s="333">
        <v>85000</v>
      </c>
      <c r="BK420" s="333">
        <v>99000</v>
      </c>
      <c r="BP420" s="331" t="s">
        <v>287</v>
      </c>
    </row>
    <row r="421" spans="58:68" x14ac:dyDescent="0.3">
      <c r="BF421" s="332">
        <v>413</v>
      </c>
      <c r="BG421" s="333">
        <v>135000</v>
      </c>
      <c r="BH421" s="333">
        <v>99000</v>
      </c>
      <c r="BI421" s="333">
        <v>110000</v>
      </c>
      <c r="BJ421" s="333">
        <v>85000</v>
      </c>
      <c r="BK421" s="333">
        <v>99000</v>
      </c>
      <c r="BP421" s="331" t="s">
        <v>287</v>
      </c>
    </row>
    <row r="422" spans="58:68" x14ac:dyDescent="0.3">
      <c r="BF422" s="332">
        <v>414</v>
      </c>
      <c r="BG422" s="333">
        <v>135000</v>
      </c>
      <c r="BH422" s="333">
        <v>99000</v>
      </c>
      <c r="BI422" s="333">
        <v>110000</v>
      </c>
      <c r="BJ422" s="333">
        <v>85000</v>
      </c>
      <c r="BK422" s="333">
        <v>99000</v>
      </c>
      <c r="BP422" s="331" t="s">
        <v>287</v>
      </c>
    </row>
    <row r="423" spans="58:68" x14ac:dyDescent="0.3">
      <c r="BF423" s="332">
        <v>415</v>
      </c>
      <c r="BG423" s="333">
        <v>135000</v>
      </c>
      <c r="BH423" s="333">
        <v>99000</v>
      </c>
      <c r="BI423" s="333">
        <v>110000</v>
      </c>
      <c r="BJ423" s="333">
        <v>85000</v>
      </c>
      <c r="BK423" s="333">
        <v>99000</v>
      </c>
      <c r="BP423" s="331" t="s">
        <v>287</v>
      </c>
    </row>
    <row r="424" spans="58:68" x14ac:dyDescent="0.3">
      <c r="BF424" s="332">
        <v>416</v>
      </c>
      <c r="BG424" s="333">
        <v>135000</v>
      </c>
      <c r="BH424" s="333">
        <v>99000</v>
      </c>
      <c r="BI424" s="333">
        <v>110000</v>
      </c>
      <c r="BJ424" s="333">
        <v>85000</v>
      </c>
      <c r="BK424" s="333">
        <v>99000</v>
      </c>
      <c r="BP424" s="331" t="s">
        <v>287</v>
      </c>
    </row>
    <row r="425" spans="58:68" x14ac:dyDescent="0.3">
      <c r="BF425" s="332">
        <v>417</v>
      </c>
      <c r="BG425" s="333">
        <v>135000</v>
      </c>
      <c r="BH425" s="333">
        <v>99000</v>
      </c>
      <c r="BI425" s="333">
        <v>110000</v>
      </c>
      <c r="BJ425" s="333">
        <v>85000</v>
      </c>
      <c r="BK425" s="333">
        <v>99000</v>
      </c>
      <c r="BP425" s="331" t="s">
        <v>287</v>
      </c>
    </row>
    <row r="426" spans="58:68" x14ac:dyDescent="0.3">
      <c r="BF426" s="332">
        <v>418</v>
      </c>
      <c r="BG426" s="333">
        <v>135000</v>
      </c>
      <c r="BH426" s="333">
        <v>99000</v>
      </c>
      <c r="BI426" s="333">
        <v>110000</v>
      </c>
      <c r="BJ426" s="333">
        <v>85000</v>
      </c>
      <c r="BK426" s="333">
        <v>99000</v>
      </c>
      <c r="BP426" s="331" t="s">
        <v>287</v>
      </c>
    </row>
    <row r="427" spans="58:68" x14ac:dyDescent="0.3">
      <c r="BF427" s="332">
        <v>419</v>
      </c>
      <c r="BG427" s="333">
        <v>135000</v>
      </c>
      <c r="BH427" s="333">
        <v>99000</v>
      </c>
      <c r="BI427" s="333">
        <v>110000</v>
      </c>
      <c r="BJ427" s="333">
        <v>85000</v>
      </c>
      <c r="BK427" s="333">
        <v>99000</v>
      </c>
      <c r="BP427" s="331" t="s">
        <v>287</v>
      </c>
    </row>
    <row r="428" spans="58:68" x14ac:dyDescent="0.3">
      <c r="BF428" s="332">
        <v>420</v>
      </c>
      <c r="BG428" s="333">
        <v>135000</v>
      </c>
      <c r="BH428" s="333">
        <v>99000</v>
      </c>
      <c r="BI428" s="333">
        <v>110000</v>
      </c>
      <c r="BJ428" s="333">
        <v>85000</v>
      </c>
      <c r="BK428" s="333">
        <v>99000</v>
      </c>
      <c r="BP428" s="331" t="s">
        <v>287</v>
      </c>
    </row>
    <row r="429" spans="58:68" x14ac:dyDescent="0.3">
      <c r="BF429" s="332">
        <v>421</v>
      </c>
      <c r="BG429" s="333">
        <v>135000</v>
      </c>
      <c r="BH429" s="333">
        <v>99000</v>
      </c>
      <c r="BI429" s="333">
        <v>110000</v>
      </c>
      <c r="BJ429" s="333">
        <v>85000</v>
      </c>
      <c r="BK429" s="333">
        <v>99000</v>
      </c>
      <c r="BP429" s="331" t="s">
        <v>287</v>
      </c>
    </row>
    <row r="430" spans="58:68" x14ac:dyDescent="0.3">
      <c r="BF430" s="332">
        <v>422</v>
      </c>
      <c r="BG430" s="333">
        <v>135000</v>
      </c>
      <c r="BH430" s="333">
        <v>99000</v>
      </c>
      <c r="BI430" s="333">
        <v>110000</v>
      </c>
      <c r="BJ430" s="333">
        <v>85000</v>
      </c>
      <c r="BK430" s="333">
        <v>99000</v>
      </c>
      <c r="BP430" s="331" t="s">
        <v>287</v>
      </c>
    </row>
    <row r="431" spans="58:68" x14ac:dyDescent="0.3">
      <c r="BF431" s="332">
        <v>423</v>
      </c>
      <c r="BG431" s="333">
        <v>135000</v>
      </c>
      <c r="BH431" s="333">
        <v>99000</v>
      </c>
      <c r="BI431" s="333">
        <v>110000</v>
      </c>
      <c r="BJ431" s="333">
        <v>85000</v>
      </c>
      <c r="BK431" s="333">
        <v>99000</v>
      </c>
      <c r="BP431" s="331" t="s">
        <v>287</v>
      </c>
    </row>
    <row r="432" spans="58:68" x14ac:dyDescent="0.3">
      <c r="BF432" s="332">
        <v>424</v>
      </c>
      <c r="BG432" s="333">
        <v>135000</v>
      </c>
      <c r="BH432" s="333">
        <v>99000</v>
      </c>
      <c r="BI432" s="333">
        <v>110000</v>
      </c>
      <c r="BJ432" s="333">
        <v>85000</v>
      </c>
      <c r="BK432" s="333">
        <v>99000</v>
      </c>
      <c r="BP432" s="331" t="s">
        <v>287</v>
      </c>
    </row>
    <row r="433" spans="58:68" x14ac:dyDescent="0.3">
      <c r="BF433" s="332">
        <v>425</v>
      </c>
      <c r="BG433" s="333">
        <v>135000</v>
      </c>
      <c r="BH433" s="333">
        <v>99000</v>
      </c>
      <c r="BI433" s="333">
        <v>110000</v>
      </c>
      <c r="BJ433" s="333">
        <v>85000</v>
      </c>
      <c r="BK433" s="333">
        <v>99000</v>
      </c>
      <c r="BP433" s="331" t="s">
        <v>287</v>
      </c>
    </row>
    <row r="434" spans="58:68" x14ac:dyDescent="0.3">
      <c r="BF434" s="332">
        <v>426</v>
      </c>
      <c r="BG434" s="333">
        <v>135000</v>
      </c>
      <c r="BH434" s="333">
        <v>99000</v>
      </c>
      <c r="BI434" s="333">
        <v>110000</v>
      </c>
      <c r="BJ434" s="333">
        <v>85000</v>
      </c>
      <c r="BK434" s="333">
        <v>99000</v>
      </c>
      <c r="BP434" s="331" t="s">
        <v>287</v>
      </c>
    </row>
    <row r="435" spans="58:68" x14ac:dyDescent="0.3">
      <c r="BF435" s="332">
        <v>427</v>
      </c>
      <c r="BG435" s="333">
        <v>135000</v>
      </c>
      <c r="BH435" s="333">
        <v>99000</v>
      </c>
      <c r="BI435" s="333">
        <v>110000</v>
      </c>
      <c r="BJ435" s="333">
        <v>85000</v>
      </c>
      <c r="BK435" s="333">
        <v>99000</v>
      </c>
      <c r="BP435" s="331" t="s">
        <v>287</v>
      </c>
    </row>
    <row r="436" spans="58:68" x14ac:dyDescent="0.3">
      <c r="BF436" s="332">
        <v>428</v>
      </c>
      <c r="BG436" s="333">
        <v>135000</v>
      </c>
      <c r="BH436" s="333">
        <v>99000</v>
      </c>
      <c r="BI436" s="333">
        <v>110000</v>
      </c>
      <c r="BJ436" s="333">
        <v>85000</v>
      </c>
      <c r="BK436" s="333">
        <v>99000</v>
      </c>
      <c r="BP436" s="331" t="s">
        <v>287</v>
      </c>
    </row>
    <row r="437" spans="58:68" x14ac:dyDescent="0.3">
      <c r="BF437" s="332">
        <v>429</v>
      </c>
      <c r="BG437" s="333">
        <v>135000</v>
      </c>
      <c r="BH437" s="333">
        <v>99000</v>
      </c>
      <c r="BI437" s="333">
        <v>110000</v>
      </c>
      <c r="BJ437" s="333">
        <v>85000</v>
      </c>
      <c r="BK437" s="333">
        <v>99000</v>
      </c>
      <c r="BP437" s="331" t="s">
        <v>287</v>
      </c>
    </row>
    <row r="438" spans="58:68" x14ac:dyDescent="0.3">
      <c r="BF438" s="332">
        <v>430</v>
      </c>
      <c r="BG438" s="333">
        <v>135000</v>
      </c>
      <c r="BH438" s="333">
        <v>99000</v>
      </c>
      <c r="BI438" s="333">
        <v>110000</v>
      </c>
      <c r="BJ438" s="333">
        <v>85000</v>
      </c>
      <c r="BK438" s="333">
        <v>99000</v>
      </c>
      <c r="BP438" s="331" t="s">
        <v>287</v>
      </c>
    </row>
    <row r="439" spans="58:68" x14ac:dyDescent="0.3">
      <c r="BF439" s="332">
        <v>431</v>
      </c>
      <c r="BG439" s="333">
        <v>135000</v>
      </c>
      <c r="BH439" s="333">
        <v>99000</v>
      </c>
      <c r="BI439" s="333">
        <v>110000</v>
      </c>
      <c r="BJ439" s="333">
        <v>85000</v>
      </c>
      <c r="BK439" s="333">
        <v>99000</v>
      </c>
      <c r="BP439" s="331" t="s">
        <v>287</v>
      </c>
    </row>
    <row r="440" spans="58:68" x14ac:dyDescent="0.3">
      <c r="BF440" s="332">
        <v>432</v>
      </c>
      <c r="BG440" s="333">
        <v>135000</v>
      </c>
      <c r="BH440" s="333">
        <v>99000</v>
      </c>
      <c r="BI440" s="333">
        <v>110000</v>
      </c>
      <c r="BJ440" s="333">
        <v>85000</v>
      </c>
      <c r="BK440" s="333">
        <v>99000</v>
      </c>
      <c r="BP440" s="331" t="s">
        <v>287</v>
      </c>
    </row>
    <row r="441" spans="58:68" x14ac:dyDescent="0.3">
      <c r="BF441" s="332">
        <v>433</v>
      </c>
      <c r="BG441" s="333">
        <v>135000</v>
      </c>
      <c r="BH441" s="333">
        <v>99000</v>
      </c>
      <c r="BI441" s="333">
        <v>110000</v>
      </c>
      <c r="BJ441" s="333">
        <v>85000</v>
      </c>
      <c r="BK441" s="333">
        <v>99000</v>
      </c>
      <c r="BP441" s="331" t="s">
        <v>287</v>
      </c>
    </row>
    <row r="442" spans="58:68" x14ac:dyDescent="0.3">
      <c r="BF442" s="332">
        <v>434</v>
      </c>
      <c r="BG442" s="333">
        <v>135000</v>
      </c>
      <c r="BH442" s="333">
        <v>99000</v>
      </c>
      <c r="BI442" s="333">
        <v>110000</v>
      </c>
      <c r="BJ442" s="333">
        <v>85000</v>
      </c>
      <c r="BK442" s="333">
        <v>99000</v>
      </c>
      <c r="BP442" s="331" t="s">
        <v>287</v>
      </c>
    </row>
    <row r="443" spans="58:68" x14ac:dyDescent="0.3">
      <c r="BF443" s="332">
        <v>435</v>
      </c>
      <c r="BG443" s="333">
        <v>135000</v>
      </c>
      <c r="BH443" s="333">
        <v>99000</v>
      </c>
      <c r="BI443" s="333">
        <v>110000</v>
      </c>
      <c r="BJ443" s="333">
        <v>85000</v>
      </c>
      <c r="BK443" s="333">
        <v>99000</v>
      </c>
      <c r="BP443" s="331" t="s">
        <v>287</v>
      </c>
    </row>
    <row r="444" spans="58:68" x14ac:dyDescent="0.3">
      <c r="BF444" s="332">
        <v>436</v>
      </c>
      <c r="BG444" s="333">
        <v>135000</v>
      </c>
      <c r="BH444" s="333">
        <v>99000</v>
      </c>
      <c r="BI444" s="333">
        <v>110000</v>
      </c>
      <c r="BJ444" s="333">
        <v>85000</v>
      </c>
      <c r="BK444" s="333">
        <v>99000</v>
      </c>
      <c r="BP444" s="331" t="s">
        <v>287</v>
      </c>
    </row>
    <row r="445" spans="58:68" x14ac:dyDescent="0.3">
      <c r="BF445" s="332">
        <v>437</v>
      </c>
      <c r="BG445" s="333">
        <v>135000</v>
      </c>
      <c r="BH445" s="333">
        <v>99000</v>
      </c>
      <c r="BI445" s="333">
        <v>110000</v>
      </c>
      <c r="BJ445" s="333">
        <v>85000</v>
      </c>
      <c r="BK445" s="333">
        <v>99000</v>
      </c>
      <c r="BP445" s="331" t="s">
        <v>287</v>
      </c>
    </row>
    <row r="446" spans="58:68" x14ac:dyDescent="0.3">
      <c r="BF446" s="332">
        <v>438</v>
      </c>
      <c r="BG446" s="333">
        <v>135000</v>
      </c>
      <c r="BH446" s="333">
        <v>99000</v>
      </c>
      <c r="BI446" s="333">
        <v>110000</v>
      </c>
      <c r="BJ446" s="333">
        <v>85000</v>
      </c>
      <c r="BK446" s="333">
        <v>99000</v>
      </c>
      <c r="BP446" s="331" t="s">
        <v>287</v>
      </c>
    </row>
    <row r="447" spans="58:68" x14ac:dyDescent="0.3">
      <c r="BF447" s="332">
        <v>439</v>
      </c>
      <c r="BG447" s="333">
        <v>135000</v>
      </c>
      <c r="BH447" s="333">
        <v>99000</v>
      </c>
      <c r="BI447" s="333">
        <v>110000</v>
      </c>
      <c r="BJ447" s="333">
        <v>85000</v>
      </c>
      <c r="BK447" s="333">
        <v>99000</v>
      </c>
      <c r="BP447" s="331" t="s">
        <v>287</v>
      </c>
    </row>
    <row r="448" spans="58:68" x14ac:dyDescent="0.3">
      <c r="BF448" s="332">
        <v>440</v>
      </c>
      <c r="BG448" s="333">
        <v>135000</v>
      </c>
      <c r="BH448" s="333">
        <v>99000</v>
      </c>
      <c r="BI448" s="333">
        <v>110000</v>
      </c>
      <c r="BJ448" s="333">
        <v>85000</v>
      </c>
      <c r="BK448" s="333">
        <v>99000</v>
      </c>
      <c r="BP448" s="331" t="s">
        <v>287</v>
      </c>
    </row>
    <row r="449" spans="58:68" x14ac:dyDescent="0.3">
      <c r="BF449" s="332">
        <v>441</v>
      </c>
      <c r="BG449" s="333">
        <v>135000</v>
      </c>
      <c r="BH449" s="333">
        <v>99000</v>
      </c>
      <c r="BI449" s="333">
        <v>110000</v>
      </c>
      <c r="BJ449" s="333">
        <v>85000</v>
      </c>
      <c r="BK449" s="333">
        <v>99000</v>
      </c>
      <c r="BP449" s="331" t="s">
        <v>287</v>
      </c>
    </row>
    <row r="450" spans="58:68" x14ac:dyDescent="0.3">
      <c r="BF450" s="332">
        <v>442</v>
      </c>
      <c r="BG450" s="333">
        <v>135000</v>
      </c>
      <c r="BH450" s="333">
        <v>99000</v>
      </c>
      <c r="BI450" s="333">
        <v>110000</v>
      </c>
      <c r="BJ450" s="333">
        <v>85000</v>
      </c>
      <c r="BK450" s="333">
        <v>99000</v>
      </c>
      <c r="BP450" s="331" t="s">
        <v>287</v>
      </c>
    </row>
    <row r="451" spans="58:68" x14ac:dyDescent="0.3">
      <c r="BF451" s="332">
        <v>443</v>
      </c>
      <c r="BG451" s="333">
        <v>135000</v>
      </c>
      <c r="BH451" s="333">
        <v>99000</v>
      </c>
      <c r="BI451" s="333">
        <v>110000</v>
      </c>
      <c r="BJ451" s="333">
        <v>85000</v>
      </c>
      <c r="BK451" s="333">
        <v>99000</v>
      </c>
      <c r="BP451" s="331" t="s">
        <v>287</v>
      </c>
    </row>
    <row r="452" spans="58:68" x14ac:dyDescent="0.3">
      <c r="BF452" s="332">
        <v>444</v>
      </c>
      <c r="BG452" s="333">
        <v>135000</v>
      </c>
      <c r="BH452" s="333">
        <v>99000</v>
      </c>
      <c r="BI452" s="333">
        <v>110000</v>
      </c>
      <c r="BJ452" s="333">
        <v>85000</v>
      </c>
      <c r="BK452" s="333">
        <v>99000</v>
      </c>
      <c r="BP452" s="331" t="s">
        <v>287</v>
      </c>
    </row>
    <row r="453" spans="58:68" x14ac:dyDescent="0.3">
      <c r="BF453" s="332">
        <v>445</v>
      </c>
      <c r="BG453" s="333">
        <v>135000</v>
      </c>
      <c r="BH453" s="333">
        <v>99000</v>
      </c>
      <c r="BI453" s="333">
        <v>110000</v>
      </c>
      <c r="BJ453" s="333">
        <v>85000</v>
      </c>
      <c r="BK453" s="333">
        <v>99000</v>
      </c>
      <c r="BP453" s="331" t="s">
        <v>287</v>
      </c>
    </row>
    <row r="454" spans="58:68" x14ac:dyDescent="0.3">
      <c r="BF454" s="332">
        <v>446</v>
      </c>
      <c r="BG454" s="333">
        <v>135000</v>
      </c>
      <c r="BH454" s="333">
        <v>99000</v>
      </c>
      <c r="BI454" s="333">
        <v>110000</v>
      </c>
      <c r="BJ454" s="333">
        <v>85000</v>
      </c>
      <c r="BK454" s="333">
        <v>99000</v>
      </c>
      <c r="BP454" s="331" t="s">
        <v>287</v>
      </c>
    </row>
    <row r="455" spans="58:68" x14ac:dyDescent="0.3">
      <c r="BF455" s="332">
        <v>447</v>
      </c>
      <c r="BG455" s="333">
        <v>135000</v>
      </c>
      <c r="BH455" s="333">
        <v>99000</v>
      </c>
      <c r="BI455" s="333">
        <v>110000</v>
      </c>
      <c r="BJ455" s="333">
        <v>85000</v>
      </c>
      <c r="BK455" s="333">
        <v>99000</v>
      </c>
      <c r="BP455" s="331" t="s">
        <v>287</v>
      </c>
    </row>
    <row r="456" spans="58:68" x14ac:dyDescent="0.3">
      <c r="BF456" s="332">
        <v>448</v>
      </c>
      <c r="BG456" s="333">
        <v>135000</v>
      </c>
      <c r="BH456" s="333">
        <v>99000</v>
      </c>
      <c r="BI456" s="333">
        <v>110000</v>
      </c>
      <c r="BJ456" s="333">
        <v>85000</v>
      </c>
      <c r="BK456" s="333">
        <v>99000</v>
      </c>
      <c r="BP456" s="331" t="s">
        <v>287</v>
      </c>
    </row>
    <row r="457" spans="58:68" x14ac:dyDescent="0.3">
      <c r="BF457" s="332">
        <v>449</v>
      </c>
      <c r="BG457" s="333">
        <v>135000</v>
      </c>
      <c r="BH457" s="333">
        <v>99000</v>
      </c>
      <c r="BI457" s="333">
        <v>110000</v>
      </c>
      <c r="BJ457" s="333">
        <v>85000</v>
      </c>
      <c r="BK457" s="333">
        <v>99000</v>
      </c>
      <c r="BP457" s="331" t="s">
        <v>287</v>
      </c>
    </row>
    <row r="458" spans="58:68" x14ac:dyDescent="0.3">
      <c r="BF458" s="332">
        <v>450</v>
      </c>
      <c r="BG458" s="333">
        <v>135000</v>
      </c>
      <c r="BH458" s="333">
        <v>99000</v>
      </c>
      <c r="BI458" s="333">
        <v>110000</v>
      </c>
      <c r="BJ458" s="333">
        <v>85000</v>
      </c>
      <c r="BK458" s="333">
        <v>99000</v>
      </c>
      <c r="BP458" s="331" t="s">
        <v>287</v>
      </c>
    </row>
    <row r="459" spans="58:68" x14ac:dyDescent="0.3">
      <c r="BF459" s="332">
        <v>451</v>
      </c>
      <c r="BG459" s="333">
        <v>135000</v>
      </c>
      <c r="BH459" s="333">
        <v>99000</v>
      </c>
      <c r="BI459" s="333">
        <v>110000</v>
      </c>
      <c r="BJ459" s="333">
        <v>85000</v>
      </c>
      <c r="BK459" s="333">
        <v>99000</v>
      </c>
      <c r="BP459" s="331" t="s">
        <v>287</v>
      </c>
    </row>
    <row r="460" spans="58:68" x14ac:dyDescent="0.3">
      <c r="BF460" s="332">
        <v>452</v>
      </c>
      <c r="BG460" s="333">
        <v>135000</v>
      </c>
      <c r="BH460" s="333">
        <v>99000</v>
      </c>
      <c r="BI460" s="333">
        <v>110000</v>
      </c>
      <c r="BJ460" s="333">
        <v>85000</v>
      </c>
      <c r="BK460" s="333">
        <v>99000</v>
      </c>
      <c r="BP460" s="331" t="s">
        <v>287</v>
      </c>
    </row>
    <row r="461" spans="58:68" x14ac:dyDescent="0.3">
      <c r="BF461" s="332">
        <v>453</v>
      </c>
      <c r="BG461" s="333">
        <v>135000</v>
      </c>
      <c r="BH461" s="333">
        <v>99000</v>
      </c>
      <c r="BI461" s="333">
        <v>110000</v>
      </c>
      <c r="BJ461" s="333">
        <v>85000</v>
      </c>
      <c r="BK461" s="333">
        <v>99000</v>
      </c>
      <c r="BP461" s="331" t="s">
        <v>287</v>
      </c>
    </row>
    <row r="462" spans="58:68" x14ac:dyDescent="0.3">
      <c r="BF462" s="332">
        <v>454</v>
      </c>
      <c r="BG462" s="333">
        <v>135000</v>
      </c>
      <c r="BH462" s="333">
        <v>99000</v>
      </c>
      <c r="BI462" s="333">
        <v>110000</v>
      </c>
      <c r="BJ462" s="333">
        <v>85000</v>
      </c>
      <c r="BK462" s="333">
        <v>99000</v>
      </c>
      <c r="BP462" s="331" t="s">
        <v>287</v>
      </c>
    </row>
    <row r="463" spans="58:68" x14ac:dyDescent="0.3">
      <c r="BF463" s="332">
        <v>455</v>
      </c>
      <c r="BG463" s="333">
        <v>135000</v>
      </c>
      <c r="BH463" s="333">
        <v>99000</v>
      </c>
      <c r="BI463" s="333">
        <v>110000</v>
      </c>
      <c r="BJ463" s="333">
        <v>85000</v>
      </c>
      <c r="BK463" s="333">
        <v>99000</v>
      </c>
      <c r="BP463" s="331" t="s">
        <v>287</v>
      </c>
    </row>
    <row r="464" spans="58:68" x14ac:dyDescent="0.3">
      <c r="BF464" s="332">
        <v>456</v>
      </c>
      <c r="BG464" s="333">
        <v>135000</v>
      </c>
      <c r="BH464" s="333">
        <v>99000</v>
      </c>
      <c r="BI464" s="333">
        <v>110000</v>
      </c>
      <c r="BJ464" s="333">
        <v>85000</v>
      </c>
      <c r="BK464" s="333">
        <v>99000</v>
      </c>
      <c r="BP464" s="331" t="s">
        <v>287</v>
      </c>
    </row>
    <row r="465" spans="58:68" x14ac:dyDescent="0.3">
      <c r="BF465" s="332">
        <v>457</v>
      </c>
      <c r="BG465" s="333">
        <v>135000</v>
      </c>
      <c r="BH465" s="333">
        <v>99000</v>
      </c>
      <c r="BI465" s="333">
        <v>110000</v>
      </c>
      <c r="BJ465" s="333">
        <v>85000</v>
      </c>
      <c r="BK465" s="333">
        <v>99000</v>
      </c>
      <c r="BP465" s="331" t="s">
        <v>287</v>
      </c>
    </row>
    <row r="466" spans="58:68" x14ac:dyDescent="0.3">
      <c r="BF466" s="332">
        <v>458</v>
      </c>
      <c r="BG466" s="333">
        <v>135000</v>
      </c>
      <c r="BH466" s="333">
        <v>99000</v>
      </c>
      <c r="BI466" s="333">
        <v>110000</v>
      </c>
      <c r="BJ466" s="333">
        <v>85000</v>
      </c>
      <c r="BK466" s="333">
        <v>99000</v>
      </c>
      <c r="BP466" s="331" t="s">
        <v>287</v>
      </c>
    </row>
    <row r="467" spans="58:68" x14ac:dyDescent="0.3">
      <c r="BF467" s="332">
        <v>459</v>
      </c>
      <c r="BG467" s="333">
        <v>135000</v>
      </c>
      <c r="BH467" s="333">
        <v>99000</v>
      </c>
      <c r="BI467" s="333">
        <v>110000</v>
      </c>
      <c r="BJ467" s="333">
        <v>85000</v>
      </c>
      <c r="BK467" s="333">
        <v>99000</v>
      </c>
      <c r="BP467" s="331" t="s">
        <v>287</v>
      </c>
    </row>
    <row r="468" spans="58:68" x14ac:dyDescent="0.3">
      <c r="BF468" s="332">
        <v>460</v>
      </c>
      <c r="BG468" s="333">
        <v>135000</v>
      </c>
      <c r="BH468" s="333">
        <v>99000</v>
      </c>
      <c r="BI468" s="333">
        <v>110000</v>
      </c>
      <c r="BJ468" s="333">
        <v>85000</v>
      </c>
      <c r="BK468" s="333">
        <v>99000</v>
      </c>
      <c r="BP468" s="331" t="s">
        <v>287</v>
      </c>
    </row>
    <row r="469" spans="58:68" x14ac:dyDescent="0.3">
      <c r="BF469" s="332">
        <v>461</v>
      </c>
      <c r="BG469" s="333">
        <v>135000</v>
      </c>
      <c r="BH469" s="333">
        <v>99000</v>
      </c>
      <c r="BI469" s="333">
        <v>110000</v>
      </c>
      <c r="BJ469" s="333">
        <v>85000</v>
      </c>
      <c r="BK469" s="333">
        <v>99000</v>
      </c>
      <c r="BP469" s="331" t="s">
        <v>287</v>
      </c>
    </row>
    <row r="470" spans="58:68" x14ac:dyDescent="0.3">
      <c r="BF470" s="332">
        <v>462</v>
      </c>
      <c r="BG470" s="333">
        <v>135000</v>
      </c>
      <c r="BH470" s="333">
        <v>99000</v>
      </c>
      <c r="BI470" s="333">
        <v>110000</v>
      </c>
      <c r="BJ470" s="333">
        <v>85000</v>
      </c>
      <c r="BK470" s="333">
        <v>99000</v>
      </c>
      <c r="BP470" s="331" t="s">
        <v>287</v>
      </c>
    </row>
    <row r="471" spans="58:68" x14ac:dyDescent="0.3">
      <c r="BF471" s="332">
        <v>463</v>
      </c>
      <c r="BG471" s="333">
        <v>135000</v>
      </c>
      <c r="BH471" s="333">
        <v>99000</v>
      </c>
      <c r="BI471" s="333">
        <v>110000</v>
      </c>
      <c r="BJ471" s="333">
        <v>85000</v>
      </c>
      <c r="BK471" s="333">
        <v>99000</v>
      </c>
      <c r="BP471" s="331" t="s">
        <v>287</v>
      </c>
    </row>
    <row r="472" spans="58:68" x14ac:dyDescent="0.3">
      <c r="BF472" s="332">
        <v>464</v>
      </c>
      <c r="BG472" s="333">
        <v>135000</v>
      </c>
      <c r="BH472" s="333">
        <v>99000</v>
      </c>
      <c r="BI472" s="333">
        <v>110000</v>
      </c>
      <c r="BJ472" s="333">
        <v>85000</v>
      </c>
      <c r="BK472" s="333">
        <v>99000</v>
      </c>
      <c r="BP472" s="331" t="s">
        <v>287</v>
      </c>
    </row>
    <row r="473" spans="58:68" x14ac:dyDescent="0.3">
      <c r="BF473" s="332">
        <v>465</v>
      </c>
      <c r="BG473" s="333">
        <v>135000</v>
      </c>
      <c r="BH473" s="333">
        <v>99000</v>
      </c>
      <c r="BI473" s="333">
        <v>110000</v>
      </c>
      <c r="BJ473" s="333">
        <v>85000</v>
      </c>
      <c r="BK473" s="333">
        <v>99000</v>
      </c>
      <c r="BP473" s="331" t="s">
        <v>287</v>
      </c>
    </row>
    <row r="474" spans="58:68" x14ac:dyDescent="0.3">
      <c r="BF474" s="332">
        <v>466</v>
      </c>
      <c r="BG474" s="333">
        <v>135000</v>
      </c>
      <c r="BH474" s="333">
        <v>99000</v>
      </c>
      <c r="BI474" s="333">
        <v>110000</v>
      </c>
      <c r="BJ474" s="333">
        <v>85000</v>
      </c>
      <c r="BK474" s="333">
        <v>99000</v>
      </c>
      <c r="BP474" s="331" t="s">
        <v>287</v>
      </c>
    </row>
    <row r="475" spans="58:68" x14ac:dyDescent="0.3">
      <c r="BF475" s="332">
        <v>467</v>
      </c>
      <c r="BG475" s="333">
        <v>135000</v>
      </c>
      <c r="BH475" s="333">
        <v>99000</v>
      </c>
      <c r="BI475" s="333">
        <v>110000</v>
      </c>
      <c r="BJ475" s="333">
        <v>85000</v>
      </c>
      <c r="BK475" s="333">
        <v>99000</v>
      </c>
      <c r="BP475" s="331" t="s">
        <v>287</v>
      </c>
    </row>
    <row r="476" spans="58:68" x14ac:dyDescent="0.3">
      <c r="BF476" s="332">
        <v>468</v>
      </c>
      <c r="BG476" s="333">
        <v>135000</v>
      </c>
      <c r="BH476" s="333">
        <v>99000</v>
      </c>
      <c r="BI476" s="333">
        <v>110000</v>
      </c>
      <c r="BJ476" s="333">
        <v>85000</v>
      </c>
      <c r="BK476" s="333">
        <v>99000</v>
      </c>
      <c r="BP476" s="331" t="s">
        <v>287</v>
      </c>
    </row>
    <row r="477" spans="58:68" x14ac:dyDescent="0.3">
      <c r="BF477" s="332">
        <v>469</v>
      </c>
      <c r="BG477" s="333">
        <v>135000</v>
      </c>
      <c r="BH477" s="333">
        <v>99000</v>
      </c>
      <c r="BI477" s="333">
        <v>110000</v>
      </c>
      <c r="BJ477" s="333">
        <v>85000</v>
      </c>
      <c r="BK477" s="333">
        <v>99000</v>
      </c>
      <c r="BP477" s="331" t="s">
        <v>287</v>
      </c>
    </row>
    <row r="478" spans="58:68" x14ac:dyDescent="0.3">
      <c r="BF478" s="332">
        <v>470</v>
      </c>
      <c r="BG478" s="333">
        <v>135000</v>
      </c>
      <c r="BH478" s="333">
        <v>99000</v>
      </c>
      <c r="BI478" s="333">
        <v>110000</v>
      </c>
      <c r="BJ478" s="333">
        <v>85000</v>
      </c>
      <c r="BK478" s="333">
        <v>99000</v>
      </c>
      <c r="BP478" s="331" t="s">
        <v>287</v>
      </c>
    </row>
    <row r="479" spans="58:68" x14ac:dyDescent="0.3">
      <c r="BF479" s="332">
        <v>471</v>
      </c>
      <c r="BG479" s="333">
        <v>135000</v>
      </c>
      <c r="BH479" s="333">
        <v>99000</v>
      </c>
      <c r="BI479" s="333">
        <v>110000</v>
      </c>
      <c r="BJ479" s="333">
        <v>85000</v>
      </c>
      <c r="BK479" s="333">
        <v>99000</v>
      </c>
      <c r="BP479" s="331" t="s">
        <v>287</v>
      </c>
    </row>
    <row r="480" spans="58:68" x14ac:dyDescent="0.3">
      <c r="BF480" s="332">
        <v>472</v>
      </c>
      <c r="BG480" s="333">
        <v>135000</v>
      </c>
      <c r="BH480" s="333">
        <v>99000</v>
      </c>
      <c r="BI480" s="333">
        <v>110000</v>
      </c>
      <c r="BJ480" s="333">
        <v>85000</v>
      </c>
      <c r="BK480" s="333">
        <v>99000</v>
      </c>
      <c r="BP480" s="331" t="s">
        <v>287</v>
      </c>
    </row>
    <row r="481" spans="58:68" x14ac:dyDescent="0.3">
      <c r="BF481" s="332">
        <v>473</v>
      </c>
      <c r="BG481" s="333">
        <v>135000</v>
      </c>
      <c r="BH481" s="333">
        <v>99000</v>
      </c>
      <c r="BI481" s="333">
        <v>110000</v>
      </c>
      <c r="BJ481" s="333">
        <v>85000</v>
      </c>
      <c r="BK481" s="333">
        <v>99000</v>
      </c>
      <c r="BP481" s="331" t="s">
        <v>287</v>
      </c>
    </row>
    <row r="482" spans="58:68" x14ac:dyDescent="0.3">
      <c r="BF482" s="332">
        <v>474</v>
      </c>
      <c r="BG482" s="333">
        <v>135000</v>
      </c>
      <c r="BH482" s="333">
        <v>99000</v>
      </c>
      <c r="BI482" s="333">
        <v>110000</v>
      </c>
      <c r="BJ482" s="333">
        <v>85000</v>
      </c>
      <c r="BK482" s="333">
        <v>99000</v>
      </c>
      <c r="BP482" s="331" t="s">
        <v>287</v>
      </c>
    </row>
    <row r="483" spans="58:68" x14ac:dyDescent="0.3">
      <c r="BF483" s="332">
        <v>475</v>
      </c>
      <c r="BG483" s="333">
        <v>135000</v>
      </c>
      <c r="BH483" s="333">
        <v>99000</v>
      </c>
      <c r="BI483" s="333">
        <v>110000</v>
      </c>
      <c r="BJ483" s="333">
        <v>85000</v>
      </c>
      <c r="BK483" s="333">
        <v>99000</v>
      </c>
      <c r="BP483" s="331" t="s">
        <v>287</v>
      </c>
    </row>
    <row r="484" spans="58:68" x14ac:dyDescent="0.3">
      <c r="BF484" s="332">
        <v>476</v>
      </c>
      <c r="BG484" s="333">
        <v>135000</v>
      </c>
      <c r="BH484" s="333">
        <v>99000</v>
      </c>
      <c r="BI484" s="333">
        <v>110000</v>
      </c>
      <c r="BJ484" s="333">
        <v>85000</v>
      </c>
      <c r="BK484" s="333">
        <v>99000</v>
      </c>
      <c r="BP484" s="331" t="s">
        <v>287</v>
      </c>
    </row>
    <row r="485" spans="58:68" x14ac:dyDescent="0.3">
      <c r="BF485" s="332">
        <v>477</v>
      </c>
      <c r="BG485" s="333">
        <v>135000</v>
      </c>
      <c r="BH485" s="333">
        <v>99000</v>
      </c>
      <c r="BI485" s="333">
        <v>110000</v>
      </c>
      <c r="BJ485" s="333">
        <v>85000</v>
      </c>
      <c r="BK485" s="333">
        <v>99000</v>
      </c>
      <c r="BP485" s="331" t="s">
        <v>287</v>
      </c>
    </row>
    <row r="486" spans="58:68" x14ac:dyDescent="0.3">
      <c r="BF486" s="332">
        <v>478</v>
      </c>
      <c r="BG486" s="333">
        <v>135000</v>
      </c>
      <c r="BH486" s="333">
        <v>99000</v>
      </c>
      <c r="BI486" s="333">
        <v>110000</v>
      </c>
      <c r="BJ486" s="333">
        <v>85000</v>
      </c>
      <c r="BK486" s="333">
        <v>99000</v>
      </c>
      <c r="BP486" s="331" t="s">
        <v>287</v>
      </c>
    </row>
    <row r="487" spans="58:68" x14ac:dyDescent="0.3">
      <c r="BF487" s="332">
        <v>479</v>
      </c>
      <c r="BG487" s="333">
        <v>135000</v>
      </c>
      <c r="BH487" s="333">
        <v>99000</v>
      </c>
      <c r="BI487" s="333">
        <v>110000</v>
      </c>
      <c r="BJ487" s="333">
        <v>85000</v>
      </c>
      <c r="BK487" s="333">
        <v>99000</v>
      </c>
      <c r="BP487" s="331" t="s">
        <v>287</v>
      </c>
    </row>
    <row r="488" spans="58:68" x14ac:dyDescent="0.3">
      <c r="BF488" s="332">
        <v>480</v>
      </c>
      <c r="BG488" s="333">
        <v>135000</v>
      </c>
      <c r="BH488" s="333">
        <v>99000</v>
      </c>
      <c r="BI488" s="333">
        <v>110000</v>
      </c>
      <c r="BJ488" s="333">
        <v>85000</v>
      </c>
      <c r="BK488" s="333">
        <v>99000</v>
      </c>
      <c r="BP488" s="331" t="s">
        <v>287</v>
      </c>
    </row>
    <row r="489" spans="58:68" x14ac:dyDescent="0.3">
      <c r="BF489" s="332">
        <v>481</v>
      </c>
      <c r="BG489" s="333">
        <v>135000</v>
      </c>
      <c r="BH489" s="333">
        <v>99000</v>
      </c>
      <c r="BI489" s="333">
        <v>110000</v>
      </c>
      <c r="BJ489" s="333">
        <v>85000</v>
      </c>
      <c r="BK489" s="333">
        <v>99000</v>
      </c>
      <c r="BP489" s="331" t="s">
        <v>287</v>
      </c>
    </row>
    <row r="490" spans="58:68" x14ac:dyDescent="0.3">
      <c r="BF490" s="332">
        <v>482</v>
      </c>
      <c r="BG490" s="333">
        <v>135000</v>
      </c>
      <c r="BH490" s="333">
        <v>99000</v>
      </c>
      <c r="BI490" s="333">
        <v>110000</v>
      </c>
      <c r="BJ490" s="333">
        <v>85000</v>
      </c>
      <c r="BK490" s="333">
        <v>99000</v>
      </c>
      <c r="BP490" s="331" t="s">
        <v>287</v>
      </c>
    </row>
    <row r="491" spans="58:68" x14ac:dyDescent="0.3">
      <c r="BF491" s="332">
        <v>483</v>
      </c>
      <c r="BG491" s="333">
        <v>135000</v>
      </c>
      <c r="BH491" s="333">
        <v>99000</v>
      </c>
      <c r="BI491" s="333">
        <v>110000</v>
      </c>
      <c r="BJ491" s="333">
        <v>85000</v>
      </c>
      <c r="BK491" s="333">
        <v>99000</v>
      </c>
      <c r="BP491" s="331" t="s">
        <v>287</v>
      </c>
    </row>
    <row r="492" spans="58:68" x14ac:dyDescent="0.3">
      <c r="BF492" s="332">
        <v>484</v>
      </c>
      <c r="BG492" s="333">
        <v>135000</v>
      </c>
      <c r="BH492" s="333">
        <v>99000</v>
      </c>
      <c r="BI492" s="333">
        <v>110000</v>
      </c>
      <c r="BJ492" s="333">
        <v>85000</v>
      </c>
      <c r="BK492" s="333">
        <v>99000</v>
      </c>
      <c r="BP492" s="331" t="s">
        <v>287</v>
      </c>
    </row>
    <row r="493" spans="58:68" x14ac:dyDescent="0.3">
      <c r="BF493" s="332">
        <v>485</v>
      </c>
      <c r="BG493" s="333">
        <v>135000</v>
      </c>
      <c r="BH493" s="333">
        <v>99000</v>
      </c>
      <c r="BI493" s="333">
        <v>110000</v>
      </c>
      <c r="BJ493" s="333">
        <v>85000</v>
      </c>
      <c r="BK493" s="333">
        <v>99000</v>
      </c>
      <c r="BP493" s="331" t="s">
        <v>287</v>
      </c>
    </row>
    <row r="494" spans="58:68" x14ac:dyDescent="0.3">
      <c r="BF494" s="332">
        <v>486</v>
      </c>
      <c r="BG494" s="333">
        <v>135000</v>
      </c>
      <c r="BH494" s="333">
        <v>99000</v>
      </c>
      <c r="BI494" s="333">
        <v>110000</v>
      </c>
      <c r="BJ494" s="333">
        <v>85000</v>
      </c>
      <c r="BK494" s="333">
        <v>99000</v>
      </c>
      <c r="BP494" s="331" t="s">
        <v>287</v>
      </c>
    </row>
    <row r="495" spans="58:68" x14ac:dyDescent="0.3">
      <c r="BF495" s="332">
        <v>487</v>
      </c>
      <c r="BG495" s="333">
        <v>135000</v>
      </c>
      <c r="BH495" s="333">
        <v>99000</v>
      </c>
      <c r="BI495" s="333">
        <v>110000</v>
      </c>
      <c r="BJ495" s="333">
        <v>85000</v>
      </c>
      <c r="BK495" s="333">
        <v>99000</v>
      </c>
      <c r="BP495" s="331" t="s">
        <v>287</v>
      </c>
    </row>
    <row r="496" spans="58:68" x14ac:dyDescent="0.3">
      <c r="BF496" s="332">
        <v>488</v>
      </c>
      <c r="BG496" s="333">
        <v>135000</v>
      </c>
      <c r="BH496" s="333">
        <v>99000</v>
      </c>
      <c r="BI496" s="333">
        <v>110000</v>
      </c>
      <c r="BJ496" s="333">
        <v>85000</v>
      </c>
      <c r="BK496" s="333">
        <v>99000</v>
      </c>
      <c r="BP496" s="331" t="s">
        <v>287</v>
      </c>
    </row>
    <row r="497" spans="58:68" x14ac:dyDescent="0.3">
      <c r="BF497" s="332">
        <v>489</v>
      </c>
      <c r="BG497" s="333">
        <v>135000</v>
      </c>
      <c r="BH497" s="333">
        <v>99000</v>
      </c>
      <c r="BI497" s="333">
        <v>110000</v>
      </c>
      <c r="BJ497" s="333">
        <v>85000</v>
      </c>
      <c r="BK497" s="333">
        <v>99000</v>
      </c>
      <c r="BP497" s="331" t="s">
        <v>287</v>
      </c>
    </row>
    <row r="498" spans="58:68" x14ac:dyDescent="0.3">
      <c r="BF498" s="332">
        <v>490</v>
      </c>
      <c r="BG498" s="333">
        <v>135000</v>
      </c>
      <c r="BH498" s="333">
        <v>99000</v>
      </c>
      <c r="BI498" s="333">
        <v>110000</v>
      </c>
      <c r="BJ498" s="333">
        <v>85000</v>
      </c>
      <c r="BK498" s="333">
        <v>99000</v>
      </c>
      <c r="BP498" s="331" t="s">
        <v>287</v>
      </c>
    </row>
    <row r="499" spans="58:68" x14ac:dyDescent="0.3">
      <c r="BF499" s="332">
        <v>491</v>
      </c>
      <c r="BG499" s="333">
        <v>135000</v>
      </c>
      <c r="BH499" s="333">
        <v>99000</v>
      </c>
      <c r="BI499" s="333">
        <v>110000</v>
      </c>
      <c r="BJ499" s="333">
        <v>85000</v>
      </c>
      <c r="BK499" s="333">
        <v>99000</v>
      </c>
      <c r="BP499" s="331" t="s">
        <v>287</v>
      </c>
    </row>
    <row r="500" spans="58:68" x14ac:dyDescent="0.3">
      <c r="BF500" s="332">
        <v>492</v>
      </c>
      <c r="BG500" s="333">
        <v>135000</v>
      </c>
      <c r="BH500" s="333">
        <v>99000</v>
      </c>
      <c r="BI500" s="333">
        <v>110000</v>
      </c>
      <c r="BJ500" s="333">
        <v>85000</v>
      </c>
      <c r="BK500" s="333">
        <v>99000</v>
      </c>
      <c r="BP500" s="331" t="s">
        <v>287</v>
      </c>
    </row>
    <row r="501" spans="58:68" x14ac:dyDescent="0.3">
      <c r="BF501" s="332">
        <v>493</v>
      </c>
      <c r="BG501" s="333">
        <v>135000</v>
      </c>
      <c r="BH501" s="333">
        <v>99000</v>
      </c>
      <c r="BI501" s="333">
        <v>110000</v>
      </c>
      <c r="BJ501" s="333">
        <v>85000</v>
      </c>
      <c r="BK501" s="333">
        <v>99000</v>
      </c>
      <c r="BP501" s="331" t="s">
        <v>287</v>
      </c>
    </row>
    <row r="502" spans="58:68" x14ac:dyDescent="0.3">
      <c r="BF502" s="332">
        <v>494</v>
      </c>
      <c r="BG502" s="333">
        <v>135000</v>
      </c>
      <c r="BH502" s="333">
        <v>99000</v>
      </c>
      <c r="BI502" s="333">
        <v>110000</v>
      </c>
      <c r="BJ502" s="333">
        <v>85000</v>
      </c>
      <c r="BK502" s="333">
        <v>99000</v>
      </c>
      <c r="BP502" s="331" t="s">
        <v>287</v>
      </c>
    </row>
    <row r="503" spans="58:68" x14ac:dyDescent="0.3">
      <c r="BF503" s="332">
        <v>495</v>
      </c>
      <c r="BG503" s="333">
        <v>135000</v>
      </c>
      <c r="BH503" s="333">
        <v>99000</v>
      </c>
      <c r="BI503" s="333">
        <v>110000</v>
      </c>
      <c r="BJ503" s="333">
        <v>85000</v>
      </c>
      <c r="BK503" s="333">
        <v>99000</v>
      </c>
      <c r="BP503" s="331" t="s">
        <v>287</v>
      </c>
    </row>
    <row r="504" spans="58:68" x14ac:dyDescent="0.3">
      <c r="BF504" s="332">
        <v>496</v>
      </c>
      <c r="BG504" s="333">
        <v>135000</v>
      </c>
      <c r="BH504" s="333">
        <v>99000</v>
      </c>
      <c r="BI504" s="333">
        <v>110000</v>
      </c>
      <c r="BJ504" s="333">
        <v>85000</v>
      </c>
      <c r="BK504" s="333">
        <v>99000</v>
      </c>
      <c r="BP504" s="331" t="s">
        <v>287</v>
      </c>
    </row>
    <row r="505" spans="58:68" x14ac:dyDescent="0.3">
      <c r="BF505" s="332">
        <v>497</v>
      </c>
      <c r="BG505" s="333">
        <v>135000</v>
      </c>
      <c r="BH505" s="333">
        <v>99000</v>
      </c>
      <c r="BI505" s="333">
        <v>110000</v>
      </c>
      <c r="BJ505" s="333">
        <v>85000</v>
      </c>
      <c r="BK505" s="333">
        <v>99000</v>
      </c>
      <c r="BP505" s="331" t="s">
        <v>287</v>
      </c>
    </row>
    <row r="506" spans="58:68" x14ac:dyDescent="0.3">
      <c r="BF506" s="332">
        <v>498</v>
      </c>
      <c r="BG506" s="333">
        <v>135000</v>
      </c>
      <c r="BH506" s="333">
        <v>99000</v>
      </c>
      <c r="BI506" s="333">
        <v>110000</v>
      </c>
      <c r="BJ506" s="333">
        <v>85000</v>
      </c>
      <c r="BK506" s="333">
        <v>99000</v>
      </c>
      <c r="BP506" s="331" t="s">
        <v>287</v>
      </c>
    </row>
    <row r="507" spans="58:68" x14ac:dyDescent="0.3">
      <c r="BF507" s="332">
        <v>499</v>
      </c>
      <c r="BG507" s="333">
        <v>135000</v>
      </c>
      <c r="BH507" s="333">
        <v>99000</v>
      </c>
      <c r="BI507" s="333">
        <v>110000</v>
      </c>
      <c r="BJ507" s="333">
        <v>85000</v>
      </c>
      <c r="BK507" s="333">
        <v>99000</v>
      </c>
      <c r="BP507" s="331" t="s">
        <v>287</v>
      </c>
    </row>
    <row r="508" spans="58:68" x14ac:dyDescent="0.3">
      <c r="BF508" s="332">
        <v>500</v>
      </c>
      <c r="BG508" s="333">
        <v>135000</v>
      </c>
      <c r="BH508" s="333">
        <v>99000</v>
      </c>
      <c r="BI508" s="333">
        <v>110000</v>
      </c>
      <c r="BJ508" s="333">
        <v>85000</v>
      </c>
      <c r="BK508" s="333">
        <v>99000</v>
      </c>
      <c r="BP508" s="331" t="s">
        <v>287</v>
      </c>
    </row>
    <row r="509" spans="58:68" x14ac:dyDescent="0.3">
      <c r="BF509" s="332">
        <v>501</v>
      </c>
      <c r="BG509" s="333">
        <v>135000</v>
      </c>
      <c r="BH509" s="333">
        <v>99000</v>
      </c>
      <c r="BI509" s="333">
        <v>110000</v>
      </c>
      <c r="BJ509" s="333">
        <v>85000</v>
      </c>
      <c r="BK509" s="333">
        <v>99000</v>
      </c>
      <c r="BP509" s="331" t="s">
        <v>287</v>
      </c>
    </row>
    <row r="510" spans="58:68" x14ac:dyDescent="0.3">
      <c r="BF510" s="332">
        <v>502</v>
      </c>
      <c r="BG510" s="333">
        <v>135000</v>
      </c>
      <c r="BH510" s="333">
        <v>99000</v>
      </c>
      <c r="BI510" s="333">
        <v>110000</v>
      </c>
      <c r="BJ510" s="333">
        <v>85000</v>
      </c>
      <c r="BK510" s="333">
        <v>99000</v>
      </c>
      <c r="BP510" s="331" t="s">
        <v>287</v>
      </c>
    </row>
    <row r="511" spans="58:68" x14ac:dyDescent="0.3">
      <c r="BF511" s="332">
        <v>503</v>
      </c>
      <c r="BG511" s="333">
        <v>135000</v>
      </c>
      <c r="BH511" s="333">
        <v>99000</v>
      </c>
      <c r="BI511" s="333">
        <v>110000</v>
      </c>
      <c r="BJ511" s="333">
        <v>85000</v>
      </c>
      <c r="BK511" s="333">
        <v>99000</v>
      </c>
      <c r="BP511" s="331" t="s">
        <v>287</v>
      </c>
    </row>
    <row r="512" spans="58:68" x14ac:dyDescent="0.3">
      <c r="BF512" s="332">
        <v>504</v>
      </c>
      <c r="BG512" s="333">
        <v>135000</v>
      </c>
      <c r="BH512" s="333">
        <v>99000</v>
      </c>
      <c r="BI512" s="333">
        <v>110000</v>
      </c>
      <c r="BJ512" s="333">
        <v>85000</v>
      </c>
      <c r="BK512" s="333">
        <v>99000</v>
      </c>
      <c r="BP512" s="331" t="s">
        <v>287</v>
      </c>
    </row>
    <row r="513" spans="58:68" x14ac:dyDescent="0.3">
      <c r="BF513" s="332">
        <v>505</v>
      </c>
      <c r="BG513" s="333">
        <v>135000</v>
      </c>
      <c r="BH513" s="333">
        <v>99000</v>
      </c>
      <c r="BI513" s="333">
        <v>110000</v>
      </c>
      <c r="BJ513" s="333">
        <v>85000</v>
      </c>
      <c r="BK513" s="333">
        <v>99000</v>
      </c>
      <c r="BP513" s="331" t="s">
        <v>287</v>
      </c>
    </row>
    <row r="514" spans="58:68" x14ac:dyDescent="0.3">
      <c r="BF514" s="332">
        <v>506</v>
      </c>
      <c r="BG514" s="333">
        <v>135000</v>
      </c>
      <c r="BH514" s="333">
        <v>99000</v>
      </c>
      <c r="BI514" s="333">
        <v>110000</v>
      </c>
      <c r="BJ514" s="333">
        <v>85000</v>
      </c>
      <c r="BK514" s="333">
        <v>99000</v>
      </c>
      <c r="BP514" s="331" t="s">
        <v>287</v>
      </c>
    </row>
    <row r="515" spans="58:68" x14ac:dyDescent="0.3">
      <c r="BF515" s="332">
        <v>507</v>
      </c>
      <c r="BG515" s="333">
        <v>135000</v>
      </c>
      <c r="BH515" s="333">
        <v>99000</v>
      </c>
      <c r="BI515" s="333">
        <v>110000</v>
      </c>
      <c r="BJ515" s="333">
        <v>85000</v>
      </c>
      <c r="BK515" s="333">
        <v>99000</v>
      </c>
      <c r="BP515" s="331" t="s">
        <v>287</v>
      </c>
    </row>
    <row r="516" spans="58:68" x14ac:dyDescent="0.3">
      <c r="BF516" s="332">
        <v>508</v>
      </c>
      <c r="BG516" s="333">
        <v>135000</v>
      </c>
      <c r="BH516" s="333">
        <v>99000</v>
      </c>
      <c r="BI516" s="333">
        <v>110000</v>
      </c>
      <c r="BJ516" s="333">
        <v>85000</v>
      </c>
      <c r="BK516" s="333">
        <v>99000</v>
      </c>
      <c r="BP516" s="331" t="s">
        <v>287</v>
      </c>
    </row>
    <row r="517" spans="58:68" x14ac:dyDescent="0.3">
      <c r="BF517" s="332">
        <v>509</v>
      </c>
      <c r="BG517" s="333">
        <v>135000</v>
      </c>
      <c r="BH517" s="333">
        <v>99000</v>
      </c>
      <c r="BI517" s="333">
        <v>110000</v>
      </c>
      <c r="BJ517" s="333">
        <v>85000</v>
      </c>
      <c r="BK517" s="333">
        <v>99000</v>
      </c>
      <c r="BP517" s="331" t="s">
        <v>287</v>
      </c>
    </row>
    <row r="518" spans="58:68" x14ac:dyDescent="0.3">
      <c r="BF518" s="332">
        <v>510</v>
      </c>
      <c r="BG518" s="333">
        <v>135000</v>
      </c>
      <c r="BH518" s="333">
        <v>99000</v>
      </c>
      <c r="BI518" s="333">
        <v>110000</v>
      </c>
      <c r="BJ518" s="333">
        <v>85000</v>
      </c>
      <c r="BK518" s="333">
        <v>99000</v>
      </c>
      <c r="BP518" s="331" t="s">
        <v>287</v>
      </c>
    </row>
    <row r="519" spans="58:68" x14ac:dyDescent="0.3">
      <c r="BF519" s="332">
        <v>511</v>
      </c>
      <c r="BG519" s="333">
        <v>135000</v>
      </c>
      <c r="BH519" s="333">
        <v>99000</v>
      </c>
      <c r="BI519" s="333">
        <v>110000</v>
      </c>
      <c r="BJ519" s="333">
        <v>85000</v>
      </c>
      <c r="BK519" s="333">
        <v>99000</v>
      </c>
      <c r="BP519" s="331" t="s">
        <v>287</v>
      </c>
    </row>
    <row r="520" spans="58:68" x14ac:dyDescent="0.3">
      <c r="BF520" s="332">
        <v>512</v>
      </c>
      <c r="BG520" s="333">
        <v>135000</v>
      </c>
      <c r="BH520" s="333">
        <v>99000</v>
      </c>
      <c r="BI520" s="333">
        <v>110000</v>
      </c>
      <c r="BJ520" s="333">
        <v>85000</v>
      </c>
      <c r="BK520" s="333">
        <v>99000</v>
      </c>
      <c r="BP520" s="331" t="s">
        <v>287</v>
      </c>
    </row>
    <row r="521" spans="58:68" x14ac:dyDescent="0.3">
      <c r="BF521" s="332">
        <v>513</v>
      </c>
      <c r="BG521" s="333">
        <v>135000</v>
      </c>
      <c r="BH521" s="333">
        <v>99000</v>
      </c>
      <c r="BI521" s="333">
        <v>110000</v>
      </c>
      <c r="BJ521" s="333">
        <v>85000</v>
      </c>
      <c r="BK521" s="333">
        <v>99000</v>
      </c>
      <c r="BP521" s="331" t="s">
        <v>287</v>
      </c>
    </row>
    <row r="522" spans="58:68" x14ac:dyDescent="0.3">
      <c r="BF522" s="332">
        <v>514</v>
      </c>
      <c r="BG522" s="333">
        <v>135000</v>
      </c>
      <c r="BH522" s="333">
        <v>99000</v>
      </c>
      <c r="BI522" s="333">
        <v>110000</v>
      </c>
      <c r="BJ522" s="333">
        <v>85000</v>
      </c>
      <c r="BK522" s="333">
        <v>99000</v>
      </c>
      <c r="BP522" s="331" t="s">
        <v>287</v>
      </c>
    </row>
    <row r="523" spans="58:68" x14ac:dyDescent="0.3">
      <c r="BF523" s="332">
        <v>515</v>
      </c>
      <c r="BG523" s="333">
        <v>135000</v>
      </c>
      <c r="BH523" s="333">
        <v>99000</v>
      </c>
      <c r="BI523" s="333">
        <v>110000</v>
      </c>
      <c r="BJ523" s="333">
        <v>85000</v>
      </c>
      <c r="BK523" s="333">
        <v>99000</v>
      </c>
      <c r="BP523" s="331" t="s">
        <v>287</v>
      </c>
    </row>
    <row r="524" spans="58:68" x14ac:dyDescent="0.3">
      <c r="BF524" s="332">
        <v>516</v>
      </c>
      <c r="BG524" s="333">
        <v>135000</v>
      </c>
      <c r="BH524" s="333">
        <v>99000</v>
      </c>
      <c r="BI524" s="333">
        <v>110000</v>
      </c>
      <c r="BJ524" s="333">
        <v>85000</v>
      </c>
      <c r="BK524" s="333">
        <v>99000</v>
      </c>
      <c r="BP524" s="331" t="s">
        <v>287</v>
      </c>
    </row>
    <row r="525" spans="58:68" x14ac:dyDescent="0.3">
      <c r="BF525" s="332">
        <v>517</v>
      </c>
      <c r="BG525" s="333">
        <v>135000</v>
      </c>
      <c r="BH525" s="333">
        <v>99000</v>
      </c>
      <c r="BI525" s="333">
        <v>110000</v>
      </c>
      <c r="BJ525" s="333">
        <v>85000</v>
      </c>
      <c r="BK525" s="333">
        <v>99000</v>
      </c>
      <c r="BP525" s="331" t="s">
        <v>287</v>
      </c>
    </row>
    <row r="526" spans="58:68" x14ac:dyDescent="0.3">
      <c r="BF526" s="332">
        <v>518</v>
      </c>
      <c r="BG526" s="333">
        <v>135000</v>
      </c>
      <c r="BH526" s="333">
        <v>99000</v>
      </c>
      <c r="BI526" s="333">
        <v>110000</v>
      </c>
      <c r="BJ526" s="333">
        <v>85000</v>
      </c>
      <c r="BK526" s="333">
        <v>99000</v>
      </c>
      <c r="BP526" s="331" t="s">
        <v>287</v>
      </c>
    </row>
    <row r="527" spans="58:68" x14ac:dyDescent="0.3">
      <c r="BF527" s="332">
        <v>519</v>
      </c>
      <c r="BG527" s="333">
        <v>135000</v>
      </c>
      <c r="BH527" s="333">
        <v>99000</v>
      </c>
      <c r="BI527" s="333">
        <v>110000</v>
      </c>
      <c r="BJ527" s="333">
        <v>85000</v>
      </c>
      <c r="BK527" s="333">
        <v>99000</v>
      </c>
      <c r="BP527" s="331" t="s">
        <v>287</v>
      </c>
    </row>
    <row r="528" spans="58:68" x14ac:dyDescent="0.3">
      <c r="BF528" s="332">
        <v>520</v>
      </c>
      <c r="BG528" s="333">
        <v>135000</v>
      </c>
      <c r="BH528" s="333">
        <v>99000</v>
      </c>
      <c r="BI528" s="333">
        <v>110000</v>
      </c>
      <c r="BJ528" s="333">
        <v>85000</v>
      </c>
      <c r="BK528" s="333">
        <v>99000</v>
      </c>
      <c r="BP528" s="331" t="s">
        <v>287</v>
      </c>
    </row>
    <row r="529" spans="58:68" x14ac:dyDescent="0.3">
      <c r="BF529" s="332">
        <v>521</v>
      </c>
      <c r="BG529" s="333">
        <v>135000</v>
      </c>
      <c r="BH529" s="333">
        <v>99000</v>
      </c>
      <c r="BI529" s="333">
        <v>110000</v>
      </c>
      <c r="BJ529" s="333">
        <v>85000</v>
      </c>
      <c r="BK529" s="333">
        <v>99000</v>
      </c>
      <c r="BP529" s="331" t="s">
        <v>287</v>
      </c>
    </row>
    <row r="530" spans="58:68" x14ac:dyDescent="0.3">
      <c r="BF530" s="332">
        <v>522</v>
      </c>
      <c r="BG530" s="333">
        <v>135000</v>
      </c>
      <c r="BH530" s="333">
        <v>99000</v>
      </c>
      <c r="BI530" s="333">
        <v>110000</v>
      </c>
      <c r="BJ530" s="333">
        <v>85000</v>
      </c>
      <c r="BK530" s="333">
        <v>99000</v>
      </c>
      <c r="BP530" s="331" t="s">
        <v>287</v>
      </c>
    </row>
    <row r="531" spans="58:68" x14ac:dyDescent="0.3">
      <c r="BF531" s="332">
        <v>523</v>
      </c>
      <c r="BG531" s="333">
        <v>135000</v>
      </c>
      <c r="BH531" s="333">
        <v>99000</v>
      </c>
      <c r="BI531" s="333">
        <v>110000</v>
      </c>
      <c r="BJ531" s="333">
        <v>85000</v>
      </c>
      <c r="BK531" s="333">
        <v>99000</v>
      </c>
      <c r="BP531" s="331" t="s">
        <v>287</v>
      </c>
    </row>
    <row r="532" spans="58:68" x14ac:dyDescent="0.3">
      <c r="BF532" s="332">
        <v>524</v>
      </c>
      <c r="BG532" s="333">
        <v>135000</v>
      </c>
      <c r="BH532" s="333">
        <v>99000</v>
      </c>
      <c r="BI532" s="333">
        <v>110000</v>
      </c>
      <c r="BJ532" s="333">
        <v>85000</v>
      </c>
      <c r="BK532" s="333">
        <v>99000</v>
      </c>
      <c r="BP532" s="331" t="s">
        <v>287</v>
      </c>
    </row>
    <row r="533" spans="58:68" x14ac:dyDescent="0.3">
      <c r="BF533" s="332">
        <v>525</v>
      </c>
      <c r="BG533" s="333">
        <v>135000</v>
      </c>
      <c r="BH533" s="333">
        <v>99000</v>
      </c>
      <c r="BI533" s="333">
        <v>110000</v>
      </c>
      <c r="BJ533" s="333">
        <v>85000</v>
      </c>
      <c r="BK533" s="333">
        <v>99000</v>
      </c>
      <c r="BP533" s="331" t="s">
        <v>287</v>
      </c>
    </row>
    <row r="534" spans="58:68" x14ac:dyDescent="0.3">
      <c r="BF534" s="332">
        <v>526</v>
      </c>
      <c r="BG534" s="333">
        <v>135000</v>
      </c>
      <c r="BH534" s="333">
        <v>99000</v>
      </c>
      <c r="BI534" s="333">
        <v>110000</v>
      </c>
      <c r="BJ534" s="333">
        <v>85000</v>
      </c>
      <c r="BK534" s="333">
        <v>99000</v>
      </c>
      <c r="BP534" s="331" t="s">
        <v>287</v>
      </c>
    </row>
    <row r="535" spans="58:68" x14ac:dyDescent="0.3">
      <c r="BF535" s="332">
        <v>527</v>
      </c>
      <c r="BG535" s="333">
        <v>135000</v>
      </c>
      <c r="BH535" s="333">
        <v>99000</v>
      </c>
      <c r="BI535" s="333">
        <v>110000</v>
      </c>
      <c r="BJ535" s="333">
        <v>85000</v>
      </c>
      <c r="BK535" s="333">
        <v>99000</v>
      </c>
      <c r="BP535" s="331" t="s">
        <v>287</v>
      </c>
    </row>
    <row r="536" spans="58:68" x14ac:dyDescent="0.3">
      <c r="BF536" s="332">
        <v>528</v>
      </c>
      <c r="BG536" s="333">
        <v>135000</v>
      </c>
      <c r="BH536" s="333">
        <v>99000</v>
      </c>
      <c r="BI536" s="333">
        <v>110000</v>
      </c>
      <c r="BJ536" s="333">
        <v>85000</v>
      </c>
      <c r="BK536" s="333">
        <v>99000</v>
      </c>
      <c r="BP536" s="331" t="s">
        <v>287</v>
      </c>
    </row>
    <row r="537" spans="58:68" x14ac:dyDescent="0.3">
      <c r="BF537" s="332">
        <v>529</v>
      </c>
      <c r="BG537" s="333">
        <v>135000</v>
      </c>
      <c r="BH537" s="333">
        <v>99000</v>
      </c>
      <c r="BI537" s="333">
        <v>110000</v>
      </c>
      <c r="BJ537" s="333">
        <v>85000</v>
      </c>
      <c r="BK537" s="333">
        <v>99000</v>
      </c>
      <c r="BP537" s="331" t="s">
        <v>287</v>
      </c>
    </row>
    <row r="538" spans="58:68" x14ac:dyDescent="0.3">
      <c r="BF538" s="332">
        <v>530</v>
      </c>
      <c r="BG538" s="333">
        <v>135000</v>
      </c>
      <c r="BH538" s="333">
        <v>99000</v>
      </c>
      <c r="BI538" s="333">
        <v>110000</v>
      </c>
      <c r="BJ538" s="333">
        <v>85000</v>
      </c>
      <c r="BK538" s="333">
        <v>99000</v>
      </c>
      <c r="BP538" s="331" t="s">
        <v>287</v>
      </c>
    </row>
    <row r="539" spans="58:68" x14ac:dyDescent="0.3">
      <c r="BF539" s="332">
        <v>531</v>
      </c>
      <c r="BG539" s="333">
        <v>135000</v>
      </c>
      <c r="BH539" s="333">
        <v>99000</v>
      </c>
      <c r="BI539" s="333">
        <v>110000</v>
      </c>
      <c r="BJ539" s="333">
        <v>85000</v>
      </c>
      <c r="BK539" s="333">
        <v>99000</v>
      </c>
      <c r="BP539" s="331" t="s">
        <v>287</v>
      </c>
    </row>
    <row r="540" spans="58:68" x14ac:dyDescent="0.3">
      <c r="BF540" s="332">
        <v>532</v>
      </c>
      <c r="BG540" s="333">
        <v>135000</v>
      </c>
      <c r="BH540" s="333">
        <v>99000</v>
      </c>
      <c r="BI540" s="333">
        <v>110000</v>
      </c>
      <c r="BJ540" s="333">
        <v>85000</v>
      </c>
      <c r="BK540" s="333">
        <v>99000</v>
      </c>
      <c r="BP540" s="331" t="s">
        <v>287</v>
      </c>
    </row>
    <row r="541" spans="58:68" x14ac:dyDescent="0.3">
      <c r="BF541" s="332">
        <v>533</v>
      </c>
      <c r="BG541" s="333">
        <v>135000</v>
      </c>
      <c r="BH541" s="333">
        <v>99000</v>
      </c>
      <c r="BI541" s="333">
        <v>110000</v>
      </c>
      <c r="BJ541" s="333">
        <v>85000</v>
      </c>
      <c r="BK541" s="333">
        <v>99000</v>
      </c>
      <c r="BP541" s="331" t="s">
        <v>287</v>
      </c>
    </row>
    <row r="542" spans="58:68" x14ac:dyDescent="0.3">
      <c r="BF542" s="332">
        <v>534</v>
      </c>
      <c r="BG542" s="333">
        <v>135000</v>
      </c>
      <c r="BH542" s="333">
        <v>99000</v>
      </c>
      <c r="BI542" s="333">
        <v>110000</v>
      </c>
      <c r="BJ542" s="333">
        <v>85000</v>
      </c>
      <c r="BK542" s="333">
        <v>99000</v>
      </c>
      <c r="BP542" s="331" t="s">
        <v>287</v>
      </c>
    </row>
    <row r="543" spans="58:68" x14ac:dyDescent="0.3">
      <c r="BF543" s="332">
        <v>535</v>
      </c>
      <c r="BG543" s="333">
        <v>135000</v>
      </c>
      <c r="BH543" s="333">
        <v>99000</v>
      </c>
      <c r="BI543" s="333">
        <v>110000</v>
      </c>
      <c r="BJ543" s="333">
        <v>85000</v>
      </c>
      <c r="BK543" s="333">
        <v>99000</v>
      </c>
      <c r="BP543" s="331" t="s">
        <v>287</v>
      </c>
    </row>
    <row r="544" spans="58:68" x14ac:dyDescent="0.3">
      <c r="BF544" s="332">
        <v>536</v>
      </c>
      <c r="BG544" s="333">
        <v>135000</v>
      </c>
      <c r="BH544" s="333">
        <v>99000</v>
      </c>
      <c r="BI544" s="333">
        <v>110000</v>
      </c>
      <c r="BJ544" s="333">
        <v>85000</v>
      </c>
      <c r="BK544" s="333">
        <v>99000</v>
      </c>
      <c r="BP544" s="331" t="s">
        <v>287</v>
      </c>
    </row>
    <row r="545" spans="58:68" x14ac:dyDescent="0.3">
      <c r="BF545" s="332">
        <v>537</v>
      </c>
      <c r="BG545" s="333">
        <v>135000</v>
      </c>
      <c r="BH545" s="333">
        <v>99000</v>
      </c>
      <c r="BI545" s="333">
        <v>110000</v>
      </c>
      <c r="BJ545" s="333">
        <v>85000</v>
      </c>
      <c r="BK545" s="333">
        <v>99000</v>
      </c>
      <c r="BP545" s="331" t="s">
        <v>287</v>
      </c>
    </row>
    <row r="546" spans="58:68" x14ac:dyDescent="0.3">
      <c r="BF546" s="332">
        <v>538</v>
      </c>
      <c r="BG546" s="333">
        <v>135000</v>
      </c>
      <c r="BH546" s="333">
        <v>99000</v>
      </c>
      <c r="BI546" s="333">
        <v>110000</v>
      </c>
      <c r="BJ546" s="333">
        <v>85000</v>
      </c>
      <c r="BK546" s="333">
        <v>99000</v>
      </c>
      <c r="BP546" s="331" t="s">
        <v>287</v>
      </c>
    </row>
    <row r="547" spans="58:68" x14ac:dyDescent="0.3">
      <c r="BF547" s="332">
        <v>539</v>
      </c>
      <c r="BG547" s="333">
        <v>135000</v>
      </c>
      <c r="BH547" s="333">
        <v>99000</v>
      </c>
      <c r="BI547" s="333">
        <v>110000</v>
      </c>
      <c r="BJ547" s="333">
        <v>85000</v>
      </c>
      <c r="BK547" s="333">
        <v>99000</v>
      </c>
      <c r="BP547" s="331" t="s">
        <v>287</v>
      </c>
    </row>
    <row r="548" spans="58:68" x14ac:dyDescent="0.3">
      <c r="BF548" s="332">
        <v>540</v>
      </c>
      <c r="BG548" s="333">
        <v>135000</v>
      </c>
      <c r="BH548" s="333">
        <v>99000</v>
      </c>
      <c r="BI548" s="333">
        <v>110000</v>
      </c>
      <c r="BJ548" s="333">
        <v>85000</v>
      </c>
      <c r="BK548" s="333">
        <v>99000</v>
      </c>
      <c r="BP548" s="331" t="s">
        <v>287</v>
      </c>
    </row>
    <row r="549" spans="58:68" x14ac:dyDescent="0.3">
      <c r="BF549" s="332">
        <v>541</v>
      </c>
      <c r="BG549" s="333">
        <v>135000</v>
      </c>
      <c r="BH549" s="333">
        <v>99000</v>
      </c>
      <c r="BI549" s="333">
        <v>110000</v>
      </c>
      <c r="BJ549" s="333">
        <v>85000</v>
      </c>
      <c r="BK549" s="333">
        <v>99000</v>
      </c>
      <c r="BP549" s="331" t="s">
        <v>287</v>
      </c>
    </row>
    <row r="550" spans="58:68" x14ac:dyDescent="0.3">
      <c r="BF550" s="332">
        <v>542</v>
      </c>
      <c r="BG550" s="333">
        <v>135000</v>
      </c>
      <c r="BH550" s="333">
        <v>99000</v>
      </c>
      <c r="BI550" s="333">
        <v>110000</v>
      </c>
      <c r="BJ550" s="333">
        <v>85000</v>
      </c>
      <c r="BK550" s="333">
        <v>99000</v>
      </c>
      <c r="BP550" s="331" t="s">
        <v>287</v>
      </c>
    </row>
    <row r="551" spans="58:68" x14ac:dyDescent="0.3">
      <c r="BF551" s="332">
        <v>543</v>
      </c>
      <c r="BG551" s="333">
        <v>135000</v>
      </c>
      <c r="BH551" s="333">
        <v>99000</v>
      </c>
      <c r="BI551" s="333">
        <v>110000</v>
      </c>
      <c r="BJ551" s="333">
        <v>85000</v>
      </c>
      <c r="BK551" s="333">
        <v>99000</v>
      </c>
      <c r="BP551" s="331" t="s">
        <v>287</v>
      </c>
    </row>
    <row r="552" spans="58:68" x14ac:dyDescent="0.3">
      <c r="BF552" s="332">
        <v>544</v>
      </c>
      <c r="BG552" s="333">
        <v>135000</v>
      </c>
      <c r="BH552" s="333">
        <v>99000</v>
      </c>
      <c r="BI552" s="333">
        <v>110000</v>
      </c>
      <c r="BJ552" s="333">
        <v>85000</v>
      </c>
      <c r="BK552" s="333">
        <v>99000</v>
      </c>
      <c r="BP552" s="331" t="s">
        <v>287</v>
      </c>
    </row>
    <row r="553" spans="58:68" x14ac:dyDescent="0.3">
      <c r="BF553" s="332">
        <v>545</v>
      </c>
      <c r="BG553" s="333">
        <v>135000</v>
      </c>
      <c r="BH553" s="333">
        <v>99000</v>
      </c>
      <c r="BI553" s="333">
        <v>110000</v>
      </c>
      <c r="BJ553" s="333">
        <v>85000</v>
      </c>
      <c r="BK553" s="333">
        <v>99000</v>
      </c>
      <c r="BP553" s="331" t="s">
        <v>287</v>
      </c>
    </row>
    <row r="554" spans="58:68" x14ac:dyDescent="0.3">
      <c r="BF554" s="332">
        <v>546</v>
      </c>
      <c r="BG554" s="333">
        <v>135000</v>
      </c>
      <c r="BH554" s="333">
        <v>99000</v>
      </c>
      <c r="BI554" s="333">
        <v>110000</v>
      </c>
      <c r="BJ554" s="333">
        <v>85000</v>
      </c>
      <c r="BK554" s="333">
        <v>99000</v>
      </c>
      <c r="BP554" s="331" t="s">
        <v>287</v>
      </c>
    </row>
    <row r="555" spans="58:68" x14ac:dyDescent="0.3">
      <c r="BF555" s="332">
        <v>547</v>
      </c>
      <c r="BG555" s="333">
        <v>135000</v>
      </c>
      <c r="BH555" s="333">
        <v>99000</v>
      </c>
      <c r="BI555" s="333">
        <v>110000</v>
      </c>
      <c r="BJ555" s="333">
        <v>85000</v>
      </c>
      <c r="BK555" s="333">
        <v>99000</v>
      </c>
      <c r="BP555" s="331" t="s">
        <v>287</v>
      </c>
    </row>
    <row r="556" spans="58:68" x14ac:dyDescent="0.3">
      <c r="BF556" s="332">
        <v>548</v>
      </c>
      <c r="BG556" s="333">
        <v>135000</v>
      </c>
      <c r="BH556" s="333">
        <v>99000</v>
      </c>
      <c r="BI556" s="333">
        <v>110000</v>
      </c>
      <c r="BJ556" s="333">
        <v>85000</v>
      </c>
      <c r="BK556" s="333">
        <v>99000</v>
      </c>
      <c r="BP556" s="331" t="s">
        <v>287</v>
      </c>
    </row>
    <row r="557" spans="58:68" x14ac:dyDescent="0.3">
      <c r="BF557" s="332">
        <v>549</v>
      </c>
      <c r="BG557" s="333">
        <v>135000</v>
      </c>
      <c r="BH557" s="333">
        <v>99000</v>
      </c>
      <c r="BI557" s="333">
        <v>110000</v>
      </c>
      <c r="BJ557" s="333">
        <v>85000</v>
      </c>
      <c r="BK557" s="333">
        <v>99000</v>
      </c>
      <c r="BP557" s="331" t="s">
        <v>287</v>
      </c>
    </row>
    <row r="558" spans="58:68" x14ac:dyDescent="0.3">
      <c r="BF558" s="332">
        <v>550</v>
      </c>
      <c r="BG558" s="333">
        <v>135000</v>
      </c>
      <c r="BH558" s="333">
        <v>99000</v>
      </c>
      <c r="BI558" s="333">
        <v>110000</v>
      </c>
      <c r="BJ558" s="333">
        <v>85000</v>
      </c>
      <c r="BK558" s="333">
        <v>99000</v>
      </c>
      <c r="BP558" s="331" t="s">
        <v>287</v>
      </c>
    </row>
    <row r="559" spans="58:68" x14ac:dyDescent="0.3">
      <c r="BF559" s="332">
        <v>551</v>
      </c>
      <c r="BG559" s="333">
        <v>135000</v>
      </c>
      <c r="BH559" s="333">
        <v>99000</v>
      </c>
      <c r="BI559" s="333">
        <v>110000</v>
      </c>
      <c r="BJ559" s="333">
        <v>85000</v>
      </c>
      <c r="BK559" s="333">
        <v>99000</v>
      </c>
      <c r="BP559" s="331" t="s">
        <v>287</v>
      </c>
    </row>
    <row r="560" spans="58:68" x14ac:dyDescent="0.3">
      <c r="BF560" s="332">
        <v>552</v>
      </c>
      <c r="BG560" s="333">
        <v>135000</v>
      </c>
      <c r="BH560" s="333">
        <v>99000</v>
      </c>
      <c r="BI560" s="333">
        <v>110000</v>
      </c>
      <c r="BJ560" s="333">
        <v>85000</v>
      </c>
      <c r="BK560" s="333">
        <v>99000</v>
      </c>
      <c r="BP560" s="331" t="s">
        <v>287</v>
      </c>
    </row>
    <row r="561" spans="58:68" x14ac:dyDescent="0.3">
      <c r="BF561" s="332">
        <v>553</v>
      </c>
      <c r="BG561" s="333">
        <v>135000</v>
      </c>
      <c r="BH561" s="333">
        <v>99000</v>
      </c>
      <c r="BI561" s="333">
        <v>110000</v>
      </c>
      <c r="BJ561" s="333">
        <v>85000</v>
      </c>
      <c r="BK561" s="333">
        <v>99000</v>
      </c>
      <c r="BP561" s="331" t="s">
        <v>287</v>
      </c>
    </row>
    <row r="562" spans="58:68" x14ac:dyDescent="0.3">
      <c r="BF562" s="332">
        <v>554</v>
      </c>
      <c r="BG562" s="333">
        <v>135000</v>
      </c>
      <c r="BH562" s="333">
        <v>99000</v>
      </c>
      <c r="BI562" s="333">
        <v>110000</v>
      </c>
      <c r="BJ562" s="333">
        <v>85000</v>
      </c>
      <c r="BK562" s="333">
        <v>99000</v>
      </c>
      <c r="BP562" s="331" t="s">
        <v>287</v>
      </c>
    </row>
    <row r="563" spans="58:68" x14ac:dyDescent="0.3">
      <c r="BF563" s="332">
        <v>555</v>
      </c>
      <c r="BG563" s="333">
        <v>135000</v>
      </c>
      <c r="BH563" s="333">
        <v>99000</v>
      </c>
      <c r="BI563" s="333">
        <v>110000</v>
      </c>
      <c r="BJ563" s="333">
        <v>85000</v>
      </c>
      <c r="BK563" s="333">
        <v>99000</v>
      </c>
      <c r="BP563" s="331" t="s">
        <v>287</v>
      </c>
    </row>
    <row r="564" spans="58:68" x14ac:dyDescent="0.3">
      <c r="BF564" s="332">
        <v>556</v>
      </c>
      <c r="BG564" s="333">
        <v>135000</v>
      </c>
      <c r="BH564" s="333">
        <v>99000</v>
      </c>
      <c r="BI564" s="333">
        <v>110000</v>
      </c>
      <c r="BJ564" s="333">
        <v>85000</v>
      </c>
      <c r="BK564" s="333">
        <v>99000</v>
      </c>
      <c r="BP564" s="331" t="s">
        <v>287</v>
      </c>
    </row>
    <row r="565" spans="58:68" x14ac:dyDescent="0.3">
      <c r="BF565" s="332">
        <v>557</v>
      </c>
      <c r="BG565" s="333">
        <v>135000</v>
      </c>
      <c r="BH565" s="333">
        <v>99000</v>
      </c>
      <c r="BI565" s="333">
        <v>110000</v>
      </c>
      <c r="BJ565" s="333">
        <v>85000</v>
      </c>
      <c r="BK565" s="333">
        <v>99000</v>
      </c>
      <c r="BP565" s="331" t="s">
        <v>287</v>
      </c>
    </row>
    <row r="566" spans="58:68" x14ac:dyDescent="0.3">
      <c r="BF566" s="332">
        <v>558</v>
      </c>
      <c r="BG566" s="333">
        <v>135000</v>
      </c>
      <c r="BH566" s="333">
        <v>99000</v>
      </c>
      <c r="BI566" s="333">
        <v>110000</v>
      </c>
      <c r="BJ566" s="333">
        <v>85000</v>
      </c>
      <c r="BK566" s="333">
        <v>99000</v>
      </c>
      <c r="BP566" s="331" t="s">
        <v>287</v>
      </c>
    </row>
    <row r="567" spans="58:68" x14ac:dyDescent="0.3">
      <c r="BF567" s="332">
        <v>559</v>
      </c>
      <c r="BG567" s="333">
        <v>135000</v>
      </c>
      <c r="BH567" s="333">
        <v>99000</v>
      </c>
      <c r="BI567" s="333">
        <v>110000</v>
      </c>
      <c r="BJ567" s="333">
        <v>85000</v>
      </c>
      <c r="BK567" s="333">
        <v>99000</v>
      </c>
      <c r="BP567" s="331" t="s">
        <v>287</v>
      </c>
    </row>
    <row r="568" spans="58:68" x14ac:dyDescent="0.3">
      <c r="BF568" s="332">
        <v>560</v>
      </c>
      <c r="BG568" s="333">
        <v>135000</v>
      </c>
      <c r="BH568" s="333">
        <v>99000</v>
      </c>
      <c r="BI568" s="333">
        <v>110000</v>
      </c>
      <c r="BJ568" s="333">
        <v>85000</v>
      </c>
      <c r="BK568" s="333">
        <v>99000</v>
      </c>
      <c r="BP568" s="331" t="s">
        <v>287</v>
      </c>
    </row>
    <row r="569" spans="58:68" x14ac:dyDescent="0.3">
      <c r="BF569" s="332">
        <v>561</v>
      </c>
      <c r="BG569" s="333">
        <v>135000</v>
      </c>
      <c r="BH569" s="333">
        <v>99000</v>
      </c>
      <c r="BI569" s="333">
        <v>110000</v>
      </c>
      <c r="BJ569" s="333">
        <v>85000</v>
      </c>
      <c r="BK569" s="333">
        <v>99000</v>
      </c>
      <c r="BP569" s="331" t="s">
        <v>287</v>
      </c>
    </row>
    <row r="570" spans="58:68" x14ac:dyDescent="0.3">
      <c r="BF570" s="332">
        <v>562</v>
      </c>
      <c r="BG570" s="333">
        <v>135000</v>
      </c>
      <c r="BH570" s="333">
        <v>99000</v>
      </c>
      <c r="BI570" s="333">
        <v>110000</v>
      </c>
      <c r="BJ570" s="333">
        <v>85000</v>
      </c>
      <c r="BK570" s="333">
        <v>99000</v>
      </c>
      <c r="BP570" s="331" t="s">
        <v>287</v>
      </c>
    </row>
    <row r="571" spans="58:68" x14ac:dyDescent="0.3">
      <c r="BF571" s="332">
        <v>563</v>
      </c>
      <c r="BG571" s="333">
        <v>135000</v>
      </c>
      <c r="BH571" s="333">
        <v>99000</v>
      </c>
      <c r="BI571" s="333">
        <v>110000</v>
      </c>
      <c r="BJ571" s="333">
        <v>85000</v>
      </c>
      <c r="BK571" s="333">
        <v>99000</v>
      </c>
      <c r="BP571" s="331" t="s">
        <v>287</v>
      </c>
    </row>
    <row r="572" spans="58:68" x14ac:dyDescent="0.3">
      <c r="BF572" s="332">
        <v>564</v>
      </c>
      <c r="BG572" s="333">
        <v>135000</v>
      </c>
      <c r="BH572" s="333">
        <v>99000</v>
      </c>
      <c r="BI572" s="333">
        <v>110000</v>
      </c>
      <c r="BJ572" s="333">
        <v>85000</v>
      </c>
      <c r="BK572" s="333">
        <v>99000</v>
      </c>
      <c r="BP572" s="331" t="s">
        <v>287</v>
      </c>
    </row>
    <row r="573" spans="58:68" x14ac:dyDescent="0.3">
      <c r="BF573" s="332">
        <v>565</v>
      </c>
      <c r="BG573" s="333">
        <v>135000</v>
      </c>
      <c r="BH573" s="333">
        <v>99000</v>
      </c>
      <c r="BI573" s="333">
        <v>110000</v>
      </c>
      <c r="BJ573" s="333">
        <v>85000</v>
      </c>
      <c r="BK573" s="333">
        <v>99000</v>
      </c>
      <c r="BP573" s="331" t="s">
        <v>287</v>
      </c>
    </row>
    <row r="574" spans="58:68" x14ac:dyDescent="0.3">
      <c r="BF574" s="332">
        <v>566</v>
      </c>
      <c r="BG574" s="333">
        <v>135000</v>
      </c>
      <c r="BH574" s="333">
        <v>99000</v>
      </c>
      <c r="BI574" s="333">
        <v>110000</v>
      </c>
      <c r="BJ574" s="333">
        <v>85000</v>
      </c>
      <c r="BK574" s="333">
        <v>99000</v>
      </c>
      <c r="BP574" s="331" t="s">
        <v>287</v>
      </c>
    </row>
    <row r="575" spans="58:68" x14ac:dyDescent="0.3">
      <c r="BF575" s="332">
        <v>567</v>
      </c>
      <c r="BG575" s="333">
        <v>135000</v>
      </c>
      <c r="BH575" s="333">
        <v>99000</v>
      </c>
      <c r="BI575" s="333">
        <v>110000</v>
      </c>
      <c r="BJ575" s="333">
        <v>85000</v>
      </c>
      <c r="BK575" s="333">
        <v>99000</v>
      </c>
      <c r="BP575" s="331" t="s">
        <v>287</v>
      </c>
    </row>
    <row r="576" spans="58:68" x14ac:dyDescent="0.3">
      <c r="BF576" s="332">
        <v>568</v>
      </c>
      <c r="BG576" s="333">
        <v>135000</v>
      </c>
      <c r="BH576" s="333">
        <v>99000</v>
      </c>
      <c r="BI576" s="333">
        <v>110000</v>
      </c>
      <c r="BJ576" s="333">
        <v>85000</v>
      </c>
      <c r="BK576" s="333">
        <v>99000</v>
      </c>
      <c r="BP576" s="331" t="s">
        <v>287</v>
      </c>
    </row>
    <row r="577" spans="58:68" x14ac:dyDescent="0.3">
      <c r="BF577" s="332">
        <v>569</v>
      </c>
      <c r="BG577" s="333">
        <v>135000</v>
      </c>
      <c r="BH577" s="333">
        <v>99000</v>
      </c>
      <c r="BI577" s="333">
        <v>110000</v>
      </c>
      <c r="BJ577" s="333">
        <v>85000</v>
      </c>
      <c r="BK577" s="333">
        <v>99000</v>
      </c>
      <c r="BP577" s="331" t="s">
        <v>287</v>
      </c>
    </row>
    <row r="578" spans="58:68" x14ac:dyDescent="0.3">
      <c r="BF578" s="332">
        <v>570</v>
      </c>
      <c r="BG578" s="333">
        <v>135000</v>
      </c>
      <c r="BH578" s="333">
        <v>99000</v>
      </c>
      <c r="BI578" s="333">
        <v>110000</v>
      </c>
      <c r="BJ578" s="333">
        <v>85000</v>
      </c>
      <c r="BK578" s="333">
        <v>99000</v>
      </c>
      <c r="BP578" s="331" t="s">
        <v>287</v>
      </c>
    </row>
    <row r="579" spans="58:68" x14ac:dyDescent="0.3">
      <c r="BF579" s="332">
        <v>571</v>
      </c>
      <c r="BG579" s="333">
        <v>135000</v>
      </c>
      <c r="BH579" s="333">
        <v>99000</v>
      </c>
      <c r="BI579" s="333">
        <v>110000</v>
      </c>
      <c r="BJ579" s="333">
        <v>85000</v>
      </c>
      <c r="BK579" s="333">
        <v>99000</v>
      </c>
      <c r="BP579" s="331" t="s">
        <v>287</v>
      </c>
    </row>
    <row r="580" spans="58:68" x14ac:dyDescent="0.3">
      <c r="BF580" s="332">
        <v>572</v>
      </c>
      <c r="BG580" s="333">
        <v>135000</v>
      </c>
      <c r="BH580" s="333">
        <v>99000</v>
      </c>
      <c r="BI580" s="333">
        <v>110000</v>
      </c>
      <c r="BJ580" s="333">
        <v>85000</v>
      </c>
      <c r="BK580" s="333">
        <v>99000</v>
      </c>
      <c r="BP580" s="331" t="s">
        <v>287</v>
      </c>
    </row>
    <row r="581" spans="58:68" x14ac:dyDescent="0.3">
      <c r="BF581" s="332">
        <v>573</v>
      </c>
      <c r="BG581" s="333">
        <v>135000</v>
      </c>
      <c r="BH581" s="333">
        <v>99000</v>
      </c>
      <c r="BI581" s="333">
        <v>110000</v>
      </c>
      <c r="BJ581" s="333">
        <v>85000</v>
      </c>
      <c r="BK581" s="333">
        <v>99000</v>
      </c>
      <c r="BP581" s="331" t="s">
        <v>287</v>
      </c>
    </row>
    <row r="582" spans="58:68" x14ac:dyDescent="0.3">
      <c r="BF582" s="332">
        <v>574</v>
      </c>
      <c r="BG582" s="333">
        <v>135000</v>
      </c>
      <c r="BH582" s="333">
        <v>99000</v>
      </c>
      <c r="BI582" s="333">
        <v>110000</v>
      </c>
      <c r="BJ582" s="333">
        <v>85000</v>
      </c>
      <c r="BK582" s="333">
        <v>99000</v>
      </c>
      <c r="BP582" s="331" t="s">
        <v>287</v>
      </c>
    </row>
    <row r="583" spans="58:68" x14ac:dyDescent="0.3">
      <c r="BF583" s="332">
        <v>575</v>
      </c>
      <c r="BG583" s="333">
        <v>135000</v>
      </c>
      <c r="BH583" s="333">
        <v>99000</v>
      </c>
      <c r="BI583" s="333">
        <v>110000</v>
      </c>
      <c r="BJ583" s="333">
        <v>85000</v>
      </c>
      <c r="BK583" s="333">
        <v>99000</v>
      </c>
      <c r="BP583" s="331" t="s">
        <v>287</v>
      </c>
    </row>
    <row r="584" spans="58:68" x14ac:dyDescent="0.3">
      <c r="BF584" s="332">
        <v>576</v>
      </c>
      <c r="BG584" s="333">
        <v>135000</v>
      </c>
      <c r="BH584" s="333">
        <v>99000</v>
      </c>
      <c r="BI584" s="333">
        <v>110000</v>
      </c>
      <c r="BJ584" s="333">
        <v>85000</v>
      </c>
      <c r="BK584" s="333">
        <v>99000</v>
      </c>
      <c r="BP584" s="331" t="s">
        <v>287</v>
      </c>
    </row>
    <row r="585" spans="58:68" x14ac:dyDescent="0.3">
      <c r="BF585" s="332">
        <v>577</v>
      </c>
      <c r="BG585" s="333">
        <v>135000</v>
      </c>
      <c r="BH585" s="333">
        <v>99000</v>
      </c>
      <c r="BI585" s="333">
        <v>110000</v>
      </c>
      <c r="BJ585" s="333">
        <v>85000</v>
      </c>
      <c r="BK585" s="333">
        <v>99000</v>
      </c>
      <c r="BP585" s="331" t="s">
        <v>287</v>
      </c>
    </row>
    <row r="586" spans="58:68" x14ac:dyDescent="0.3">
      <c r="BF586" s="332">
        <v>578</v>
      </c>
      <c r="BG586" s="333">
        <v>135000</v>
      </c>
      <c r="BH586" s="333">
        <v>99000</v>
      </c>
      <c r="BI586" s="333">
        <v>110000</v>
      </c>
      <c r="BJ586" s="333">
        <v>85000</v>
      </c>
      <c r="BK586" s="333">
        <v>99000</v>
      </c>
      <c r="BP586" s="331" t="s">
        <v>287</v>
      </c>
    </row>
    <row r="587" spans="58:68" x14ac:dyDescent="0.3">
      <c r="BF587" s="332">
        <v>579</v>
      </c>
      <c r="BG587" s="333">
        <v>135000</v>
      </c>
      <c r="BH587" s="333">
        <v>99000</v>
      </c>
      <c r="BI587" s="333">
        <v>110000</v>
      </c>
      <c r="BJ587" s="333">
        <v>85000</v>
      </c>
      <c r="BK587" s="333">
        <v>99000</v>
      </c>
      <c r="BP587" s="331" t="s">
        <v>287</v>
      </c>
    </row>
    <row r="588" spans="58:68" x14ac:dyDescent="0.3">
      <c r="BF588" s="332">
        <v>580</v>
      </c>
      <c r="BG588" s="333">
        <v>135000</v>
      </c>
      <c r="BH588" s="333">
        <v>99000</v>
      </c>
      <c r="BI588" s="333">
        <v>110000</v>
      </c>
      <c r="BJ588" s="333">
        <v>85000</v>
      </c>
      <c r="BK588" s="333">
        <v>99000</v>
      </c>
      <c r="BP588" s="331" t="s">
        <v>287</v>
      </c>
    </row>
    <row r="589" spans="58:68" x14ac:dyDescent="0.3">
      <c r="BF589" s="332">
        <v>581</v>
      </c>
      <c r="BG589" s="333">
        <v>135000</v>
      </c>
      <c r="BH589" s="333">
        <v>99000</v>
      </c>
      <c r="BI589" s="333">
        <v>110000</v>
      </c>
      <c r="BJ589" s="333">
        <v>85000</v>
      </c>
      <c r="BK589" s="333">
        <v>99000</v>
      </c>
      <c r="BP589" s="331" t="s">
        <v>287</v>
      </c>
    </row>
    <row r="590" spans="58:68" x14ac:dyDescent="0.3">
      <c r="BF590" s="332">
        <v>582</v>
      </c>
      <c r="BG590" s="333">
        <v>135000</v>
      </c>
      <c r="BH590" s="333">
        <v>99000</v>
      </c>
      <c r="BI590" s="333">
        <v>110000</v>
      </c>
      <c r="BJ590" s="333">
        <v>85000</v>
      </c>
      <c r="BK590" s="333">
        <v>99000</v>
      </c>
      <c r="BP590" s="331" t="s">
        <v>287</v>
      </c>
    </row>
    <row r="591" spans="58:68" x14ac:dyDescent="0.3">
      <c r="BF591" s="332">
        <v>583</v>
      </c>
      <c r="BG591" s="333">
        <v>135000</v>
      </c>
      <c r="BH591" s="333">
        <v>99000</v>
      </c>
      <c r="BI591" s="333">
        <v>110000</v>
      </c>
      <c r="BJ591" s="333">
        <v>85000</v>
      </c>
      <c r="BK591" s="333">
        <v>99000</v>
      </c>
      <c r="BP591" s="331" t="s">
        <v>287</v>
      </c>
    </row>
    <row r="592" spans="58:68" x14ac:dyDescent="0.3">
      <c r="BF592" s="332">
        <v>584</v>
      </c>
      <c r="BG592" s="333">
        <v>135000</v>
      </c>
      <c r="BH592" s="333">
        <v>99000</v>
      </c>
      <c r="BI592" s="333">
        <v>110000</v>
      </c>
      <c r="BJ592" s="333">
        <v>85000</v>
      </c>
      <c r="BK592" s="333">
        <v>99000</v>
      </c>
      <c r="BP592" s="331" t="s">
        <v>287</v>
      </c>
    </row>
    <row r="593" spans="58:68" x14ac:dyDescent="0.3">
      <c r="BF593" s="332">
        <v>585</v>
      </c>
      <c r="BG593" s="333">
        <v>135000</v>
      </c>
      <c r="BH593" s="333">
        <v>99000</v>
      </c>
      <c r="BI593" s="333">
        <v>110000</v>
      </c>
      <c r="BJ593" s="333">
        <v>85000</v>
      </c>
      <c r="BK593" s="333">
        <v>99000</v>
      </c>
      <c r="BP593" s="331" t="s">
        <v>287</v>
      </c>
    </row>
    <row r="594" spans="58:68" x14ac:dyDescent="0.3">
      <c r="BF594" s="332">
        <v>586</v>
      </c>
      <c r="BG594" s="333">
        <v>135000</v>
      </c>
      <c r="BH594" s="333">
        <v>99000</v>
      </c>
      <c r="BI594" s="333">
        <v>110000</v>
      </c>
      <c r="BJ594" s="333">
        <v>85000</v>
      </c>
      <c r="BK594" s="333">
        <v>99000</v>
      </c>
      <c r="BP594" s="331" t="s">
        <v>287</v>
      </c>
    </row>
    <row r="595" spans="58:68" x14ac:dyDescent="0.3">
      <c r="BF595" s="332">
        <v>587</v>
      </c>
      <c r="BG595" s="333">
        <v>135000</v>
      </c>
      <c r="BH595" s="333">
        <v>99000</v>
      </c>
      <c r="BI595" s="333">
        <v>110000</v>
      </c>
      <c r="BJ595" s="333">
        <v>85000</v>
      </c>
      <c r="BK595" s="333">
        <v>99000</v>
      </c>
      <c r="BP595" s="331" t="s">
        <v>287</v>
      </c>
    </row>
    <row r="596" spans="58:68" x14ac:dyDescent="0.3">
      <c r="BF596" s="332">
        <v>588</v>
      </c>
      <c r="BG596" s="333">
        <v>135000</v>
      </c>
      <c r="BH596" s="333">
        <v>99000</v>
      </c>
      <c r="BI596" s="333">
        <v>110000</v>
      </c>
      <c r="BJ596" s="333">
        <v>85000</v>
      </c>
      <c r="BK596" s="333">
        <v>99000</v>
      </c>
      <c r="BP596" s="331" t="s">
        <v>287</v>
      </c>
    </row>
    <row r="597" spans="58:68" x14ac:dyDescent="0.3">
      <c r="BF597" s="332">
        <v>589</v>
      </c>
      <c r="BG597" s="333">
        <v>135000</v>
      </c>
      <c r="BH597" s="333">
        <v>99000</v>
      </c>
      <c r="BI597" s="333">
        <v>110000</v>
      </c>
      <c r="BJ597" s="333">
        <v>85000</v>
      </c>
      <c r="BK597" s="333">
        <v>99000</v>
      </c>
      <c r="BP597" s="331" t="s">
        <v>287</v>
      </c>
    </row>
    <row r="598" spans="58:68" x14ac:dyDescent="0.3">
      <c r="BF598" s="332">
        <v>590</v>
      </c>
      <c r="BG598" s="333">
        <v>135000</v>
      </c>
      <c r="BH598" s="333">
        <v>99000</v>
      </c>
      <c r="BI598" s="333">
        <v>110000</v>
      </c>
      <c r="BJ598" s="333">
        <v>85000</v>
      </c>
      <c r="BK598" s="333">
        <v>99000</v>
      </c>
      <c r="BP598" s="331" t="s">
        <v>287</v>
      </c>
    </row>
    <row r="599" spans="58:68" x14ac:dyDescent="0.3">
      <c r="BF599" s="332">
        <v>591</v>
      </c>
      <c r="BG599" s="333">
        <v>135000</v>
      </c>
      <c r="BH599" s="333">
        <v>99000</v>
      </c>
      <c r="BI599" s="333">
        <v>110000</v>
      </c>
      <c r="BJ599" s="333">
        <v>85000</v>
      </c>
      <c r="BK599" s="333">
        <v>99000</v>
      </c>
      <c r="BP599" s="331" t="s">
        <v>287</v>
      </c>
    </row>
    <row r="600" spans="58:68" x14ac:dyDescent="0.3">
      <c r="BF600" s="332">
        <v>592</v>
      </c>
      <c r="BG600" s="333">
        <v>135000</v>
      </c>
      <c r="BH600" s="333">
        <v>99000</v>
      </c>
      <c r="BI600" s="333">
        <v>110000</v>
      </c>
      <c r="BJ600" s="333">
        <v>85000</v>
      </c>
      <c r="BK600" s="333">
        <v>99000</v>
      </c>
      <c r="BP600" s="331" t="s">
        <v>287</v>
      </c>
    </row>
    <row r="601" spans="58:68" x14ac:dyDescent="0.3">
      <c r="BF601" s="332">
        <v>593</v>
      </c>
      <c r="BG601" s="333">
        <v>135000</v>
      </c>
      <c r="BH601" s="333">
        <v>99000</v>
      </c>
      <c r="BI601" s="333">
        <v>110000</v>
      </c>
      <c r="BJ601" s="333">
        <v>85000</v>
      </c>
      <c r="BK601" s="333">
        <v>99000</v>
      </c>
      <c r="BP601" s="331" t="s">
        <v>287</v>
      </c>
    </row>
    <row r="602" spans="58:68" x14ac:dyDescent="0.3">
      <c r="BF602" s="332">
        <v>594</v>
      </c>
      <c r="BG602" s="333">
        <v>135000</v>
      </c>
      <c r="BH602" s="333">
        <v>99000</v>
      </c>
      <c r="BI602" s="333">
        <v>110000</v>
      </c>
      <c r="BJ602" s="333">
        <v>85000</v>
      </c>
      <c r="BK602" s="333">
        <v>99000</v>
      </c>
      <c r="BP602" s="331" t="s">
        <v>287</v>
      </c>
    </row>
    <row r="603" spans="58:68" x14ac:dyDescent="0.3">
      <c r="BF603" s="332">
        <v>595</v>
      </c>
      <c r="BG603" s="333">
        <v>135000</v>
      </c>
      <c r="BH603" s="333">
        <v>99000</v>
      </c>
      <c r="BI603" s="333">
        <v>110000</v>
      </c>
      <c r="BJ603" s="333">
        <v>85000</v>
      </c>
      <c r="BK603" s="333">
        <v>99000</v>
      </c>
      <c r="BP603" s="331" t="s">
        <v>287</v>
      </c>
    </row>
    <row r="604" spans="58:68" x14ac:dyDescent="0.3">
      <c r="BF604" s="332">
        <v>596</v>
      </c>
      <c r="BG604" s="333">
        <v>135000</v>
      </c>
      <c r="BH604" s="333">
        <v>99000</v>
      </c>
      <c r="BI604" s="333">
        <v>110000</v>
      </c>
      <c r="BJ604" s="333">
        <v>85000</v>
      </c>
      <c r="BK604" s="333">
        <v>99000</v>
      </c>
      <c r="BP604" s="331" t="s">
        <v>287</v>
      </c>
    </row>
    <row r="605" spans="58:68" x14ac:dyDescent="0.3">
      <c r="BF605" s="332">
        <v>597</v>
      </c>
      <c r="BG605" s="333">
        <v>135000</v>
      </c>
      <c r="BH605" s="333">
        <v>99000</v>
      </c>
      <c r="BI605" s="333">
        <v>110000</v>
      </c>
      <c r="BJ605" s="333">
        <v>85000</v>
      </c>
      <c r="BK605" s="333">
        <v>99000</v>
      </c>
      <c r="BP605" s="331" t="s">
        <v>287</v>
      </c>
    </row>
    <row r="606" spans="58:68" x14ac:dyDescent="0.3">
      <c r="BF606" s="332">
        <v>598</v>
      </c>
      <c r="BG606" s="333">
        <v>135000</v>
      </c>
      <c r="BH606" s="333">
        <v>99000</v>
      </c>
      <c r="BI606" s="333">
        <v>110000</v>
      </c>
      <c r="BJ606" s="333">
        <v>85000</v>
      </c>
      <c r="BK606" s="333">
        <v>99000</v>
      </c>
      <c r="BP606" s="331" t="s">
        <v>287</v>
      </c>
    </row>
    <row r="607" spans="58:68" x14ac:dyDescent="0.3">
      <c r="BF607" s="332">
        <v>599</v>
      </c>
      <c r="BG607" s="333">
        <v>135000</v>
      </c>
      <c r="BH607" s="333">
        <v>99000</v>
      </c>
      <c r="BI607" s="333">
        <v>110000</v>
      </c>
      <c r="BJ607" s="333">
        <v>85000</v>
      </c>
      <c r="BK607" s="333">
        <v>99000</v>
      </c>
      <c r="BP607" s="331" t="s">
        <v>287</v>
      </c>
    </row>
    <row r="608" spans="58:68" x14ac:dyDescent="0.3">
      <c r="BF608" s="332">
        <v>600</v>
      </c>
      <c r="BG608" s="333">
        <v>135000</v>
      </c>
      <c r="BH608" s="333">
        <v>99000</v>
      </c>
      <c r="BI608" s="333">
        <v>110000</v>
      </c>
      <c r="BJ608" s="333">
        <v>85000</v>
      </c>
      <c r="BK608" s="333">
        <v>99000</v>
      </c>
      <c r="BP608" s="331" t="s">
        <v>287</v>
      </c>
    </row>
    <row r="609" spans="58:68" x14ac:dyDescent="0.3">
      <c r="BF609" s="332">
        <v>601</v>
      </c>
      <c r="BG609" s="333">
        <v>135000</v>
      </c>
      <c r="BH609" s="333">
        <v>99000</v>
      </c>
      <c r="BI609" s="333">
        <v>110000</v>
      </c>
      <c r="BJ609" s="333">
        <v>85000</v>
      </c>
      <c r="BK609" s="333">
        <v>99000</v>
      </c>
      <c r="BP609" s="331" t="s">
        <v>287</v>
      </c>
    </row>
    <row r="610" spans="58:68" x14ac:dyDescent="0.3">
      <c r="BF610" s="332">
        <v>602</v>
      </c>
      <c r="BG610" s="333">
        <v>135000</v>
      </c>
      <c r="BH610" s="333">
        <v>99000</v>
      </c>
      <c r="BI610" s="333">
        <v>110000</v>
      </c>
      <c r="BJ610" s="333">
        <v>85000</v>
      </c>
      <c r="BK610" s="333">
        <v>99000</v>
      </c>
      <c r="BP610" s="331" t="s">
        <v>287</v>
      </c>
    </row>
    <row r="611" spans="58:68" x14ac:dyDescent="0.3">
      <c r="BF611" s="332">
        <v>603</v>
      </c>
      <c r="BG611" s="333">
        <v>135000</v>
      </c>
      <c r="BH611" s="333">
        <v>99000</v>
      </c>
      <c r="BI611" s="333">
        <v>110000</v>
      </c>
      <c r="BJ611" s="333">
        <v>85000</v>
      </c>
      <c r="BK611" s="333">
        <v>99000</v>
      </c>
      <c r="BP611" s="331" t="s">
        <v>287</v>
      </c>
    </row>
    <row r="612" spans="58:68" x14ac:dyDescent="0.3">
      <c r="BF612" s="332">
        <v>604</v>
      </c>
      <c r="BG612" s="333">
        <v>135000</v>
      </c>
      <c r="BH612" s="333">
        <v>99000</v>
      </c>
      <c r="BI612" s="333">
        <v>110000</v>
      </c>
      <c r="BJ612" s="333">
        <v>85000</v>
      </c>
      <c r="BK612" s="333">
        <v>99000</v>
      </c>
      <c r="BP612" s="331" t="s">
        <v>287</v>
      </c>
    </row>
    <row r="613" spans="58:68" x14ac:dyDescent="0.3">
      <c r="BF613" s="332">
        <v>605</v>
      </c>
      <c r="BG613" s="333">
        <v>135000</v>
      </c>
      <c r="BH613" s="333">
        <v>99000</v>
      </c>
      <c r="BI613" s="333">
        <v>110000</v>
      </c>
      <c r="BJ613" s="333">
        <v>85000</v>
      </c>
      <c r="BK613" s="333">
        <v>99000</v>
      </c>
      <c r="BP613" s="331" t="s">
        <v>287</v>
      </c>
    </row>
    <row r="614" spans="58:68" x14ac:dyDescent="0.3">
      <c r="BF614" s="332">
        <v>606</v>
      </c>
      <c r="BG614" s="333">
        <v>135000</v>
      </c>
      <c r="BH614" s="333">
        <v>99000</v>
      </c>
      <c r="BI614" s="333">
        <v>110000</v>
      </c>
      <c r="BJ614" s="333">
        <v>85000</v>
      </c>
      <c r="BK614" s="333">
        <v>99000</v>
      </c>
      <c r="BP614" s="331" t="s">
        <v>287</v>
      </c>
    </row>
    <row r="615" spans="58:68" x14ac:dyDescent="0.3">
      <c r="BF615" s="332">
        <v>607</v>
      </c>
      <c r="BG615" s="333">
        <v>135000</v>
      </c>
      <c r="BH615" s="333">
        <v>99000</v>
      </c>
      <c r="BI615" s="333">
        <v>110000</v>
      </c>
      <c r="BJ615" s="333">
        <v>85000</v>
      </c>
      <c r="BK615" s="333">
        <v>99000</v>
      </c>
      <c r="BP615" s="331" t="s">
        <v>287</v>
      </c>
    </row>
    <row r="616" spans="58:68" x14ac:dyDescent="0.3">
      <c r="BF616" s="332">
        <v>608</v>
      </c>
      <c r="BG616" s="333">
        <v>135000</v>
      </c>
      <c r="BH616" s="333">
        <v>99000</v>
      </c>
      <c r="BI616" s="333">
        <v>110000</v>
      </c>
      <c r="BJ616" s="333">
        <v>85000</v>
      </c>
      <c r="BK616" s="333">
        <v>99000</v>
      </c>
      <c r="BP616" s="331" t="s">
        <v>287</v>
      </c>
    </row>
    <row r="617" spans="58:68" x14ac:dyDescent="0.3">
      <c r="BF617" s="332">
        <v>609</v>
      </c>
      <c r="BG617" s="333">
        <v>135000</v>
      </c>
      <c r="BH617" s="333">
        <v>99000</v>
      </c>
      <c r="BI617" s="333">
        <v>110000</v>
      </c>
      <c r="BJ617" s="333">
        <v>85000</v>
      </c>
      <c r="BK617" s="333">
        <v>99000</v>
      </c>
      <c r="BP617" s="331" t="s">
        <v>287</v>
      </c>
    </row>
    <row r="618" spans="58:68" x14ac:dyDescent="0.3">
      <c r="BF618" s="332">
        <v>610</v>
      </c>
      <c r="BG618" s="333">
        <v>135000</v>
      </c>
      <c r="BH618" s="333">
        <v>99000</v>
      </c>
      <c r="BI618" s="333">
        <v>110000</v>
      </c>
      <c r="BJ618" s="333">
        <v>85000</v>
      </c>
      <c r="BK618" s="333">
        <v>99000</v>
      </c>
      <c r="BP618" s="331" t="s">
        <v>287</v>
      </c>
    </row>
    <row r="619" spans="58:68" x14ac:dyDescent="0.3">
      <c r="BF619" s="332">
        <v>611</v>
      </c>
      <c r="BG619" s="333">
        <v>135000</v>
      </c>
      <c r="BH619" s="333">
        <v>99000</v>
      </c>
      <c r="BI619" s="333">
        <v>110000</v>
      </c>
      <c r="BJ619" s="333">
        <v>85000</v>
      </c>
      <c r="BK619" s="333">
        <v>99000</v>
      </c>
      <c r="BP619" s="331" t="s">
        <v>287</v>
      </c>
    </row>
    <row r="620" spans="58:68" x14ac:dyDescent="0.3">
      <c r="BF620" s="332">
        <v>612</v>
      </c>
      <c r="BG620" s="333">
        <v>135000</v>
      </c>
      <c r="BH620" s="333">
        <v>99000</v>
      </c>
      <c r="BI620" s="333">
        <v>110000</v>
      </c>
      <c r="BJ620" s="333">
        <v>85000</v>
      </c>
      <c r="BK620" s="333">
        <v>99000</v>
      </c>
      <c r="BP620" s="331" t="s">
        <v>287</v>
      </c>
    </row>
    <row r="621" spans="58:68" x14ac:dyDescent="0.3">
      <c r="BF621" s="332">
        <v>613</v>
      </c>
      <c r="BG621" s="333">
        <v>135000</v>
      </c>
      <c r="BH621" s="333">
        <v>99000</v>
      </c>
      <c r="BI621" s="333">
        <v>110000</v>
      </c>
      <c r="BJ621" s="333">
        <v>85000</v>
      </c>
      <c r="BK621" s="333">
        <v>99000</v>
      </c>
      <c r="BP621" s="331" t="s">
        <v>287</v>
      </c>
    </row>
    <row r="622" spans="58:68" x14ac:dyDescent="0.3">
      <c r="BF622" s="332">
        <v>614</v>
      </c>
      <c r="BG622" s="333">
        <v>135000</v>
      </c>
      <c r="BH622" s="333">
        <v>99000</v>
      </c>
      <c r="BI622" s="333">
        <v>110000</v>
      </c>
      <c r="BJ622" s="333">
        <v>85000</v>
      </c>
      <c r="BK622" s="333">
        <v>99000</v>
      </c>
      <c r="BP622" s="331" t="s">
        <v>287</v>
      </c>
    </row>
    <row r="623" spans="58:68" x14ac:dyDescent="0.3">
      <c r="BF623" s="332">
        <v>615</v>
      </c>
      <c r="BG623" s="333">
        <v>135000</v>
      </c>
      <c r="BH623" s="333">
        <v>99000</v>
      </c>
      <c r="BI623" s="333">
        <v>110000</v>
      </c>
      <c r="BJ623" s="333">
        <v>85000</v>
      </c>
      <c r="BK623" s="333">
        <v>99000</v>
      </c>
      <c r="BP623" s="331" t="s">
        <v>287</v>
      </c>
    </row>
    <row r="624" spans="58:68" x14ac:dyDescent="0.3">
      <c r="BF624" s="332">
        <v>616</v>
      </c>
      <c r="BG624" s="333">
        <v>135000</v>
      </c>
      <c r="BH624" s="333">
        <v>99000</v>
      </c>
      <c r="BI624" s="333">
        <v>110000</v>
      </c>
      <c r="BJ624" s="333">
        <v>85000</v>
      </c>
      <c r="BK624" s="333">
        <v>99000</v>
      </c>
      <c r="BP624" s="331" t="s">
        <v>287</v>
      </c>
    </row>
    <row r="625" spans="58:68" x14ac:dyDescent="0.3">
      <c r="BF625" s="332">
        <v>617</v>
      </c>
      <c r="BG625" s="333">
        <v>135000</v>
      </c>
      <c r="BH625" s="333">
        <v>99000</v>
      </c>
      <c r="BI625" s="333">
        <v>110000</v>
      </c>
      <c r="BJ625" s="333">
        <v>85000</v>
      </c>
      <c r="BK625" s="333">
        <v>99000</v>
      </c>
      <c r="BP625" s="331" t="s">
        <v>287</v>
      </c>
    </row>
    <row r="626" spans="58:68" x14ac:dyDescent="0.3">
      <c r="BF626" s="332">
        <v>618</v>
      </c>
      <c r="BG626" s="333">
        <v>135000</v>
      </c>
      <c r="BH626" s="333">
        <v>99000</v>
      </c>
      <c r="BI626" s="333">
        <v>110000</v>
      </c>
      <c r="BJ626" s="333">
        <v>85000</v>
      </c>
      <c r="BK626" s="333">
        <v>99000</v>
      </c>
      <c r="BP626" s="331" t="s">
        <v>287</v>
      </c>
    </row>
    <row r="627" spans="58:68" x14ac:dyDescent="0.3">
      <c r="BF627" s="332">
        <v>619</v>
      </c>
      <c r="BG627" s="333">
        <v>135000</v>
      </c>
      <c r="BH627" s="333">
        <v>99000</v>
      </c>
      <c r="BI627" s="333">
        <v>110000</v>
      </c>
      <c r="BJ627" s="333">
        <v>85000</v>
      </c>
      <c r="BK627" s="333">
        <v>99000</v>
      </c>
      <c r="BP627" s="331" t="s">
        <v>287</v>
      </c>
    </row>
    <row r="628" spans="58:68" x14ac:dyDescent="0.3">
      <c r="BF628" s="332">
        <v>620</v>
      </c>
      <c r="BG628" s="333">
        <v>135000</v>
      </c>
      <c r="BH628" s="333">
        <v>99000</v>
      </c>
      <c r="BI628" s="333">
        <v>110000</v>
      </c>
      <c r="BJ628" s="333">
        <v>85000</v>
      </c>
      <c r="BK628" s="333">
        <v>99000</v>
      </c>
      <c r="BP628" s="331" t="s">
        <v>287</v>
      </c>
    </row>
    <row r="629" spans="58:68" x14ac:dyDescent="0.3">
      <c r="BF629" s="332">
        <v>621</v>
      </c>
      <c r="BG629" s="333">
        <v>135000</v>
      </c>
      <c r="BH629" s="333">
        <v>99000</v>
      </c>
      <c r="BI629" s="333">
        <v>110000</v>
      </c>
      <c r="BJ629" s="333">
        <v>85000</v>
      </c>
      <c r="BK629" s="333">
        <v>99000</v>
      </c>
      <c r="BP629" s="331" t="s">
        <v>287</v>
      </c>
    </row>
    <row r="630" spans="58:68" x14ac:dyDescent="0.3">
      <c r="BF630" s="332">
        <v>622</v>
      </c>
      <c r="BG630" s="333">
        <v>135000</v>
      </c>
      <c r="BH630" s="333">
        <v>99000</v>
      </c>
      <c r="BI630" s="333">
        <v>110000</v>
      </c>
      <c r="BJ630" s="333">
        <v>85000</v>
      </c>
      <c r="BK630" s="333">
        <v>99000</v>
      </c>
      <c r="BP630" s="331" t="s">
        <v>287</v>
      </c>
    </row>
    <row r="631" spans="58:68" x14ac:dyDescent="0.3">
      <c r="BF631" s="332">
        <v>623</v>
      </c>
      <c r="BG631" s="333">
        <v>135000</v>
      </c>
      <c r="BH631" s="333">
        <v>99000</v>
      </c>
      <c r="BI631" s="333">
        <v>110000</v>
      </c>
      <c r="BJ631" s="333">
        <v>85000</v>
      </c>
      <c r="BK631" s="333">
        <v>99000</v>
      </c>
      <c r="BP631" s="331" t="s">
        <v>287</v>
      </c>
    </row>
    <row r="632" spans="58:68" x14ac:dyDescent="0.3">
      <c r="BF632" s="332">
        <v>624</v>
      </c>
      <c r="BG632" s="333">
        <v>135000</v>
      </c>
      <c r="BH632" s="333">
        <v>99000</v>
      </c>
      <c r="BI632" s="333">
        <v>110000</v>
      </c>
      <c r="BJ632" s="333">
        <v>85000</v>
      </c>
      <c r="BK632" s="333">
        <v>99000</v>
      </c>
      <c r="BP632" s="331" t="s">
        <v>287</v>
      </c>
    </row>
    <row r="633" spans="58:68" x14ac:dyDescent="0.3">
      <c r="BF633" s="332">
        <v>625</v>
      </c>
      <c r="BG633" s="333">
        <v>135000</v>
      </c>
      <c r="BH633" s="333">
        <v>99000</v>
      </c>
      <c r="BI633" s="333">
        <v>110000</v>
      </c>
      <c r="BJ633" s="333">
        <v>85000</v>
      </c>
      <c r="BK633" s="333">
        <v>99000</v>
      </c>
      <c r="BP633" s="331" t="s">
        <v>287</v>
      </c>
    </row>
    <row r="634" spans="58:68" x14ac:dyDescent="0.3">
      <c r="BF634" s="332">
        <v>626</v>
      </c>
      <c r="BG634" s="333">
        <v>135000</v>
      </c>
      <c r="BH634" s="333">
        <v>99000</v>
      </c>
      <c r="BI634" s="333">
        <v>110000</v>
      </c>
      <c r="BJ634" s="333">
        <v>85000</v>
      </c>
      <c r="BK634" s="333">
        <v>99000</v>
      </c>
      <c r="BP634" s="331" t="s">
        <v>287</v>
      </c>
    </row>
    <row r="635" spans="58:68" x14ac:dyDescent="0.3">
      <c r="BF635" s="332">
        <v>627</v>
      </c>
      <c r="BG635" s="333">
        <v>135000</v>
      </c>
      <c r="BH635" s="333">
        <v>99000</v>
      </c>
      <c r="BI635" s="333">
        <v>110000</v>
      </c>
      <c r="BJ635" s="333">
        <v>85000</v>
      </c>
      <c r="BK635" s="333">
        <v>99000</v>
      </c>
      <c r="BP635" s="331" t="s">
        <v>287</v>
      </c>
    </row>
    <row r="636" spans="58:68" x14ac:dyDescent="0.3">
      <c r="BF636" s="332">
        <v>628</v>
      </c>
      <c r="BG636" s="333">
        <v>135000</v>
      </c>
      <c r="BH636" s="333">
        <v>99000</v>
      </c>
      <c r="BI636" s="333">
        <v>110000</v>
      </c>
      <c r="BJ636" s="333">
        <v>85000</v>
      </c>
      <c r="BK636" s="333">
        <v>99000</v>
      </c>
      <c r="BP636" s="331" t="s">
        <v>287</v>
      </c>
    </row>
    <row r="637" spans="58:68" x14ac:dyDescent="0.3">
      <c r="BF637" s="332">
        <v>629</v>
      </c>
      <c r="BG637" s="333">
        <v>135000</v>
      </c>
      <c r="BH637" s="333">
        <v>99000</v>
      </c>
      <c r="BI637" s="333">
        <v>110000</v>
      </c>
      <c r="BJ637" s="333">
        <v>85000</v>
      </c>
      <c r="BK637" s="333">
        <v>99000</v>
      </c>
      <c r="BP637" s="331" t="s">
        <v>287</v>
      </c>
    </row>
    <row r="638" spans="58:68" x14ac:dyDescent="0.3">
      <c r="BF638" s="332">
        <v>630</v>
      </c>
      <c r="BG638" s="333">
        <v>135000</v>
      </c>
      <c r="BH638" s="333">
        <v>99000</v>
      </c>
      <c r="BI638" s="333">
        <v>110000</v>
      </c>
      <c r="BJ638" s="333">
        <v>85000</v>
      </c>
      <c r="BK638" s="333">
        <v>99000</v>
      </c>
      <c r="BP638" s="331" t="s">
        <v>287</v>
      </c>
    </row>
    <row r="639" spans="58:68" x14ac:dyDescent="0.3">
      <c r="BF639" s="332">
        <v>631</v>
      </c>
      <c r="BG639" s="333">
        <v>135000</v>
      </c>
      <c r="BH639" s="333">
        <v>99000</v>
      </c>
      <c r="BI639" s="333">
        <v>110000</v>
      </c>
      <c r="BJ639" s="333">
        <v>85000</v>
      </c>
      <c r="BK639" s="333">
        <v>99000</v>
      </c>
      <c r="BP639" s="331" t="s">
        <v>287</v>
      </c>
    </row>
    <row r="640" spans="58:68" x14ac:dyDescent="0.3">
      <c r="BF640" s="332">
        <v>632</v>
      </c>
      <c r="BG640" s="333">
        <v>135000</v>
      </c>
      <c r="BH640" s="333">
        <v>99000</v>
      </c>
      <c r="BI640" s="333">
        <v>110000</v>
      </c>
      <c r="BJ640" s="333">
        <v>85000</v>
      </c>
      <c r="BK640" s="333">
        <v>99000</v>
      </c>
      <c r="BP640" s="331" t="s">
        <v>287</v>
      </c>
    </row>
    <row r="641" spans="58:68" x14ac:dyDescent="0.3">
      <c r="BF641" s="332">
        <v>633</v>
      </c>
      <c r="BG641" s="333">
        <v>135000</v>
      </c>
      <c r="BH641" s="333">
        <v>99000</v>
      </c>
      <c r="BI641" s="333">
        <v>110000</v>
      </c>
      <c r="BJ641" s="333">
        <v>85000</v>
      </c>
      <c r="BK641" s="333">
        <v>99000</v>
      </c>
      <c r="BP641" s="331" t="s">
        <v>287</v>
      </c>
    </row>
    <row r="642" spans="58:68" x14ac:dyDescent="0.3">
      <c r="BF642" s="332">
        <v>634</v>
      </c>
      <c r="BG642" s="333">
        <v>135000</v>
      </c>
      <c r="BH642" s="333">
        <v>99000</v>
      </c>
      <c r="BI642" s="333">
        <v>110000</v>
      </c>
      <c r="BJ642" s="333">
        <v>85000</v>
      </c>
      <c r="BK642" s="333">
        <v>99000</v>
      </c>
      <c r="BP642" s="331" t="s">
        <v>287</v>
      </c>
    </row>
    <row r="643" spans="58:68" x14ac:dyDescent="0.3">
      <c r="BF643" s="332">
        <v>635</v>
      </c>
      <c r="BG643" s="333">
        <v>135000</v>
      </c>
      <c r="BH643" s="333">
        <v>99000</v>
      </c>
      <c r="BI643" s="333">
        <v>110000</v>
      </c>
      <c r="BJ643" s="333">
        <v>85000</v>
      </c>
      <c r="BK643" s="333">
        <v>99000</v>
      </c>
      <c r="BP643" s="331" t="s">
        <v>287</v>
      </c>
    </row>
    <row r="644" spans="58:68" x14ac:dyDescent="0.3">
      <c r="BF644" s="332">
        <v>636</v>
      </c>
      <c r="BG644" s="333">
        <v>135000</v>
      </c>
      <c r="BH644" s="333">
        <v>99000</v>
      </c>
      <c r="BI644" s="333">
        <v>110000</v>
      </c>
      <c r="BJ644" s="333">
        <v>85000</v>
      </c>
      <c r="BK644" s="333">
        <v>99000</v>
      </c>
      <c r="BP644" s="331" t="s">
        <v>287</v>
      </c>
    </row>
    <row r="645" spans="58:68" x14ac:dyDescent="0.3">
      <c r="BF645" s="332">
        <v>637</v>
      </c>
      <c r="BG645" s="333">
        <v>135000</v>
      </c>
      <c r="BH645" s="333">
        <v>99000</v>
      </c>
      <c r="BI645" s="333">
        <v>110000</v>
      </c>
      <c r="BJ645" s="333">
        <v>85000</v>
      </c>
      <c r="BK645" s="333">
        <v>99000</v>
      </c>
      <c r="BP645" s="331" t="s">
        <v>287</v>
      </c>
    </row>
    <row r="646" spans="58:68" x14ac:dyDescent="0.3">
      <c r="BF646" s="332">
        <v>638</v>
      </c>
      <c r="BG646" s="333">
        <v>135000</v>
      </c>
      <c r="BH646" s="333">
        <v>99000</v>
      </c>
      <c r="BI646" s="333">
        <v>110000</v>
      </c>
      <c r="BJ646" s="333">
        <v>85000</v>
      </c>
      <c r="BK646" s="333">
        <v>99000</v>
      </c>
      <c r="BP646" s="331" t="s">
        <v>287</v>
      </c>
    </row>
    <row r="647" spans="58:68" x14ac:dyDescent="0.3">
      <c r="BF647" s="332">
        <v>639</v>
      </c>
      <c r="BG647" s="333">
        <v>135000</v>
      </c>
      <c r="BH647" s="333">
        <v>99000</v>
      </c>
      <c r="BI647" s="333">
        <v>110000</v>
      </c>
      <c r="BJ647" s="333">
        <v>85000</v>
      </c>
      <c r="BK647" s="333">
        <v>99000</v>
      </c>
      <c r="BP647" s="331" t="s">
        <v>287</v>
      </c>
    </row>
    <row r="648" spans="58:68" x14ac:dyDescent="0.3">
      <c r="BF648" s="332">
        <v>640</v>
      </c>
      <c r="BG648" s="333">
        <v>135000</v>
      </c>
      <c r="BH648" s="333">
        <v>99000</v>
      </c>
      <c r="BI648" s="333">
        <v>110000</v>
      </c>
      <c r="BJ648" s="333">
        <v>85000</v>
      </c>
      <c r="BK648" s="333">
        <v>99000</v>
      </c>
      <c r="BP648" s="331" t="s">
        <v>287</v>
      </c>
    </row>
    <row r="649" spans="58:68" x14ac:dyDescent="0.3">
      <c r="BF649" s="332">
        <v>641</v>
      </c>
      <c r="BG649" s="333">
        <v>135000</v>
      </c>
      <c r="BH649" s="333">
        <v>99000</v>
      </c>
      <c r="BI649" s="333">
        <v>110000</v>
      </c>
      <c r="BJ649" s="333">
        <v>85000</v>
      </c>
      <c r="BK649" s="333">
        <v>99000</v>
      </c>
      <c r="BP649" s="331" t="s">
        <v>287</v>
      </c>
    </row>
    <row r="650" spans="58:68" x14ac:dyDescent="0.3">
      <c r="BF650" s="332">
        <v>642</v>
      </c>
      <c r="BG650" s="333">
        <v>135000</v>
      </c>
      <c r="BH650" s="333">
        <v>99000</v>
      </c>
      <c r="BI650" s="333">
        <v>110000</v>
      </c>
      <c r="BJ650" s="333">
        <v>85000</v>
      </c>
      <c r="BK650" s="333">
        <v>99000</v>
      </c>
      <c r="BP650" s="331" t="s">
        <v>287</v>
      </c>
    </row>
    <row r="651" spans="58:68" x14ac:dyDescent="0.3">
      <c r="BF651" s="332">
        <v>643</v>
      </c>
      <c r="BG651" s="333">
        <v>135000</v>
      </c>
      <c r="BH651" s="333">
        <v>99000</v>
      </c>
      <c r="BI651" s="333">
        <v>110000</v>
      </c>
      <c r="BJ651" s="333">
        <v>85000</v>
      </c>
      <c r="BK651" s="333">
        <v>99000</v>
      </c>
      <c r="BP651" s="331" t="s">
        <v>287</v>
      </c>
    </row>
    <row r="652" spans="58:68" x14ac:dyDescent="0.3">
      <c r="BF652" s="332">
        <v>644</v>
      </c>
      <c r="BG652" s="333">
        <v>135000</v>
      </c>
      <c r="BH652" s="333">
        <v>99000</v>
      </c>
      <c r="BI652" s="333">
        <v>110000</v>
      </c>
      <c r="BJ652" s="333">
        <v>85000</v>
      </c>
      <c r="BK652" s="333">
        <v>99000</v>
      </c>
      <c r="BP652" s="331" t="s">
        <v>287</v>
      </c>
    </row>
    <row r="653" spans="58:68" x14ac:dyDescent="0.3">
      <c r="BF653" s="332">
        <v>645</v>
      </c>
      <c r="BG653" s="333">
        <v>135000</v>
      </c>
      <c r="BH653" s="333">
        <v>99000</v>
      </c>
      <c r="BI653" s="333">
        <v>110000</v>
      </c>
      <c r="BJ653" s="333">
        <v>85000</v>
      </c>
      <c r="BK653" s="333">
        <v>99000</v>
      </c>
      <c r="BP653" s="331" t="s">
        <v>287</v>
      </c>
    </row>
    <row r="654" spans="58:68" x14ac:dyDescent="0.3">
      <c r="BF654" s="332">
        <v>646</v>
      </c>
      <c r="BG654" s="333">
        <v>135000</v>
      </c>
      <c r="BH654" s="333">
        <v>99000</v>
      </c>
      <c r="BI654" s="333">
        <v>110000</v>
      </c>
      <c r="BJ654" s="333">
        <v>85000</v>
      </c>
      <c r="BK654" s="333">
        <v>99000</v>
      </c>
      <c r="BP654" s="331" t="s">
        <v>287</v>
      </c>
    </row>
    <row r="655" spans="58:68" x14ac:dyDescent="0.3">
      <c r="BF655" s="332">
        <v>647</v>
      </c>
      <c r="BG655" s="333">
        <v>135000</v>
      </c>
      <c r="BH655" s="333">
        <v>99000</v>
      </c>
      <c r="BI655" s="333">
        <v>110000</v>
      </c>
      <c r="BJ655" s="333">
        <v>85000</v>
      </c>
      <c r="BK655" s="333">
        <v>99000</v>
      </c>
      <c r="BP655" s="331" t="s">
        <v>287</v>
      </c>
    </row>
    <row r="656" spans="58:68" x14ac:dyDescent="0.3">
      <c r="BF656" s="332">
        <v>648</v>
      </c>
      <c r="BG656" s="333">
        <v>135000</v>
      </c>
      <c r="BH656" s="333">
        <v>99000</v>
      </c>
      <c r="BI656" s="333">
        <v>110000</v>
      </c>
      <c r="BJ656" s="333">
        <v>85000</v>
      </c>
      <c r="BK656" s="333">
        <v>99000</v>
      </c>
      <c r="BP656" s="331" t="s">
        <v>287</v>
      </c>
    </row>
    <row r="657" spans="58:68" x14ac:dyDescent="0.3">
      <c r="BF657" s="332">
        <v>649</v>
      </c>
      <c r="BG657" s="333">
        <v>135000</v>
      </c>
      <c r="BH657" s="333">
        <v>99000</v>
      </c>
      <c r="BI657" s="333">
        <v>110000</v>
      </c>
      <c r="BJ657" s="333">
        <v>85000</v>
      </c>
      <c r="BK657" s="333">
        <v>99000</v>
      </c>
      <c r="BP657" s="331" t="s">
        <v>287</v>
      </c>
    </row>
    <row r="658" spans="58:68" x14ac:dyDescent="0.3">
      <c r="BF658" s="332">
        <v>650</v>
      </c>
      <c r="BG658" s="333">
        <v>135000</v>
      </c>
      <c r="BH658" s="333">
        <v>99000</v>
      </c>
      <c r="BI658" s="333">
        <v>110000</v>
      </c>
      <c r="BJ658" s="333">
        <v>85000</v>
      </c>
      <c r="BK658" s="333">
        <v>99000</v>
      </c>
      <c r="BP658" s="331" t="s">
        <v>287</v>
      </c>
    </row>
    <row r="659" spans="58:68" x14ac:dyDescent="0.3">
      <c r="BF659" s="332">
        <v>651</v>
      </c>
      <c r="BG659" s="333">
        <v>135000</v>
      </c>
      <c r="BH659" s="333">
        <v>99000</v>
      </c>
      <c r="BI659" s="333">
        <v>110000</v>
      </c>
      <c r="BJ659" s="333">
        <v>85000</v>
      </c>
      <c r="BK659" s="333">
        <v>99000</v>
      </c>
      <c r="BP659" s="331" t="s">
        <v>287</v>
      </c>
    </row>
    <row r="660" spans="58:68" x14ac:dyDescent="0.3">
      <c r="BF660" s="332">
        <v>652</v>
      </c>
      <c r="BG660" s="333">
        <v>135000</v>
      </c>
      <c r="BH660" s="333">
        <v>99000</v>
      </c>
      <c r="BI660" s="333">
        <v>110000</v>
      </c>
      <c r="BJ660" s="333">
        <v>85000</v>
      </c>
      <c r="BK660" s="333">
        <v>99000</v>
      </c>
      <c r="BP660" s="331" t="s">
        <v>287</v>
      </c>
    </row>
    <row r="661" spans="58:68" x14ac:dyDescent="0.3">
      <c r="BF661" s="332">
        <v>653</v>
      </c>
      <c r="BG661" s="333">
        <v>135000</v>
      </c>
      <c r="BH661" s="333">
        <v>99000</v>
      </c>
      <c r="BI661" s="333">
        <v>110000</v>
      </c>
      <c r="BJ661" s="333">
        <v>85000</v>
      </c>
      <c r="BK661" s="333">
        <v>99000</v>
      </c>
      <c r="BP661" s="331" t="s">
        <v>287</v>
      </c>
    </row>
    <row r="662" spans="58:68" x14ac:dyDescent="0.3">
      <c r="BF662" s="332">
        <v>654</v>
      </c>
      <c r="BG662" s="333">
        <v>135000</v>
      </c>
      <c r="BH662" s="333">
        <v>99000</v>
      </c>
      <c r="BI662" s="333">
        <v>110000</v>
      </c>
      <c r="BJ662" s="333">
        <v>85000</v>
      </c>
      <c r="BK662" s="333">
        <v>99000</v>
      </c>
      <c r="BP662" s="331" t="s">
        <v>287</v>
      </c>
    </row>
    <row r="663" spans="58:68" x14ac:dyDescent="0.3">
      <c r="BF663" s="332">
        <v>655</v>
      </c>
      <c r="BG663" s="333">
        <v>135000</v>
      </c>
      <c r="BH663" s="333">
        <v>99000</v>
      </c>
      <c r="BI663" s="333">
        <v>110000</v>
      </c>
      <c r="BJ663" s="333">
        <v>85000</v>
      </c>
      <c r="BK663" s="333">
        <v>99000</v>
      </c>
      <c r="BP663" s="331" t="s">
        <v>287</v>
      </c>
    </row>
    <row r="664" spans="58:68" x14ac:dyDescent="0.3">
      <c r="BF664" s="332">
        <v>656</v>
      </c>
      <c r="BG664" s="333">
        <v>135000</v>
      </c>
      <c r="BH664" s="333">
        <v>99000</v>
      </c>
      <c r="BI664" s="333">
        <v>110000</v>
      </c>
      <c r="BJ664" s="333">
        <v>85000</v>
      </c>
      <c r="BK664" s="333">
        <v>99000</v>
      </c>
      <c r="BP664" s="331" t="s">
        <v>287</v>
      </c>
    </row>
    <row r="665" spans="58:68" x14ac:dyDescent="0.3">
      <c r="BF665" s="332">
        <v>657</v>
      </c>
      <c r="BG665" s="333">
        <v>135000</v>
      </c>
      <c r="BH665" s="333">
        <v>99000</v>
      </c>
      <c r="BI665" s="333">
        <v>110000</v>
      </c>
      <c r="BJ665" s="333">
        <v>85000</v>
      </c>
      <c r="BK665" s="333">
        <v>99000</v>
      </c>
      <c r="BP665" s="331" t="s">
        <v>287</v>
      </c>
    </row>
    <row r="666" spans="58:68" x14ac:dyDescent="0.3">
      <c r="BF666" s="332">
        <v>658</v>
      </c>
      <c r="BG666" s="333">
        <v>135000</v>
      </c>
      <c r="BH666" s="333">
        <v>99000</v>
      </c>
      <c r="BI666" s="333">
        <v>110000</v>
      </c>
      <c r="BJ666" s="333">
        <v>85000</v>
      </c>
      <c r="BK666" s="333">
        <v>99000</v>
      </c>
      <c r="BP666" s="331" t="s">
        <v>287</v>
      </c>
    </row>
    <row r="667" spans="58:68" x14ac:dyDescent="0.3">
      <c r="BF667" s="332">
        <v>659</v>
      </c>
      <c r="BG667" s="333">
        <v>135000</v>
      </c>
      <c r="BH667" s="333">
        <v>99000</v>
      </c>
      <c r="BI667" s="333">
        <v>110000</v>
      </c>
      <c r="BJ667" s="333">
        <v>85000</v>
      </c>
      <c r="BK667" s="333">
        <v>99000</v>
      </c>
      <c r="BP667" s="331" t="s">
        <v>287</v>
      </c>
    </row>
    <row r="668" spans="58:68" x14ac:dyDescent="0.3">
      <c r="BF668" s="332">
        <v>660</v>
      </c>
      <c r="BG668" s="333">
        <v>135000</v>
      </c>
      <c r="BH668" s="333">
        <v>99000</v>
      </c>
      <c r="BI668" s="333">
        <v>110000</v>
      </c>
      <c r="BJ668" s="333">
        <v>85000</v>
      </c>
      <c r="BK668" s="333">
        <v>99000</v>
      </c>
      <c r="BP668" s="331" t="s">
        <v>287</v>
      </c>
    </row>
    <row r="669" spans="58:68" x14ac:dyDescent="0.3">
      <c r="BF669" s="332">
        <v>661</v>
      </c>
      <c r="BG669" s="333">
        <v>135000</v>
      </c>
      <c r="BH669" s="333">
        <v>99000</v>
      </c>
      <c r="BI669" s="333">
        <v>110000</v>
      </c>
      <c r="BJ669" s="333">
        <v>85000</v>
      </c>
      <c r="BK669" s="333">
        <v>99000</v>
      </c>
      <c r="BP669" s="331" t="s">
        <v>287</v>
      </c>
    </row>
    <row r="670" spans="58:68" x14ac:dyDescent="0.3">
      <c r="BF670" s="332">
        <v>662</v>
      </c>
      <c r="BG670" s="333">
        <v>135000</v>
      </c>
      <c r="BH670" s="333">
        <v>99000</v>
      </c>
      <c r="BI670" s="333">
        <v>110000</v>
      </c>
      <c r="BJ670" s="333">
        <v>85000</v>
      </c>
      <c r="BK670" s="333">
        <v>99000</v>
      </c>
      <c r="BP670" s="331" t="s">
        <v>287</v>
      </c>
    </row>
    <row r="671" spans="58:68" x14ac:dyDescent="0.3">
      <c r="BF671" s="332">
        <v>663</v>
      </c>
      <c r="BG671" s="333">
        <v>135000</v>
      </c>
      <c r="BH671" s="333">
        <v>99000</v>
      </c>
      <c r="BI671" s="333">
        <v>110000</v>
      </c>
      <c r="BJ671" s="333">
        <v>85000</v>
      </c>
      <c r="BK671" s="333">
        <v>99000</v>
      </c>
      <c r="BP671" s="331" t="s">
        <v>287</v>
      </c>
    </row>
    <row r="672" spans="58:68" x14ac:dyDescent="0.3">
      <c r="BF672" s="332">
        <v>664</v>
      </c>
      <c r="BG672" s="333">
        <v>135000</v>
      </c>
      <c r="BH672" s="333">
        <v>99000</v>
      </c>
      <c r="BI672" s="333">
        <v>110000</v>
      </c>
      <c r="BJ672" s="333">
        <v>85000</v>
      </c>
      <c r="BK672" s="333">
        <v>99000</v>
      </c>
      <c r="BP672" s="331" t="s">
        <v>287</v>
      </c>
    </row>
    <row r="673" spans="58:68" x14ac:dyDescent="0.3">
      <c r="BF673" s="332">
        <v>665</v>
      </c>
      <c r="BG673" s="333">
        <v>135000</v>
      </c>
      <c r="BH673" s="333">
        <v>99000</v>
      </c>
      <c r="BI673" s="333">
        <v>110000</v>
      </c>
      <c r="BJ673" s="333">
        <v>85000</v>
      </c>
      <c r="BK673" s="333">
        <v>99000</v>
      </c>
      <c r="BP673" s="331" t="s">
        <v>287</v>
      </c>
    </row>
    <row r="674" spans="58:68" x14ac:dyDescent="0.3">
      <c r="BF674" s="332">
        <v>666</v>
      </c>
      <c r="BG674" s="333">
        <v>135000</v>
      </c>
      <c r="BH674" s="333">
        <v>99000</v>
      </c>
      <c r="BI674" s="333">
        <v>110000</v>
      </c>
      <c r="BJ674" s="333">
        <v>85000</v>
      </c>
      <c r="BK674" s="333">
        <v>99000</v>
      </c>
      <c r="BP674" s="331" t="s">
        <v>287</v>
      </c>
    </row>
    <row r="675" spans="58:68" x14ac:dyDescent="0.3">
      <c r="BF675" s="332">
        <v>667</v>
      </c>
      <c r="BG675" s="333">
        <v>135000</v>
      </c>
      <c r="BH675" s="333">
        <v>99000</v>
      </c>
      <c r="BI675" s="333">
        <v>110000</v>
      </c>
      <c r="BJ675" s="333">
        <v>85000</v>
      </c>
      <c r="BK675" s="333">
        <v>99000</v>
      </c>
      <c r="BP675" s="331" t="s">
        <v>287</v>
      </c>
    </row>
    <row r="676" spans="58:68" x14ac:dyDescent="0.3">
      <c r="BF676" s="332">
        <v>668</v>
      </c>
      <c r="BG676" s="333">
        <v>135000</v>
      </c>
      <c r="BH676" s="333">
        <v>99000</v>
      </c>
      <c r="BI676" s="333">
        <v>110000</v>
      </c>
      <c r="BJ676" s="333">
        <v>85000</v>
      </c>
      <c r="BK676" s="333">
        <v>99000</v>
      </c>
      <c r="BP676" s="331" t="s">
        <v>287</v>
      </c>
    </row>
    <row r="677" spans="58:68" x14ac:dyDescent="0.3">
      <c r="BF677" s="332">
        <v>669</v>
      </c>
      <c r="BG677" s="333">
        <v>135000</v>
      </c>
      <c r="BH677" s="333">
        <v>99000</v>
      </c>
      <c r="BI677" s="333">
        <v>110000</v>
      </c>
      <c r="BJ677" s="333">
        <v>85000</v>
      </c>
      <c r="BK677" s="333">
        <v>99000</v>
      </c>
      <c r="BP677" s="331" t="s">
        <v>287</v>
      </c>
    </row>
    <row r="678" spans="58:68" x14ac:dyDescent="0.3">
      <c r="BF678" s="332">
        <v>670</v>
      </c>
      <c r="BG678" s="333">
        <v>135000</v>
      </c>
      <c r="BH678" s="333">
        <v>99000</v>
      </c>
      <c r="BI678" s="333">
        <v>110000</v>
      </c>
      <c r="BJ678" s="333">
        <v>85000</v>
      </c>
      <c r="BK678" s="333">
        <v>99000</v>
      </c>
      <c r="BP678" s="331" t="s">
        <v>287</v>
      </c>
    </row>
    <row r="679" spans="58:68" x14ac:dyDescent="0.3">
      <c r="BF679" s="332">
        <v>671</v>
      </c>
      <c r="BG679" s="333">
        <v>135000</v>
      </c>
      <c r="BH679" s="333">
        <v>99000</v>
      </c>
      <c r="BI679" s="333">
        <v>110000</v>
      </c>
      <c r="BJ679" s="333">
        <v>85000</v>
      </c>
      <c r="BK679" s="333">
        <v>99000</v>
      </c>
      <c r="BP679" s="331" t="s">
        <v>287</v>
      </c>
    </row>
    <row r="680" spans="58:68" x14ac:dyDescent="0.3">
      <c r="BF680" s="332">
        <v>672</v>
      </c>
      <c r="BG680" s="333">
        <v>135000</v>
      </c>
      <c r="BH680" s="333">
        <v>99000</v>
      </c>
      <c r="BI680" s="333">
        <v>110000</v>
      </c>
      <c r="BJ680" s="333">
        <v>85000</v>
      </c>
      <c r="BK680" s="333">
        <v>99000</v>
      </c>
      <c r="BP680" s="331" t="s">
        <v>287</v>
      </c>
    </row>
    <row r="681" spans="58:68" x14ac:dyDescent="0.3">
      <c r="BF681" s="332">
        <v>673</v>
      </c>
      <c r="BG681" s="333">
        <v>135000</v>
      </c>
      <c r="BH681" s="333">
        <v>99000</v>
      </c>
      <c r="BI681" s="333">
        <v>110000</v>
      </c>
      <c r="BJ681" s="333">
        <v>85000</v>
      </c>
      <c r="BK681" s="333">
        <v>99000</v>
      </c>
      <c r="BP681" s="331" t="s">
        <v>287</v>
      </c>
    </row>
    <row r="682" spans="58:68" x14ac:dyDescent="0.3">
      <c r="BF682" s="332">
        <v>674</v>
      </c>
      <c r="BG682" s="333">
        <v>135000</v>
      </c>
      <c r="BH682" s="333">
        <v>99000</v>
      </c>
      <c r="BI682" s="333">
        <v>110000</v>
      </c>
      <c r="BJ682" s="333">
        <v>85000</v>
      </c>
      <c r="BK682" s="333">
        <v>99000</v>
      </c>
      <c r="BP682" s="331" t="s">
        <v>287</v>
      </c>
    </row>
    <row r="683" spans="58:68" x14ac:dyDescent="0.3">
      <c r="BF683" s="332">
        <v>675</v>
      </c>
      <c r="BG683" s="333">
        <v>135000</v>
      </c>
      <c r="BH683" s="333">
        <v>99000</v>
      </c>
      <c r="BI683" s="333">
        <v>110000</v>
      </c>
      <c r="BJ683" s="333">
        <v>85000</v>
      </c>
      <c r="BK683" s="333">
        <v>99000</v>
      </c>
      <c r="BP683" s="331" t="s">
        <v>287</v>
      </c>
    </row>
    <row r="684" spans="58:68" x14ac:dyDescent="0.3">
      <c r="BF684" s="332">
        <v>676</v>
      </c>
      <c r="BG684" s="333">
        <v>135000</v>
      </c>
      <c r="BH684" s="333">
        <v>99000</v>
      </c>
      <c r="BI684" s="333">
        <v>110000</v>
      </c>
      <c r="BJ684" s="333">
        <v>85000</v>
      </c>
      <c r="BK684" s="333">
        <v>99000</v>
      </c>
      <c r="BP684" s="331" t="s">
        <v>287</v>
      </c>
    </row>
    <row r="685" spans="58:68" x14ac:dyDescent="0.3">
      <c r="BF685" s="332">
        <v>677</v>
      </c>
      <c r="BG685" s="333">
        <v>135000</v>
      </c>
      <c r="BH685" s="333">
        <v>99000</v>
      </c>
      <c r="BI685" s="333">
        <v>110000</v>
      </c>
      <c r="BJ685" s="333">
        <v>85000</v>
      </c>
      <c r="BK685" s="333">
        <v>99000</v>
      </c>
      <c r="BP685" s="331" t="s">
        <v>287</v>
      </c>
    </row>
    <row r="686" spans="58:68" x14ac:dyDescent="0.3">
      <c r="BF686" s="332">
        <v>678</v>
      </c>
      <c r="BG686" s="333">
        <v>135000</v>
      </c>
      <c r="BH686" s="333">
        <v>99000</v>
      </c>
      <c r="BI686" s="333">
        <v>110000</v>
      </c>
      <c r="BJ686" s="333">
        <v>85000</v>
      </c>
      <c r="BK686" s="333">
        <v>99000</v>
      </c>
      <c r="BP686" s="331" t="s">
        <v>287</v>
      </c>
    </row>
    <row r="687" spans="58:68" x14ac:dyDescent="0.3">
      <c r="BF687" s="332">
        <v>679</v>
      </c>
      <c r="BG687" s="333">
        <v>135000</v>
      </c>
      <c r="BH687" s="333">
        <v>99000</v>
      </c>
      <c r="BI687" s="333">
        <v>110000</v>
      </c>
      <c r="BJ687" s="333">
        <v>85000</v>
      </c>
      <c r="BK687" s="333">
        <v>99000</v>
      </c>
      <c r="BP687" s="331" t="s">
        <v>287</v>
      </c>
    </row>
    <row r="688" spans="58:68" x14ac:dyDescent="0.3">
      <c r="BF688" s="332">
        <v>680</v>
      </c>
      <c r="BG688" s="333">
        <v>135000</v>
      </c>
      <c r="BH688" s="333">
        <v>99000</v>
      </c>
      <c r="BI688" s="333">
        <v>110000</v>
      </c>
      <c r="BJ688" s="333">
        <v>85000</v>
      </c>
      <c r="BK688" s="333">
        <v>99000</v>
      </c>
      <c r="BP688" s="331" t="s">
        <v>287</v>
      </c>
    </row>
    <row r="689" spans="58:68" x14ac:dyDescent="0.3">
      <c r="BF689" s="332">
        <v>681</v>
      </c>
      <c r="BG689" s="333">
        <v>135000</v>
      </c>
      <c r="BH689" s="333">
        <v>99000</v>
      </c>
      <c r="BI689" s="333">
        <v>110000</v>
      </c>
      <c r="BJ689" s="333">
        <v>85000</v>
      </c>
      <c r="BK689" s="333">
        <v>99000</v>
      </c>
      <c r="BP689" s="331" t="s">
        <v>287</v>
      </c>
    </row>
    <row r="690" spans="58:68" x14ac:dyDescent="0.3">
      <c r="BF690" s="332">
        <v>682</v>
      </c>
      <c r="BG690" s="333">
        <v>135000</v>
      </c>
      <c r="BH690" s="333">
        <v>99000</v>
      </c>
      <c r="BI690" s="333">
        <v>110000</v>
      </c>
      <c r="BJ690" s="333">
        <v>85000</v>
      </c>
      <c r="BK690" s="333">
        <v>99000</v>
      </c>
      <c r="BP690" s="331" t="s">
        <v>287</v>
      </c>
    </row>
    <row r="691" spans="58:68" x14ac:dyDescent="0.3">
      <c r="BF691" s="332">
        <v>683</v>
      </c>
      <c r="BG691" s="333">
        <v>135000</v>
      </c>
      <c r="BH691" s="333">
        <v>99000</v>
      </c>
      <c r="BI691" s="333">
        <v>110000</v>
      </c>
      <c r="BJ691" s="333">
        <v>85000</v>
      </c>
      <c r="BK691" s="333">
        <v>99000</v>
      </c>
      <c r="BP691" s="331" t="s">
        <v>287</v>
      </c>
    </row>
    <row r="692" spans="58:68" x14ac:dyDescent="0.3">
      <c r="BF692" s="332">
        <v>684</v>
      </c>
      <c r="BG692" s="333">
        <v>135000</v>
      </c>
      <c r="BH692" s="333">
        <v>99000</v>
      </c>
      <c r="BI692" s="333">
        <v>110000</v>
      </c>
      <c r="BJ692" s="333">
        <v>85000</v>
      </c>
      <c r="BK692" s="333">
        <v>99000</v>
      </c>
      <c r="BP692" s="331" t="s">
        <v>287</v>
      </c>
    </row>
    <row r="693" spans="58:68" x14ac:dyDescent="0.3">
      <c r="BF693" s="332">
        <v>685</v>
      </c>
      <c r="BG693" s="333">
        <v>135000</v>
      </c>
      <c r="BH693" s="333">
        <v>99000</v>
      </c>
      <c r="BI693" s="333">
        <v>110000</v>
      </c>
      <c r="BJ693" s="333">
        <v>85000</v>
      </c>
      <c r="BK693" s="333">
        <v>99000</v>
      </c>
      <c r="BP693" s="331" t="s">
        <v>287</v>
      </c>
    </row>
    <row r="694" spans="58:68" x14ac:dyDescent="0.3">
      <c r="BF694" s="332">
        <v>686</v>
      </c>
      <c r="BG694" s="333">
        <v>135000</v>
      </c>
      <c r="BH694" s="333">
        <v>99000</v>
      </c>
      <c r="BI694" s="333">
        <v>110000</v>
      </c>
      <c r="BJ694" s="333">
        <v>85000</v>
      </c>
      <c r="BK694" s="333">
        <v>99000</v>
      </c>
      <c r="BP694" s="331" t="s">
        <v>287</v>
      </c>
    </row>
    <row r="695" spans="58:68" x14ac:dyDescent="0.3">
      <c r="BF695" s="332">
        <v>687</v>
      </c>
      <c r="BG695" s="333">
        <v>135000</v>
      </c>
      <c r="BH695" s="333">
        <v>99000</v>
      </c>
      <c r="BI695" s="333">
        <v>110000</v>
      </c>
      <c r="BJ695" s="333">
        <v>85000</v>
      </c>
      <c r="BK695" s="333">
        <v>99000</v>
      </c>
      <c r="BP695" s="331" t="s">
        <v>287</v>
      </c>
    </row>
    <row r="696" spans="58:68" x14ac:dyDescent="0.3">
      <c r="BF696" s="332">
        <v>688</v>
      </c>
      <c r="BG696" s="333">
        <v>135000</v>
      </c>
      <c r="BH696" s="333">
        <v>99000</v>
      </c>
      <c r="BI696" s="333">
        <v>110000</v>
      </c>
      <c r="BJ696" s="333">
        <v>85000</v>
      </c>
      <c r="BK696" s="333">
        <v>99000</v>
      </c>
      <c r="BP696" s="331" t="s">
        <v>287</v>
      </c>
    </row>
    <row r="697" spans="58:68" x14ac:dyDescent="0.3">
      <c r="BF697" s="332">
        <v>689</v>
      </c>
      <c r="BG697" s="333">
        <v>135000</v>
      </c>
      <c r="BH697" s="333">
        <v>99000</v>
      </c>
      <c r="BI697" s="333">
        <v>110000</v>
      </c>
      <c r="BJ697" s="333">
        <v>85000</v>
      </c>
      <c r="BK697" s="333">
        <v>99000</v>
      </c>
      <c r="BP697" s="331" t="s">
        <v>287</v>
      </c>
    </row>
    <row r="698" spans="58:68" x14ac:dyDescent="0.3">
      <c r="BF698" s="332">
        <v>690</v>
      </c>
      <c r="BG698" s="333">
        <v>135000</v>
      </c>
      <c r="BH698" s="333">
        <v>99000</v>
      </c>
      <c r="BI698" s="333">
        <v>110000</v>
      </c>
      <c r="BJ698" s="333">
        <v>85000</v>
      </c>
      <c r="BK698" s="333">
        <v>99000</v>
      </c>
      <c r="BP698" s="331" t="s">
        <v>287</v>
      </c>
    </row>
    <row r="699" spans="58:68" x14ac:dyDescent="0.3">
      <c r="BF699" s="332">
        <v>691</v>
      </c>
      <c r="BG699" s="333">
        <v>135000</v>
      </c>
      <c r="BH699" s="333">
        <v>99000</v>
      </c>
      <c r="BI699" s="333">
        <v>110000</v>
      </c>
      <c r="BJ699" s="333">
        <v>85000</v>
      </c>
      <c r="BK699" s="333">
        <v>99000</v>
      </c>
      <c r="BP699" s="331" t="s">
        <v>287</v>
      </c>
    </row>
    <row r="700" spans="58:68" x14ac:dyDescent="0.3">
      <c r="BF700" s="332">
        <v>692</v>
      </c>
      <c r="BG700" s="333">
        <v>135000</v>
      </c>
      <c r="BH700" s="333">
        <v>99000</v>
      </c>
      <c r="BI700" s="333">
        <v>110000</v>
      </c>
      <c r="BJ700" s="333">
        <v>85000</v>
      </c>
      <c r="BK700" s="333">
        <v>99000</v>
      </c>
      <c r="BP700" s="331" t="s">
        <v>287</v>
      </c>
    </row>
    <row r="701" spans="58:68" x14ac:dyDescent="0.3">
      <c r="BF701" s="332">
        <v>693</v>
      </c>
      <c r="BG701" s="333">
        <v>135000</v>
      </c>
      <c r="BH701" s="333">
        <v>99000</v>
      </c>
      <c r="BI701" s="333">
        <v>110000</v>
      </c>
      <c r="BJ701" s="333">
        <v>85000</v>
      </c>
      <c r="BK701" s="333">
        <v>99000</v>
      </c>
      <c r="BP701" s="331" t="s">
        <v>287</v>
      </c>
    </row>
    <row r="702" spans="58:68" x14ac:dyDescent="0.3">
      <c r="BF702" s="332">
        <v>694</v>
      </c>
      <c r="BG702" s="333">
        <v>135000</v>
      </c>
      <c r="BH702" s="333">
        <v>99000</v>
      </c>
      <c r="BI702" s="333">
        <v>110000</v>
      </c>
      <c r="BJ702" s="333">
        <v>85000</v>
      </c>
      <c r="BK702" s="333">
        <v>99000</v>
      </c>
      <c r="BP702" s="331" t="s">
        <v>287</v>
      </c>
    </row>
    <row r="703" spans="58:68" x14ac:dyDescent="0.3">
      <c r="BF703" s="332">
        <v>695</v>
      </c>
      <c r="BG703" s="333">
        <v>135000</v>
      </c>
      <c r="BH703" s="333">
        <v>99000</v>
      </c>
      <c r="BI703" s="333">
        <v>110000</v>
      </c>
      <c r="BJ703" s="333">
        <v>85000</v>
      </c>
      <c r="BK703" s="333">
        <v>99000</v>
      </c>
      <c r="BP703" s="331" t="s">
        <v>287</v>
      </c>
    </row>
    <row r="704" spans="58:68" x14ac:dyDescent="0.3">
      <c r="BF704" s="332">
        <v>696</v>
      </c>
      <c r="BG704" s="333">
        <v>135000</v>
      </c>
      <c r="BH704" s="333">
        <v>99000</v>
      </c>
      <c r="BI704" s="333">
        <v>110000</v>
      </c>
      <c r="BJ704" s="333">
        <v>85000</v>
      </c>
      <c r="BK704" s="333">
        <v>99000</v>
      </c>
      <c r="BP704" s="331" t="s">
        <v>287</v>
      </c>
    </row>
    <row r="705" spans="58:68" x14ac:dyDescent="0.3">
      <c r="BF705" s="332">
        <v>697</v>
      </c>
      <c r="BG705" s="333">
        <v>135000</v>
      </c>
      <c r="BH705" s="333">
        <v>99000</v>
      </c>
      <c r="BI705" s="333">
        <v>110000</v>
      </c>
      <c r="BJ705" s="333">
        <v>85000</v>
      </c>
      <c r="BK705" s="333">
        <v>99000</v>
      </c>
      <c r="BP705" s="331" t="s">
        <v>287</v>
      </c>
    </row>
    <row r="706" spans="58:68" x14ac:dyDescent="0.3">
      <c r="BF706" s="332">
        <v>698</v>
      </c>
      <c r="BG706" s="333">
        <v>135000</v>
      </c>
      <c r="BH706" s="333">
        <v>99000</v>
      </c>
      <c r="BI706" s="333">
        <v>110000</v>
      </c>
      <c r="BJ706" s="333">
        <v>85000</v>
      </c>
      <c r="BK706" s="333">
        <v>99000</v>
      </c>
      <c r="BP706" s="331" t="s">
        <v>287</v>
      </c>
    </row>
    <row r="707" spans="58:68" x14ac:dyDescent="0.3">
      <c r="BF707" s="332">
        <v>699</v>
      </c>
      <c r="BG707" s="333">
        <v>135000</v>
      </c>
      <c r="BH707" s="333">
        <v>99000</v>
      </c>
      <c r="BI707" s="333">
        <v>110000</v>
      </c>
      <c r="BJ707" s="333">
        <v>85000</v>
      </c>
      <c r="BK707" s="333">
        <v>99000</v>
      </c>
      <c r="BP707" s="331" t="s">
        <v>287</v>
      </c>
    </row>
    <row r="708" spans="58:68" x14ac:dyDescent="0.3">
      <c r="BF708" s="332">
        <v>700</v>
      </c>
      <c r="BG708" s="333">
        <v>135000</v>
      </c>
      <c r="BH708" s="333">
        <v>99000</v>
      </c>
      <c r="BI708" s="333">
        <v>110000</v>
      </c>
      <c r="BJ708" s="333">
        <v>85000</v>
      </c>
      <c r="BK708" s="333">
        <v>99000</v>
      </c>
      <c r="BP708" s="331" t="s">
        <v>287</v>
      </c>
    </row>
    <row r="709" spans="58:68" x14ac:dyDescent="0.3">
      <c r="BF709" s="332">
        <v>701</v>
      </c>
      <c r="BG709" s="333">
        <v>135000</v>
      </c>
      <c r="BH709" s="333">
        <v>99000</v>
      </c>
      <c r="BI709" s="333">
        <v>110000</v>
      </c>
      <c r="BJ709" s="333">
        <v>85000</v>
      </c>
      <c r="BK709" s="333">
        <v>99000</v>
      </c>
      <c r="BP709" s="331" t="s">
        <v>287</v>
      </c>
    </row>
    <row r="710" spans="58:68" x14ac:dyDescent="0.3">
      <c r="BF710" s="332">
        <v>702</v>
      </c>
      <c r="BG710" s="333">
        <v>135000</v>
      </c>
      <c r="BH710" s="333">
        <v>99000</v>
      </c>
      <c r="BI710" s="333">
        <v>110000</v>
      </c>
      <c r="BJ710" s="333">
        <v>85000</v>
      </c>
      <c r="BK710" s="333">
        <v>99000</v>
      </c>
      <c r="BP710" s="331" t="s">
        <v>287</v>
      </c>
    </row>
    <row r="711" spans="58:68" x14ac:dyDescent="0.3">
      <c r="BF711" s="332">
        <v>703</v>
      </c>
      <c r="BG711" s="333">
        <v>135000</v>
      </c>
      <c r="BH711" s="333">
        <v>99000</v>
      </c>
      <c r="BI711" s="333">
        <v>110000</v>
      </c>
      <c r="BJ711" s="333">
        <v>85000</v>
      </c>
      <c r="BK711" s="333">
        <v>99000</v>
      </c>
      <c r="BP711" s="331" t="s">
        <v>287</v>
      </c>
    </row>
    <row r="712" spans="58:68" x14ac:dyDescent="0.3">
      <c r="BF712" s="332">
        <v>704</v>
      </c>
      <c r="BG712" s="333">
        <v>135000</v>
      </c>
      <c r="BH712" s="333">
        <v>99000</v>
      </c>
      <c r="BI712" s="333">
        <v>110000</v>
      </c>
      <c r="BJ712" s="333">
        <v>85000</v>
      </c>
      <c r="BK712" s="333">
        <v>99000</v>
      </c>
      <c r="BP712" s="331" t="s">
        <v>287</v>
      </c>
    </row>
    <row r="713" spans="58:68" x14ac:dyDescent="0.3">
      <c r="BF713" s="332">
        <v>705</v>
      </c>
      <c r="BG713" s="333">
        <v>135000</v>
      </c>
      <c r="BH713" s="333">
        <v>99000</v>
      </c>
      <c r="BI713" s="333">
        <v>110000</v>
      </c>
      <c r="BJ713" s="333">
        <v>85000</v>
      </c>
      <c r="BK713" s="333">
        <v>99000</v>
      </c>
      <c r="BP713" s="331" t="s">
        <v>287</v>
      </c>
    </row>
    <row r="714" spans="58:68" x14ac:dyDescent="0.3">
      <c r="BF714" s="332">
        <v>706</v>
      </c>
      <c r="BG714" s="333">
        <v>135000</v>
      </c>
      <c r="BH714" s="333">
        <v>99000</v>
      </c>
      <c r="BI714" s="333">
        <v>110000</v>
      </c>
      <c r="BJ714" s="333">
        <v>85000</v>
      </c>
      <c r="BK714" s="333">
        <v>99000</v>
      </c>
      <c r="BP714" s="331" t="s">
        <v>287</v>
      </c>
    </row>
    <row r="715" spans="58:68" x14ac:dyDescent="0.3">
      <c r="BF715" s="332">
        <v>707</v>
      </c>
      <c r="BG715" s="333">
        <v>135000</v>
      </c>
      <c r="BH715" s="333">
        <v>99000</v>
      </c>
      <c r="BI715" s="333">
        <v>110000</v>
      </c>
      <c r="BJ715" s="333">
        <v>85000</v>
      </c>
      <c r="BK715" s="333">
        <v>99000</v>
      </c>
      <c r="BP715" s="331" t="s">
        <v>287</v>
      </c>
    </row>
    <row r="716" spans="58:68" x14ac:dyDescent="0.3">
      <c r="BF716" s="332">
        <v>708</v>
      </c>
      <c r="BG716" s="333">
        <v>135000</v>
      </c>
      <c r="BH716" s="333">
        <v>99000</v>
      </c>
      <c r="BI716" s="333">
        <v>110000</v>
      </c>
      <c r="BJ716" s="333">
        <v>85000</v>
      </c>
      <c r="BK716" s="333">
        <v>99000</v>
      </c>
      <c r="BP716" s="331" t="s">
        <v>287</v>
      </c>
    </row>
    <row r="717" spans="58:68" x14ac:dyDescent="0.3">
      <c r="BF717" s="332">
        <v>709</v>
      </c>
      <c r="BG717" s="333">
        <v>135000</v>
      </c>
      <c r="BH717" s="333">
        <v>99000</v>
      </c>
      <c r="BI717" s="333">
        <v>110000</v>
      </c>
      <c r="BJ717" s="333">
        <v>85000</v>
      </c>
      <c r="BK717" s="333">
        <v>99000</v>
      </c>
      <c r="BP717" s="331" t="s">
        <v>287</v>
      </c>
    </row>
    <row r="718" spans="58:68" x14ac:dyDescent="0.3">
      <c r="BF718" s="332">
        <v>710</v>
      </c>
      <c r="BG718" s="333">
        <v>135000</v>
      </c>
      <c r="BH718" s="333">
        <v>99000</v>
      </c>
      <c r="BI718" s="333">
        <v>110000</v>
      </c>
      <c r="BJ718" s="333">
        <v>85000</v>
      </c>
      <c r="BK718" s="333">
        <v>99000</v>
      </c>
      <c r="BP718" s="331" t="s">
        <v>287</v>
      </c>
    </row>
    <row r="719" spans="58:68" x14ac:dyDescent="0.3">
      <c r="BF719" s="332">
        <v>711</v>
      </c>
      <c r="BG719" s="333">
        <v>135000</v>
      </c>
      <c r="BH719" s="333">
        <v>99000</v>
      </c>
      <c r="BI719" s="333">
        <v>110000</v>
      </c>
      <c r="BJ719" s="333">
        <v>85000</v>
      </c>
      <c r="BK719" s="333">
        <v>99000</v>
      </c>
      <c r="BP719" s="331" t="s">
        <v>287</v>
      </c>
    </row>
    <row r="720" spans="58:68" x14ac:dyDescent="0.3">
      <c r="BF720" s="332">
        <v>712</v>
      </c>
      <c r="BG720" s="333">
        <v>135000</v>
      </c>
      <c r="BH720" s="333">
        <v>99000</v>
      </c>
      <c r="BI720" s="333">
        <v>110000</v>
      </c>
      <c r="BJ720" s="333">
        <v>85000</v>
      </c>
      <c r="BK720" s="333">
        <v>99000</v>
      </c>
      <c r="BP720" s="331" t="s">
        <v>287</v>
      </c>
    </row>
    <row r="721" spans="58:68" x14ac:dyDescent="0.3">
      <c r="BF721" s="332">
        <v>713</v>
      </c>
      <c r="BG721" s="333">
        <v>135000</v>
      </c>
      <c r="BH721" s="333">
        <v>99000</v>
      </c>
      <c r="BI721" s="333">
        <v>110000</v>
      </c>
      <c r="BJ721" s="333">
        <v>85000</v>
      </c>
      <c r="BK721" s="333">
        <v>99000</v>
      </c>
      <c r="BP721" s="331" t="s">
        <v>287</v>
      </c>
    </row>
    <row r="722" spans="58:68" x14ac:dyDescent="0.3">
      <c r="BF722" s="332">
        <v>714</v>
      </c>
      <c r="BG722" s="333">
        <v>135000</v>
      </c>
      <c r="BH722" s="333">
        <v>99000</v>
      </c>
      <c r="BI722" s="333">
        <v>110000</v>
      </c>
      <c r="BJ722" s="333">
        <v>85000</v>
      </c>
      <c r="BK722" s="333">
        <v>99000</v>
      </c>
      <c r="BP722" s="331" t="s">
        <v>287</v>
      </c>
    </row>
    <row r="723" spans="58:68" x14ac:dyDescent="0.3">
      <c r="BF723" s="332">
        <v>715</v>
      </c>
      <c r="BG723" s="333">
        <v>135000</v>
      </c>
      <c r="BH723" s="333">
        <v>99000</v>
      </c>
      <c r="BI723" s="333">
        <v>110000</v>
      </c>
      <c r="BJ723" s="333">
        <v>85000</v>
      </c>
      <c r="BK723" s="333">
        <v>99000</v>
      </c>
      <c r="BP723" s="331" t="s">
        <v>287</v>
      </c>
    </row>
    <row r="724" spans="58:68" x14ac:dyDescent="0.3">
      <c r="BF724" s="332">
        <v>716</v>
      </c>
      <c r="BG724" s="333">
        <v>135000</v>
      </c>
      <c r="BH724" s="333">
        <v>99000</v>
      </c>
      <c r="BI724" s="333">
        <v>110000</v>
      </c>
      <c r="BJ724" s="333">
        <v>85000</v>
      </c>
      <c r="BK724" s="333">
        <v>99000</v>
      </c>
      <c r="BP724" s="331" t="s">
        <v>287</v>
      </c>
    </row>
    <row r="725" spans="58:68" x14ac:dyDescent="0.3">
      <c r="BF725" s="332">
        <v>717</v>
      </c>
      <c r="BG725" s="333">
        <v>135000</v>
      </c>
      <c r="BH725" s="333">
        <v>99000</v>
      </c>
      <c r="BI725" s="333">
        <v>110000</v>
      </c>
      <c r="BJ725" s="333">
        <v>85000</v>
      </c>
      <c r="BK725" s="333">
        <v>99000</v>
      </c>
      <c r="BP725" s="331" t="s">
        <v>287</v>
      </c>
    </row>
    <row r="726" spans="58:68" x14ac:dyDescent="0.3">
      <c r="BF726" s="332">
        <v>718</v>
      </c>
      <c r="BG726" s="333">
        <v>135000</v>
      </c>
      <c r="BH726" s="333">
        <v>99000</v>
      </c>
      <c r="BI726" s="333">
        <v>110000</v>
      </c>
      <c r="BJ726" s="333">
        <v>85000</v>
      </c>
      <c r="BK726" s="333">
        <v>99000</v>
      </c>
      <c r="BP726" s="331" t="s">
        <v>287</v>
      </c>
    </row>
    <row r="727" spans="58:68" x14ac:dyDescent="0.3">
      <c r="BF727" s="332">
        <v>719</v>
      </c>
      <c r="BG727" s="333">
        <v>135000</v>
      </c>
      <c r="BH727" s="333">
        <v>99000</v>
      </c>
      <c r="BI727" s="333">
        <v>110000</v>
      </c>
      <c r="BJ727" s="333">
        <v>85000</v>
      </c>
      <c r="BK727" s="333">
        <v>99000</v>
      </c>
      <c r="BP727" s="331" t="s">
        <v>287</v>
      </c>
    </row>
    <row r="728" spans="58:68" x14ac:dyDescent="0.3">
      <c r="BF728" s="332">
        <v>720</v>
      </c>
      <c r="BG728" s="333">
        <v>135000</v>
      </c>
      <c r="BH728" s="333">
        <v>99000</v>
      </c>
      <c r="BI728" s="333">
        <v>110000</v>
      </c>
      <c r="BJ728" s="333">
        <v>85000</v>
      </c>
      <c r="BK728" s="333">
        <v>99000</v>
      </c>
      <c r="BP728" s="331" t="s">
        <v>287</v>
      </c>
    </row>
    <row r="729" spans="58:68" x14ac:dyDescent="0.3">
      <c r="BF729" s="332">
        <v>721</v>
      </c>
      <c r="BG729" s="333">
        <v>135000</v>
      </c>
      <c r="BH729" s="333">
        <v>99000</v>
      </c>
      <c r="BI729" s="333">
        <v>110000</v>
      </c>
      <c r="BJ729" s="333">
        <v>85000</v>
      </c>
      <c r="BK729" s="333">
        <v>99000</v>
      </c>
      <c r="BP729" s="331" t="s">
        <v>287</v>
      </c>
    </row>
    <row r="730" spans="58:68" x14ac:dyDescent="0.3">
      <c r="BF730" s="332">
        <v>722</v>
      </c>
      <c r="BG730" s="333">
        <v>135000</v>
      </c>
      <c r="BH730" s="333">
        <v>99000</v>
      </c>
      <c r="BI730" s="333">
        <v>110000</v>
      </c>
      <c r="BJ730" s="333">
        <v>85000</v>
      </c>
      <c r="BK730" s="333">
        <v>99000</v>
      </c>
      <c r="BP730" s="331" t="s">
        <v>287</v>
      </c>
    </row>
    <row r="731" spans="58:68" x14ac:dyDescent="0.3">
      <c r="BF731" s="332">
        <v>723</v>
      </c>
      <c r="BG731" s="333">
        <v>135000</v>
      </c>
      <c r="BH731" s="333">
        <v>99000</v>
      </c>
      <c r="BI731" s="333">
        <v>110000</v>
      </c>
      <c r="BJ731" s="333">
        <v>85000</v>
      </c>
      <c r="BK731" s="333">
        <v>99000</v>
      </c>
      <c r="BP731" s="331" t="s">
        <v>287</v>
      </c>
    </row>
    <row r="732" spans="58:68" x14ac:dyDescent="0.3">
      <c r="BF732" s="332">
        <v>724</v>
      </c>
      <c r="BG732" s="333">
        <v>135000</v>
      </c>
      <c r="BH732" s="333">
        <v>99000</v>
      </c>
      <c r="BI732" s="333">
        <v>110000</v>
      </c>
      <c r="BJ732" s="333">
        <v>85000</v>
      </c>
      <c r="BK732" s="333">
        <v>99000</v>
      </c>
      <c r="BP732" s="331" t="s">
        <v>287</v>
      </c>
    </row>
    <row r="733" spans="58:68" x14ac:dyDescent="0.3">
      <c r="BF733" s="332">
        <v>725</v>
      </c>
      <c r="BG733" s="333">
        <v>135000</v>
      </c>
      <c r="BH733" s="333">
        <v>99000</v>
      </c>
      <c r="BI733" s="333">
        <v>110000</v>
      </c>
      <c r="BJ733" s="333">
        <v>85000</v>
      </c>
      <c r="BK733" s="333">
        <v>99000</v>
      </c>
      <c r="BP733" s="331" t="s">
        <v>287</v>
      </c>
    </row>
    <row r="734" spans="58:68" x14ac:dyDescent="0.3">
      <c r="BF734" s="332">
        <v>726</v>
      </c>
      <c r="BG734" s="333">
        <v>135000</v>
      </c>
      <c r="BH734" s="333">
        <v>99000</v>
      </c>
      <c r="BI734" s="333">
        <v>110000</v>
      </c>
      <c r="BJ734" s="333">
        <v>85000</v>
      </c>
      <c r="BK734" s="333">
        <v>99000</v>
      </c>
      <c r="BP734" s="331" t="s">
        <v>287</v>
      </c>
    </row>
    <row r="735" spans="58:68" x14ac:dyDescent="0.3">
      <c r="BF735" s="332">
        <v>727</v>
      </c>
      <c r="BG735" s="333">
        <v>135000</v>
      </c>
      <c r="BH735" s="333">
        <v>99000</v>
      </c>
      <c r="BI735" s="333">
        <v>110000</v>
      </c>
      <c r="BJ735" s="333">
        <v>85000</v>
      </c>
      <c r="BK735" s="333">
        <v>99000</v>
      </c>
      <c r="BP735" s="331" t="s">
        <v>287</v>
      </c>
    </row>
    <row r="736" spans="58:68" x14ac:dyDescent="0.3">
      <c r="BF736" s="332">
        <v>728</v>
      </c>
      <c r="BG736" s="333">
        <v>135000</v>
      </c>
      <c r="BH736" s="333">
        <v>99000</v>
      </c>
      <c r="BI736" s="333">
        <v>110000</v>
      </c>
      <c r="BJ736" s="333">
        <v>85000</v>
      </c>
      <c r="BK736" s="333">
        <v>99000</v>
      </c>
      <c r="BP736" s="331" t="s">
        <v>287</v>
      </c>
    </row>
    <row r="737" spans="58:68" x14ac:dyDescent="0.3">
      <c r="BF737" s="332">
        <v>729</v>
      </c>
      <c r="BG737" s="333">
        <v>135000</v>
      </c>
      <c r="BH737" s="333">
        <v>99000</v>
      </c>
      <c r="BI737" s="333">
        <v>110000</v>
      </c>
      <c r="BJ737" s="333">
        <v>85000</v>
      </c>
      <c r="BK737" s="333">
        <v>99000</v>
      </c>
      <c r="BP737" s="331" t="s">
        <v>287</v>
      </c>
    </row>
    <row r="738" spans="58:68" x14ac:dyDescent="0.3">
      <c r="BF738" s="332">
        <v>730</v>
      </c>
      <c r="BG738" s="333">
        <v>135000</v>
      </c>
      <c r="BH738" s="333">
        <v>99000</v>
      </c>
      <c r="BI738" s="333">
        <v>110000</v>
      </c>
      <c r="BJ738" s="333">
        <v>85000</v>
      </c>
      <c r="BK738" s="333">
        <v>99000</v>
      </c>
      <c r="BP738" s="331" t="s">
        <v>287</v>
      </c>
    </row>
    <row r="739" spans="58:68" x14ac:dyDescent="0.3">
      <c r="BF739" s="332">
        <v>731</v>
      </c>
      <c r="BG739" s="333">
        <v>135000</v>
      </c>
      <c r="BH739" s="333">
        <v>99000</v>
      </c>
      <c r="BI739" s="333">
        <v>110000</v>
      </c>
      <c r="BJ739" s="333">
        <v>85000</v>
      </c>
      <c r="BK739" s="333">
        <v>99000</v>
      </c>
      <c r="BP739" s="331" t="s">
        <v>287</v>
      </c>
    </row>
    <row r="740" spans="58:68" x14ac:dyDescent="0.3">
      <c r="BF740" s="332">
        <v>732</v>
      </c>
      <c r="BG740" s="333">
        <v>135000</v>
      </c>
      <c r="BH740" s="333">
        <v>99000</v>
      </c>
      <c r="BI740" s="333">
        <v>110000</v>
      </c>
      <c r="BJ740" s="333">
        <v>85000</v>
      </c>
      <c r="BK740" s="333">
        <v>99000</v>
      </c>
      <c r="BP740" s="331" t="s">
        <v>287</v>
      </c>
    </row>
    <row r="741" spans="58:68" x14ac:dyDescent="0.3">
      <c r="BF741" s="332">
        <v>733</v>
      </c>
      <c r="BG741" s="333">
        <v>135000</v>
      </c>
      <c r="BH741" s="333">
        <v>99000</v>
      </c>
      <c r="BI741" s="333">
        <v>110000</v>
      </c>
      <c r="BJ741" s="333">
        <v>85000</v>
      </c>
      <c r="BK741" s="333">
        <v>99000</v>
      </c>
      <c r="BP741" s="331" t="s">
        <v>287</v>
      </c>
    </row>
    <row r="742" spans="58:68" x14ac:dyDescent="0.3">
      <c r="BF742" s="332">
        <v>734</v>
      </c>
      <c r="BG742" s="333">
        <v>135000</v>
      </c>
      <c r="BH742" s="333">
        <v>99000</v>
      </c>
      <c r="BI742" s="333">
        <v>110000</v>
      </c>
      <c r="BJ742" s="333">
        <v>85000</v>
      </c>
      <c r="BK742" s="333">
        <v>99000</v>
      </c>
      <c r="BP742" s="331" t="s">
        <v>287</v>
      </c>
    </row>
    <row r="743" spans="58:68" x14ac:dyDescent="0.3">
      <c r="BF743" s="332">
        <v>735</v>
      </c>
      <c r="BG743" s="333">
        <v>135000</v>
      </c>
      <c r="BH743" s="333">
        <v>99000</v>
      </c>
      <c r="BI743" s="333">
        <v>110000</v>
      </c>
      <c r="BJ743" s="333">
        <v>85000</v>
      </c>
      <c r="BK743" s="333">
        <v>99000</v>
      </c>
      <c r="BP743" s="331" t="s">
        <v>287</v>
      </c>
    </row>
    <row r="744" spans="58:68" x14ac:dyDescent="0.3">
      <c r="BF744" s="332">
        <v>736</v>
      </c>
      <c r="BG744" s="333">
        <v>135000</v>
      </c>
      <c r="BH744" s="333">
        <v>99000</v>
      </c>
      <c r="BI744" s="333">
        <v>110000</v>
      </c>
      <c r="BJ744" s="333">
        <v>85000</v>
      </c>
      <c r="BK744" s="333">
        <v>99000</v>
      </c>
      <c r="BP744" s="331" t="s">
        <v>287</v>
      </c>
    </row>
    <row r="745" spans="58:68" x14ac:dyDescent="0.3">
      <c r="BF745" s="332">
        <v>737</v>
      </c>
      <c r="BG745" s="333">
        <v>135000</v>
      </c>
      <c r="BH745" s="333">
        <v>99000</v>
      </c>
      <c r="BI745" s="333">
        <v>110000</v>
      </c>
      <c r="BJ745" s="333">
        <v>85000</v>
      </c>
      <c r="BK745" s="333">
        <v>99000</v>
      </c>
      <c r="BP745" s="331" t="s">
        <v>287</v>
      </c>
    </row>
    <row r="746" spans="58:68" x14ac:dyDescent="0.3">
      <c r="BF746" s="332">
        <v>738</v>
      </c>
      <c r="BG746" s="333">
        <v>135000</v>
      </c>
      <c r="BH746" s="333">
        <v>99000</v>
      </c>
      <c r="BI746" s="333">
        <v>110000</v>
      </c>
      <c r="BJ746" s="333">
        <v>85000</v>
      </c>
      <c r="BK746" s="333">
        <v>99000</v>
      </c>
      <c r="BP746" s="331" t="s">
        <v>287</v>
      </c>
    </row>
    <row r="747" spans="58:68" x14ac:dyDescent="0.3">
      <c r="BF747" s="332">
        <v>739</v>
      </c>
      <c r="BG747" s="333">
        <v>135000</v>
      </c>
      <c r="BH747" s="333">
        <v>99000</v>
      </c>
      <c r="BI747" s="333">
        <v>110000</v>
      </c>
      <c r="BJ747" s="333">
        <v>85000</v>
      </c>
      <c r="BK747" s="333">
        <v>99000</v>
      </c>
      <c r="BP747" s="331" t="s">
        <v>287</v>
      </c>
    </row>
    <row r="748" spans="58:68" x14ac:dyDescent="0.3">
      <c r="BF748" s="332">
        <v>740</v>
      </c>
      <c r="BG748" s="333">
        <v>135000</v>
      </c>
      <c r="BH748" s="333">
        <v>99000</v>
      </c>
      <c r="BI748" s="333">
        <v>110000</v>
      </c>
      <c r="BJ748" s="333">
        <v>85000</v>
      </c>
      <c r="BK748" s="333">
        <v>99000</v>
      </c>
      <c r="BP748" s="331" t="s">
        <v>287</v>
      </c>
    </row>
    <row r="749" spans="58:68" x14ac:dyDescent="0.3">
      <c r="BF749" s="332">
        <v>741</v>
      </c>
      <c r="BG749" s="333">
        <v>135000</v>
      </c>
      <c r="BH749" s="333">
        <v>99000</v>
      </c>
      <c r="BI749" s="333">
        <v>110000</v>
      </c>
      <c r="BJ749" s="333">
        <v>85000</v>
      </c>
      <c r="BK749" s="333">
        <v>99000</v>
      </c>
      <c r="BP749" s="331" t="s">
        <v>287</v>
      </c>
    </row>
    <row r="750" spans="58:68" x14ac:dyDescent="0.3">
      <c r="BF750" s="332">
        <v>742</v>
      </c>
      <c r="BG750" s="333">
        <v>135000</v>
      </c>
      <c r="BH750" s="333">
        <v>99000</v>
      </c>
      <c r="BI750" s="333">
        <v>110000</v>
      </c>
      <c r="BJ750" s="333">
        <v>85000</v>
      </c>
      <c r="BK750" s="333">
        <v>99000</v>
      </c>
      <c r="BP750" s="331" t="s">
        <v>287</v>
      </c>
    </row>
    <row r="751" spans="58:68" x14ac:dyDescent="0.3">
      <c r="BF751" s="332">
        <v>743</v>
      </c>
      <c r="BG751" s="333">
        <v>135000</v>
      </c>
      <c r="BH751" s="333">
        <v>99000</v>
      </c>
      <c r="BI751" s="333">
        <v>110000</v>
      </c>
      <c r="BJ751" s="333">
        <v>85000</v>
      </c>
      <c r="BK751" s="333">
        <v>99000</v>
      </c>
      <c r="BP751" s="331" t="s">
        <v>287</v>
      </c>
    </row>
    <row r="752" spans="58:68" x14ac:dyDescent="0.3">
      <c r="BF752" s="332">
        <v>744</v>
      </c>
      <c r="BG752" s="333">
        <v>135000</v>
      </c>
      <c r="BH752" s="333">
        <v>99000</v>
      </c>
      <c r="BI752" s="333">
        <v>110000</v>
      </c>
      <c r="BJ752" s="333">
        <v>85000</v>
      </c>
      <c r="BK752" s="333">
        <v>99000</v>
      </c>
      <c r="BP752" s="331" t="s">
        <v>287</v>
      </c>
    </row>
    <row r="753" spans="58:68" x14ac:dyDescent="0.3">
      <c r="BF753" s="332">
        <v>745</v>
      </c>
      <c r="BG753" s="333">
        <v>135000</v>
      </c>
      <c r="BH753" s="333">
        <v>99000</v>
      </c>
      <c r="BI753" s="333">
        <v>110000</v>
      </c>
      <c r="BJ753" s="333">
        <v>85000</v>
      </c>
      <c r="BK753" s="333">
        <v>99000</v>
      </c>
      <c r="BP753" s="331" t="s">
        <v>287</v>
      </c>
    </row>
    <row r="754" spans="58:68" x14ac:dyDescent="0.3">
      <c r="BF754" s="332">
        <v>746</v>
      </c>
      <c r="BG754" s="333">
        <v>135000</v>
      </c>
      <c r="BH754" s="333">
        <v>99000</v>
      </c>
      <c r="BI754" s="333">
        <v>110000</v>
      </c>
      <c r="BJ754" s="333">
        <v>85000</v>
      </c>
      <c r="BK754" s="333">
        <v>99000</v>
      </c>
      <c r="BP754" s="331" t="s">
        <v>287</v>
      </c>
    </row>
    <row r="755" spans="58:68" x14ac:dyDescent="0.3">
      <c r="BF755" s="332">
        <v>747</v>
      </c>
      <c r="BG755" s="333">
        <v>135000</v>
      </c>
      <c r="BH755" s="333">
        <v>99000</v>
      </c>
      <c r="BI755" s="333">
        <v>110000</v>
      </c>
      <c r="BJ755" s="333">
        <v>85000</v>
      </c>
      <c r="BK755" s="333">
        <v>99000</v>
      </c>
      <c r="BP755" s="331" t="s">
        <v>287</v>
      </c>
    </row>
    <row r="756" spans="58:68" x14ac:dyDescent="0.3">
      <c r="BF756" s="332">
        <v>748</v>
      </c>
      <c r="BG756" s="333">
        <v>135000</v>
      </c>
      <c r="BH756" s="333">
        <v>99000</v>
      </c>
      <c r="BI756" s="333">
        <v>110000</v>
      </c>
      <c r="BJ756" s="333">
        <v>85000</v>
      </c>
      <c r="BK756" s="333">
        <v>99000</v>
      </c>
      <c r="BP756" s="331" t="s">
        <v>287</v>
      </c>
    </row>
    <row r="757" spans="58:68" x14ac:dyDescent="0.3">
      <c r="BF757" s="332">
        <v>749</v>
      </c>
      <c r="BG757" s="333">
        <v>135000</v>
      </c>
      <c r="BH757" s="333">
        <v>99000</v>
      </c>
      <c r="BI757" s="333">
        <v>110000</v>
      </c>
      <c r="BJ757" s="333">
        <v>85000</v>
      </c>
      <c r="BK757" s="333">
        <v>99000</v>
      </c>
      <c r="BP757" s="331" t="s">
        <v>287</v>
      </c>
    </row>
    <row r="758" spans="58:68" x14ac:dyDescent="0.3">
      <c r="BF758" s="332">
        <v>750</v>
      </c>
      <c r="BG758" s="333">
        <v>135000</v>
      </c>
      <c r="BH758" s="333">
        <v>99000</v>
      </c>
      <c r="BI758" s="333">
        <v>110000</v>
      </c>
      <c r="BJ758" s="333">
        <v>85000</v>
      </c>
      <c r="BK758" s="333">
        <v>99000</v>
      </c>
      <c r="BP758" s="331" t="s">
        <v>287</v>
      </c>
    </row>
    <row r="760" spans="58:68" x14ac:dyDescent="0.3">
      <c r="BF760" s="332" t="s">
        <v>273</v>
      </c>
      <c r="BG760" s="333" t="s">
        <v>304</v>
      </c>
      <c r="BH760" s="333" t="s">
        <v>304</v>
      </c>
      <c r="BI760" s="333" t="s">
        <v>304</v>
      </c>
      <c r="BJ760" s="333">
        <v>150000</v>
      </c>
      <c r="BK760" s="333">
        <v>250000</v>
      </c>
    </row>
  </sheetData>
  <mergeCells count="14">
    <mergeCell ref="P33:Q38"/>
    <mergeCell ref="O33:O38"/>
    <mergeCell ref="F1:J3"/>
    <mergeCell ref="E11:H11"/>
    <mergeCell ref="E7:H7"/>
    <mergeCell ref="E8:H8"/>
    <mergeCell ref="E9:H9"/>
    <mergeCell ref="F10:G10"/>
    <mergeCell ref="E5:L5"/>
    <mergeCell ref="E6:N6"/>
    <mergeCell ref="L36:M38"/>
    <mergeCell ref="L33:M35"/>
    <mergeCell ref="K36:K38"/>
    <mergeCell ref="K33:K35"/>
  </mergeCells>
  <conditionalFormatting sqref="P16 E51:O51 K47:O50">
    <cfRule type="cellIs" dxfId="143" priority="41" operator="lessThan">
      <formula>0</formula>
    </cfRule>
  </conditionalFormatting>
  <conditionalFormatting sqref="P17">
    <cfRule type="cellIs" dxfId="142" priority="40" operator="lessThan">
      <formula>0</formula>
    </cfRule>
  </conditionalFormatting>
  <conditionalFormatting sqref="H22:H24">
    <cfRule type="cellIs" dxfId="141" priority="39" operator="lessThan">
      <formula>0</formula>
    </cfRule>
  </conditionalFormatting>
  <conditionalFormatting sqref="H27">
    <cfRule type="cellIs" dxfId="140" priority="38" operator="lessThan">
      <formula>0</formula>
    </cfRule>
  </conditionalFormatting>
  <conditionalFormatting sqref="H31:I39">
    <cfRule type="cellIs" dxfId="139" priority="37" operator="lessThan">
      <formula>0</formula>
    </cfRule>
  </conditionalFormatting>
  <conditionalFormatting sqref="D32:D34 D21:D29">
    <cfRule type="cellIs" dxfId="138" priority="36" operator="lessThan">
      <formula>0</formula>
    </cfRule>
  </conditionalFormatting>
  <conditionalFormatting sqref="J38">
    <cfRule type="cellIs" dxfId="137" priority="32" operator="lessThan">
      <formula>0</formula>
    </cfRule>
  </conditionalFormatting>
  <conditionalFormatting sqref="P55:P63">
    <cfRule type="containsText" dxfId="136" priority="30" operator="containsText" text="Salah">
      <formula>NOT(ISERROR(SEARCH("Salah",P55)))</formula>
    </cfRule>
    <cfRule type="expression" dxfId="135" priority="31">
      <formula>"Salah"</formula>
    </cfRule>
  </conditionalFormatting>
  <conditionalFormatting sqref="P80:P87">
    <cfRule type="containsText" dxfId="134" priority="29" operator="containsText" text="Salah">
      <formula>NOT(ISERROR(SEARCH("Salah",P80)))</formula>
    </cfRule>
  </conditionalFormatting>
  <conditionalFormatting sqref="L33">
    <cfRule type="cellIs" dxfId="133" priority="28" operator="lessThan">
      <formula>0.2</formula>
    </cfRule>
  </conditionalFormatting>
  <conditionalFormatting sqref="K33">
    <cfRule type="containsText" dxfId="132" priority="19" operator="containsText" text="IRR 11th.">
      <formula>NOT(ISERROR(SEARCH("IRR 11th.",K33)))</formula>
    </cfRule>
  </conditionalFormatting>
  <conditionalFormatting sqref="E47:J50 F46">
    <cfRule type="cellIs" dxfId="131" priority="13" operator="lessThan">
      <formula>0</formula>
    </cfRule>
  </conditionalFormatting>
  <conditionalFormatting sqref="F43:F44">
    <cfRule type="cellIs" dxfId="130" priority="12" operator="lessThan">
      <formula>0</formula>
    </cfRule>
  </conditionalFormatting>
  <conditionalFormatting sqref="F45">
    <cfRule type="cellIs" dxfId="129" priority="11" operator="lessThan">
      <formula>0</formula>
    </cfRule>
  </conditionalFormatting>
  <conditionalFormatting sqref="G45:O45">
    <cfRule type="cellIs" dxfId="128" priority="10" operator="lessThan">
      <formula>0</formula>
    </cfRule>
  </conditionalFormatting>
  <conditionalFormatting sqref="G43:O43">
    <cfRule type="cellIs" dxfId="127" priority="9" operator="lessThan">
      <formula>0</formula>
    </cfRule>
  </conditionalFormatting>
  <conditionalFormatting sqref="G44:O44">
    <cfRule type="cellIs" dxfId="126" priority="8" operator="lessThan">
      <formula>0</formula>
    </cfRule>
  </conditionalFormatting>
  <conditionalFormatting sqref="G46:O46">
    <cfRule type="cellIs" dxfId="125" priority="7" operator="lessThan">
      <formula>0</formula>
    </cfRule>
  </conditionalFormatting>
  <conditionalFormatting sqref="E46">
    <cfRule type="cellIs" dxfId="124" priority="4" operator="lessThan">
      <formula>0</formula>
    </cfRule>
  </conditionalFormatting>
  <conditionalFormatting sqref="E43:E44">
    <cfRule type="cellIs" dxfId="123" priority="3" operator="lessThan">
      <formula>0</formula>
    </cfRule>
  </conditionalFormatting>
  <conditionalFormatting sqref="K36">
    <cfRule type="containsText" dxfId="122" priority="2" operator="containsText" text="IRR 11th.">
      <formula>NOT(ISERROR(SEARCH("IRR 11th.",K36)))</formula>
    </cfRule>
  </conditionalFormatting>
  <conditionalFormatting sqref="L36">
    <cfRule type="cellIs" dxfId="121" priority="1" operator="lessThan">
      <formula>0.2</formula>
    </cfRule>
  </conditionalFormatting>
  <dataValidations count="14">
    <dataValidation type="list" allowBlank="1" showInputMessage="1" showErrorMessage="1" sqref="E10" xr:uid="{00000000-0002-0000-0600-000000000000}">
      <formula1>$AF$8:$AF$39</formula1>
    </dataValidation>
    <dataValidation type="list" allowBlank="1" showInputMessage="1" showErrorMessage="1" sqref="H10" xr:uid="{00000000-0002-0000-0600-000001000000}">
      <formula1>$AH$8:$AH$22</formula1>
    </dataValidation>
    <dataValidation type="list" allowBlank="1" showInputMessage="1" showErrorMessage="1" sqref="B35:B36" xr:uid="{00000000-0002-0000-0600-000002000000}">
      <formula1>$AJ$8:$AJ$10</formula1>
    </dataValidation>
    <dataValidation type="list" allowBlank="1" showInputMessage="1" showErrorMessage="1" sqref="P48:P51 P43:P45" xr:uid="{00000000-0002-0000-0600-000003000000}">
      <formula1>$BD$758:$BD$759</formula1>
    </dataValidation>
    <dataValidation type="list" allowBlank="1" showInputMessage="1" showErrorMessage="1" sqref="E8:H8" xr:uid="{00000000-0002-0000-0600-000004000000}">
      <formula1>$AD$8:$AD$18</formula1>
    </dataValidation>
    <dataValidation type="list" allowBlank="1" showInputMessage="1" showErrorMessage="1" sqref="E9:H9" xr:uid="{00000000-0002-0000-0600-000005000000}">
      <formula1>$AE$8:$AE$10</formula1>
    </dataValidation>
    <dataValidation type="list" allowBlank="1" showInputMessage="1" showErrorMessage="1" sqref="F10" xr:uid="{00000000-0002-0000-0600-000006000000}">
      <formula1>$AG$8:$AG$20</formula1>
    </dataValidation>
    <dataValidation type="list" allowBlank="1" showInputMessage="1" showErrorMessage="1" sqref="E11:H11" xr:uid="{00000000-0002-0000-0600-000007000000}">
      <formula1>$AI$8:$AI$12</formula1>
    </dataValidation>
    <dataValidation type="list" allowBlank="1" showInputMessage="1" showErrorMessage="1" sqref="P46:P47" xr:uid="{00000000-0002-0000-0600-000008000000}">
      <formula1>$BF$760:$BF$761</formula1>
    </dataValidation>
    <dataValidation type="list" allowBlank="1" showInputMessage="1" showErrorMessage="1" sqref="K55:O63 E63:J63" xr:uid="{00000000-0002-0000-0600-000009000000}">
      <formula1>$AJ$9:$AJ$10</formula1>
    </dataValidation>
    <dataValidation type="list" allowBlank="1" showInputMessage="1" showErrorMessage="1" sqref="E85:F87 G80:O87" xr:uid="{00000000-0002-0000-0600-00000A000000}">
      <formula1>$AM$8:$AM$28</formula1>
    </dataValidation>
    <dataValidation type="list" allowBlank="1" showInputMessage="1" showErrorMessage="1" sqref="E80:F84" xr:uid="{00000000-0002-0000-0600-00000B000000}">
      <formula1>$AM$9:$AM$28</formula1>
    </dataValidation>
    <dataValidation type="list" allowBlank="1" showInputMessage="1" showErrorMessage="1" sqref="E55:J62" xr:uid="{00000000-0002-0000-0600-00000C000000}">
      <formula1>$AJ$8:$AJ$9</formula1>
    </dataValidation>
    <dataValidation type="list" allowBlank="1" showInputMessage="1" showErrorMessage="1" sqref="E7:H7" xr:uid="{00000000-0002-0000-0600-00000D000000}">
      <formula1>$AC$8:$AC$18</formula1>
    </dataValidation>
  </dataValidations>
  <printOptions horizontalCentered="1"/>
  <pageMargins left="0" right="0" top="0.35433070866141736" bottom="0" header="0.11811023622047245" footer="0.11811023622047245"/>
  <pageSetup paperSize="9" scale="39"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BL760"/>
  <sheetViews>
    <sheetView showGridLines="0" topLeftCell="B46" zoomScale="70" zoomScaleNormal="70" zoomScaleSheetLayoutView="80" workbookViewId="0">
      <selection activeCell="M80" sqref="M80"/>
    </sheetView>
  </sheetViews>
  <sheetFormatPr defaultColWidth="9.1796875" defaultRowHeight="14" x14ac:dyDescent="0.3"/>
  <cols>
    <col min="1" max="1" width="1.453125" style="296" customWidth="1"/>
    <col min="2" max="2" width="3.7265625" style="296" customWidth="1"/>
    <col min="3" max="3" width="9.1796875" style="296"/>
    <col min="4" max="4" width="17" style="296" bestFit="1" customWidth="1"/>
    <col min="5" max="7" width="21.1796875" style="296" bestFit="1" customWidth="1"/>
    <col min="8" max="8" width="20.453125" style="296" customWidth="1"/>
    <col min="9" max="9" width="20.81640625" style="296" customWidth="1"/>
    <col min="10" max="10" width="21.7265625" style="296" customWidth="1"/>
    <col min="11" max="11" width="21.453125" style="296" bestFit="1" customWidth="1"/>
    <col min="12" max="12" width="1.453125" style="296" customWidth="1"/>
    <col min="13" max="13" width="20.26953125" style="296" bestFit="1" customWidth="1"/>
    <col min="14" max="14" width="17.7265625" style="296" bestFit="1" customWidth="1"/>
    <col min="15" max="15" width="16.54296875" style="296" customWidth="1"/>
    <col min="16" max="16" width="17.453125" style="296" bestFit="1" customWidth="1"/>
    <col min="17" max="17" width="18.7265625" style="296" customWidth="1"/>
    <col min="18" max="18" width="18.81640625" style="296" customWidth="1"/>
    <col min="19" max="20" width="16.54296875" style="296" customWidth="1"/>
    <col min="21" max="21" width="1.54296875" style="296" customWidth="1"/>
    <col min="22" max="22" width="7" style="296" customWidth="1"/>
    <col min="23" max="23" width="19.54296875" style="296" bestFit="1" customWidth="1"/>
    <col min="24" max="24" width="15.7265625" style="296" customWidth="1"/>
    <col min="25" max="25" width="9.1796875" style="296"/>
    <col min="26" max="26" width="9.1796875" style="296" customWidth="1"/>
    <col min="27" max="28" width="9.1796875" style="296" hidden="1" customWidth="1"/>
    <col min="29" max="29" width="16.7265625" style="296" hidden="1" customWidth="1"/>
    <col min="30" max="30" width="17.81640625" style="296" hidden="1" customWidth="1"/>
    <col min="31" max="31" width="16.26953125" style="296" hidden="1" customWidth="1"/>
    <col min="32" max="32" width="8.453125" style="296" hidden="1" customWidth="1"/>
    <col min="33" max="33" width="11.1796875" style="296" hidden="1" customWidth="1"/>
    <col min="34" max="34" width="7" style="296" hidden="1" customWidth="1"/>
    <col min="35" max="35" width="11" style="296" hidden="1" customWidth="1"/>
    <col min="36" max="36" width="13.54296875" style="296" hidden="1" customWidth="1"/>
    <col min="37" max="37" width="11.54296875" style="296" hidden="1" customWidth="1"/>
    <col min="38" max="38" width="11.26953125" style="296" hidden="1" customWidth="1"/>
    <col min="39" max="39" width="23" style="296" hidden="1" customWidth="1"/>
    <col min="40" max="42" width="9.1796875" style="296" hidden="1" customWidth="1"/>
    <col min="43" max="43" width="4.26953125" style="296" hidden="1" customWidth="1"/>
    <col min="44" max="44" width="14.81640625" style="296" hidden="1" customWidth="1"/>
    <col min="45" max="46" width="16.453125" style="296" hidden="1" customWidth="1"/>
    <col min="47" max="47" width="14.54296875" style="296" hidden="1" customWidth="1"/>
    <col min="48" max="48" width="16.453125" style="296" hidden="1" customWidth="1"/>
    <col min="49" max="49" width="18.26953125" style="296" hidden="1" customWidth="1"/>
    <col min="50" max="50" width="14.54296875" style="296" hidden="1" customWidth="1"/>
    <col min="51" max="51" width="16.453125" style="296" hidden="1" customWidth="1"/>
    <col min="52" max="52" width="14.54296875" style="296" hidden="1" customWidth="1"/>
    <col min="53" max="53" width="11.26953125" style="274" hidden="1" customWidth="1"/>
    <col min="54" max="58" width="10.26953125" style="275" hidden="1" customWidth="1"/>
    <col min="59" max="59" width="14.7265625" style="275" hidden="1" customWidth="1"/>
    <col min="60" max="60" width="7.26953125" style="275" hidden="1" customWidth="1"/>
    <col min="61" max="61" width="8.1796875" style="275" hidden="1" customWidth="1"/>
    <col min="62" max="62" width="7.81640625" style="275" hidden="1" customWidth="1"/>
    <col min="63" max="63" width="2.7265625" style="296" hidden="1" customWidth="1"/>
    <col min="64" max="64" width="9.1796875" style="296" hidden="1" customWidth="1"/>
    <col min="65" max="78" width="9.1796875" style="296" customWidth="1"/>
    <col min="79" max="16384" width="9.1796875" style="296"/>
  </cols>
  <sheetData>
    <row r="1" spans="1:63" ht="15" customHeight="1" x14ac:dyDescent="0.3">
      <c r="A1" s="629"/>
      <c r="B1" s="630"/>
      <c r="C1" s="630"/>
      <c r="D1" s="630"/>
      <c r="E1" s="630"/>
      <c r="F1" s="630"/>
      <c r="G1" s="1137" t="s">
        <v>322</v>
      </c>
      <c r="H1" s="1137"/>
      <c r="I1" s="1137"/>
      <c r="J1" s="1137"/>
      <c r="K1" s="1137"/>
      <c r="L1" s="630"/>
      <c r="M1" s="630"/>
      <c r="N1" s="630"/>
      <c r="O1" s="630"/>
      <c r="P1" s="630"/>
      <c r="Q1" s="630"/>
      <c r="R1" s="630"/>
      <c r="S1" s="630"/>
      <c r="T1" s="630"/>
      <c r="U1" s="631"/>
    </row>
    <row r="2" spans="1:63" ht="20" x14ac:dyDescent="0.4">
      <c r="A2" s="126"/>
      <c r="B2" s="130" t="s">
        <v>144</v>
      </c>
      <c r="C2" s="130"/>
      <c r="D2" s="125"/>
      <c r="E2" s="125"/>
      <c r="F2" s="125"/>
      <c r="G2" s="1102"/>
      <c r="H2" s="1102"/>
      <c r="I2" s="1102"/>
      <c r="J2" s="1102"/>
      <c r="K2" s="1102"/>
      <c r="L2" s="125"/>
      <c r="M2" s="125"/>
      <c r="N2" s="125"/>
      <c r="O2" s="125"/>
      <c r="P2" s="288" t="s">
        <v>305</v>
      </c>
      <c r="Q2" s="287"/>
      <c r="R2" s="287"/>
      <c r="S2" s="287"/>
      <c r="T2" s="287"/>
      <c r="U2" s="207"/>
    </row>
    <row r="3" spans="1:63" x14ac:dyDescent="0.3">
      <c r="A3" s="126"/>
      <c r="B3" s="125"/>
      <c r="C3" s="125"/>
      <c r="D3" s="125"/>
      <c r="E3" s="125"/>
      <c r="F3" s="125"/>
      <c r="G3" s="1102"/>
      <c r="H3" s="1102"/>
      <c r="I3" s="1102"/>
      <c r="J3" s="1102"/>
      <c r="K3" s="1102"/>
      <c r="L3" s="125"/>
      <c r="M3" s="125"/>
      <c r="N3" s="125"/>
      <c r="O3" s="125"/>
      <c r="P3" s="125"/>
      <c r="Q3" s="125"/>
      <c r="R3" s="125"/>
      <c r="S3" s="125"/>
      <c r="T3" s="125"/>
      <c r="U3" s="208"/>
    </row>
    <row r="4" spans="1:63" x14ac:dyDescent="0.3">
      <c r="A4" s="126"/>
      <c r="B4" s="125"/>
      <c r="C4" s="125"/>
      <c r="D4" s="125"/>
      <c r="E4" s="125"/>
      <c r="F4" s="125"/>
      <c r="G4" s="125"/>
      <c r="H4" s="125"/>
      <c r="I4" s="125"/>
      <c r="J4" s="125"/>
      <c r="K4" s="125"/>
      <c r="L4" s="125"/>
      <c r="M4" s="125"/>
      <c r="N4" s="125"/>
      <c r="O4" s="125"/>
      <c r="P4" s="125"/>
      <c r="Q4" s="1103"/>
      <c r="R4" s="1103"/>
      <c r="S4" s="1103"/>
      <c r="T4" s="1103"/>
      <c r="U4" s="208"/>
    </row>
    <row r="5" spans="1:63" x14ac:dyDescent="0.3">
      <c r="A5" s="126"/>
      <c r="B5" s="129" t="s">
        <v>145</v>
      </c>
      <c r="C5" s="129"/>
      <c r="D5" s="125"/>
      <c r="E5" s="127" t="s">
        <v>146</v>
      </c>
      <c r="F5" s="1104" t="s">
        <v>419</v>
      </c>
      <c r="G5" s="1104"/>
      <c r="H5" s="1104"/>
      <c r="I5" s="1104"/>
      <c r="J5" s="1104"/>
      <c r="K5" s="1104"/>
      <c r="L5" s="1104"/>
      <c r="M5" s="1104"/>
      <c r="N5" s="286" t="s">
        <v>294</v>
      </c>
      <c r="O5" s="597"/>
      <c r="P5" s="125"/>
      <c r="Q5" s="1103"/>
      <c r="R5" s="1103"/>
      <c r="S5" s="1103"/>
      <c r="T5" s="1103"/>
      <c r="U5" s="208"/>
    </row>
    <row r="6" spans="1:63" ht="14.5" thickBot="1" x14ac:dyDescent="0.35">
      <c r="A6" s="126"/>
      <c r="B6" s="129" t="s">
        <v>123</v>
      </c>
      <c r="C6" s="129"/>
      <c r="D6" s="125"/>
      <c r="E6" s="127" t="s">
        <v>146</v>
      </c>
      <c r="F6" s="1105"/>
      <c r="G6" s="1105"/>
      <c r="H6" s="1105"/>
      <c r="I6" s="1105"/>
      <c r="J6" s="1105"/>
      <c r="K6" s="1105"/>
      <c r="L6" s="1105"/>
      <c r="M6" s="1105"/>
      <c r="N6" s="1104"/>
      <c r="O6" s="1105"/>
      <c r="P6" s="125"/>
      <c r="Q6" s="1103"/>
      <c r="R6" s="1103"/>
      <c r="S6" s="1103"/>
      <c r="T6" s="1103"/>
      <c r="U6" s="208"/>
      <c r="BB6" s="275" t="s">
        <v>109</v>
      </c>
      <c r="BC6" s="275" t="s">
        <v>110</v>
      </c>
      <c r="BD6" s="275" t="s">
        <v>45</v>
      </c>
      <c r="BE6" s="275" t="s">
        <v>98</v>
      </c>
      <c r="BF6" s="275" t="s">
        <v>113</v>
      </c>
      <c r="BG6" s="275" t="s">
        <v>42</v>
      </c>
      <c r="BH6" s="275" t="s">
        <v>111</v>
      </c>
      <c r="BI6" s="275" t="s">
        <v>46</v>
      </c>
      <c r="BJ6" s="275" t="s">
        <v>112</v>
      </c>
    </row>
    <row r="7" spans="1:63" ht="14.5" thickBot="1" x14ac:dyDescent="0.35">
      <c r="A7" s="126"/>
      <c r="B7" s="129" t="s">
        <v>147</v>
      </c>
      <c r="C7" s="129"/>
      <c r="D7" s="125"/>
      <c r="E7" s="127" t="s">
        <v>146</v>
      </c>
      <c r="F7" s="1106"/>
      <c r="G7" s="1106"/>
      <c r="H7" s="1106"/>
      <c r="I7" s="1106"/>
      <c r="J7" s="125"/>
      <c r="K7" s="125"/>
      <c r="L7" s="125"/>
      <c r="M7" s="125"/>
      <c r="N7" s="125"/>
      <c r="O7" s="125"/>
      <c r="P7" s="125"/>
      <c r="Q7" s="1103"/>
      <c r="R7" s="1103"/>
      <c r="S7" s="1103"/>
      <c r="T7" s="1103"/>
      <c r="U7" s="208"/>
      <c r="AC7" s="296" t="s">
        <v>147</v>
      </c>
      <c r="AD7" s="296" t="s">
        <v>148</v>
      </c>
      <c r="AE7" s="296" t="s">
        <v>167</v>
      </c>
      <c r="AF7" s="296" t="s">
        <v>170</v>
      </c>
      <c r="AG7" s="296" t="s">
        <v>171</v>
      </c>
      <c r="AH7" s="296" t="s">
        <v>116</v>
      </c>
      <c r="AI7" s="296" t="s">
        <v>184</v>
      </c>
      <c r="AJ7" s="296" t="s">
        <v>195</v>
      </c>
      <c r="AK7" s="296" t="s">
        <v>121</v>
      </c>
      <c r="AL7" s="296" t="s">
        <v>221</v>
      </c>
      <c r="AM7" s="296" t="s">
        <v>234</v>
      </c>
      <c r="AQ7" s="139" t="s">
        <v>115</v>
      </c>
      <c r="AR7" s="139" t="s">
        <v>114</v>
      </c>
      <c r="AS7" s="139">
        <f>I10</f>
        <v>0</v>
      </c>
      <c r="AT7" s="139">
        <f>AS7+1</f>
        <v>1</v>
      </c>
      <c r="AU7" s="139">
        <f t="shared" ref="AU7" si="0">AT7+1</f>
        <v>2</v>
      </c>
      <c r="AV7" s="139">
        <f>AU7+1</f>
        <v>3</v>
      </c>
      <c r="AW7" s="139">
        <f>AV7+1</f>
        <v>4</v>
      </c>
      <c r="AX7" s="139">
        <f t="shared" ref="AX7" si="1">AW7+1</f>
        <v>5</v>
      </c>
    </row>
    <row r="8" spans="1:63" x14ac:dyDescent="0.3">
      <c r="A8" s="126"/>
      <c r="B8" s="129" t="s">
        <v>148</v>
      </c>
      <c r="C8" s="129"/>
      <c r="D8" s="125"/>
      <c r="E8" s="127" t="s">
        <v>146</v>
      </c>
      <c r="F8" s="1106"/>
      <c r="G8" s="1106"/>
      <c r="H8" s="1106"/>
      <c r="I8" s="1106"/>
      <c r="J8" s="215" t="str">
        <f>VLOOKUP(Q16,BA8:BK758,11,FALSE)</f>
        <v>S</v>
      </c>
      <c r="K8" s="125" t="s">
        <v>206</v>
      </c>
      <c r="L8" s="125"/>
      <c r="M8" s="326">
        <v>5</v>
      </c>
      <c r="N8" s="125" t="s">
        <v>116</v>
      </c>
      <c r="O8" s="125"/>
      <c r="P8" s="125"/>
      <c r="Q8" s="1103"/>
      <c r="R8" s="1103"/>
      <c r="S8" s="1103"/>
      <c r="T8" s="1103"/>
      <c r="U8" s="208"/>
      <c r="AC8" s="296" t="s">
        <v>149</v>
      </c>
      <c r="AD8" s="296" t="s">
        <v>158</v>
      </c>
      <c r="AE8" s="296" t="s">
        <v>168</v>
      </c>
      <c r="AF8" s="296">
        <v>1</v>
      </c>
      <c r="AG8" s="296" t="s">
        <v>172</v>
      </c>
      <c r="AH8" s="296">
        <v>2008</v>
      </c>
      <c r="AI8" s="296" t="s">
        <v>185</v>
      </c>
      <c r="AQ8" s="133">
        <v>1</v>
      </c>
      <c r="AR8" s="134" t="s">
        <v>109</v>
      </c>
      <c r="AS8" s="632">
        <f t="shared" ref="AS8:AX16" si="2">E21*$Q$16*E33*60</f>
        <v>0</v>
      </c>
      <c r="AT8" s="632">
        <f t="shared" si="2"/>
        <v>0</v>
      </c>
      <c r="AU8" s="632">
        <f t="shared" si="2"/>
        <v>0</v>
      </c>
      <c r="AV8" s="632">
        <f t="shared" si="2"/>
        <v>0</v>
      </c>
      <c r="AW8" s="632">
        <f t="shared" si="2"/>
        <v>0</v>
      </c>
      <c r="AX8" s="632">
        <f t="shared" si="2"/>
        <v>0</v>
      </c>
      <c r="BA8" s="274">
        <v>1</v>
      </c>
      <c r="BB8" s="275" t="s">
        <v>304</v>
      </c>
      <c r="BC8" s="275">
        <v>270000</v>
      </c>
      <c r="BD8" s="275">
        <v>300000</v>
      </c>
      <c r="BE8" s="275">
        <v>150000</v>
      </c>
      <c r="BF8" s="275">
        <v>270000</v>
      </c>
      <c r="BK8" s="296" t="s">
        <v>282</v>
      </c>
    </row>
    <row r="9" spans="1:63" x14ac:dyDescent="0.3">
      <c r="A9" s="126"/>
      <c r="B9" s="129" t="s">
        <v>167</v>
      </c>
      <c r="C9" s="129"/>
      <c r="D9" s="125"/>
      <c r="E9" s="127" t="s">
        <v>146</v>
      </c>
      <c r="F9" s="1106"/>
      <c r="G9" s="1106"/>
      <c r="H9" s="1106"/>
      <c r="I9" s="1106"/>
      <c r="J9" s="125"/>
      <c r="K9" s="125"/>
      <c r="L9" s="125"/>
      <c r="M9" s="125"/>
      <c r="N9" s="125"/>
      <c r="O9" s="125"/>
      <c r="P9" s="125"/>
      <c r="Q9" s="1103"/>
      <c r="R9" s="1103"/>
      <c r="S9" s="1103"/>
      <c r="T9" s="1103"/>
      <c r="U9" s="208"/>
      <c r="AC9" s="296" t="s">
        <v>150</v>
      </c>
      <c r="AD9" s="296" t="s">
        <v>309</v>
      </c>
      <c r="AE9" s="296" t="s">
        <v>169</v>
      </c>
      <c r="AF9" s="296">
        <v>2</v>
      </c>
      <c r="AG9" s="296" t="s">
        <v>173</v>
      </c>
      <c r="AH9" s="296">
        <v>2009</v>
      </c>
      <c r="AI9" s="296" t="s">
        <v>186</v>
      </c>
      <c r="AJ9" s="296">
        <v>1</v>
      </c>
      <c r="AK9" s="296">
        <v>1</v>
      </c>
      <c r="AL9" s="156">
        <v>0.05</v>
      </c>
      <c r="AM9" s="176">
        <v>0.05</v>
      </c>
      <c r="AQ9" s="135">
        <v>2</v>
      </c>
      <c r="AR9" s="136" t="s">
        <v>110</v>
      </c>
      <c r="AS9" s="159">
        <f t="shared" si="2"/>
        <v>0</v>
      </c>
      <c r="AT9" s="159">
        <f t="shared" si="2"/>
        <v>0</v>
      </c>
      <c r="AU9" s="159">
        <f t="shared" si="2"/>
        <v>0</v>
      </c>
      <c r="AV9" s="159">
        <f t="shared" si="2"/>
        <v>0</v>
      </c>
      <c r="AW9" s="159">
        <f t="shared" si="2"/>
        <v>0</v>
      </c>
      <c r="AX9" s="159">
        <f t="shared" si="2"/>
        <v>0</v>
      </c>
      <c r="BA9" s="274">
        <v>2</v>
      </c>
      <c r="BB9" s="275" t="s">
        <v>304</v>
      </c>
      <c r="BC9" s="275">
        <v>270000</v>
      </c>
      <c r="BD9" s="275">
        <v>300000</v>
      </c>
      <c r="BE9" s="275">
        <v>150000</v>
      </c>
      <c r="BF9" s="275">
        <v>270000</v>
      </c>
      <c r="BK9" s="296" t="s">
        <v>282</v>
      </c>
    </row>
    <row r="10" spans="1:63" x14ac:dyDescent="0.3">
      <c r="A10" s="126"/>
      <c r="B10" s="129" t="s">
        <v>170</v>
      </c>
      <c r="C10" s="129"/>
      <c r="D10" s="125"/>
      <c r="E10" s="127" t="s">
        <v>146</v>
      </c>
      <c r="F10" s="189"/>
      <c r="G10" s="1107"/>
      <c r="H10" s="1108"/>
      <c r="I10" s="189"/>
      <c r="K10" s="125"/>
      <c r="L10" s="125"/>
      <c r="M10" s="125"/>
      <c r="N10" s="125"/>
      <c r="O10" s="499"/>
      <c r="P10" s="125"/>
      <c r="Q10" s="125"/>
      <c r="R10" s="125"/>
      <c r="S10" s="125"/>
      <c r="T10" s="125"/>
      <c r="U10" s="208"/>
      <c r="AC10" s="296" t="s">
        <v>151</v>
      </c>
      <c r="AD10" s="296" t="s">
        <v>162</v>
      </c>
      <c r="AF10" s="296">
        <v>3</v>
      </c>
      <c r="AG10" s="296" t="s">
        <v>174</v>
      </c>
      <c r="AH10" s="296">
        <v>2010</v>
      </c>
      <c r="AI10" s="296" t="s">
        <v>187</v>
      </c>
      <c r="AK10" s="296">
        <v>3</v>
      </c>
      <c r="AL10" s="156">
        <v>0.1</v>
      </c>
      <c r="AM10" s="176">
        <v>0.1</v>
      </c>
      <c r="AQ10" s="135">
        <v>3</v>
      </c>
      <c r="AR10" s="136" t="s">
        <v>45</v>
      </c>
      <c r="AS10" s="159">
        <f t="shared" si="2"/>
        <v>428571428.5714286</v>
      </c>
      <c r="AT10" s="159">
        <f t="shared" si="2"/>
        <v>0</v>
      </c>
      <c r="AU10" s="159">
        <f t="shared" si="2"/>
        <v>0</v>
      </c>
      <c r="AV10" s="159">
        <f t="shared" si="2"/>
        <v>0</v>
      </c>
      <c r="AW10" s="159">
        <f t="shared" si="2"/>
        <v>0</v>
      </c>
      <c r="AX10" s="159">
        <f t="shared" si="2"/>
        <v>0</v>
      </c>
      <c r="AY10" s="174"/>
      <c r="AZ10" s="174"/>
      <c r="BA10" s="274">
        <v>3</v>
      </c>
      <c r="BB10" s="275" t="s">
        <v>304</v>
      </c>
      <c r="BC10" s="275">
        <v>270000</v>
      </c>
      <c r="BD10" s="275">
        <v>300000</v>
      </c>
      <c r="BE10" s="275">
        <v>150000</v>
      </c>
      <c r="BF10" s="275">
        <v>270000</v>
      </c>
      <c r="BK10" s="296" t="s">
        <v>282</v>
      </c>
    </row>
    <row r="11" spans="1:63" x14ac:dyDescent="0.3">
      <c r="A11" s="126"/>
      <c r="B11" s="129" t="s">
        <v>184</v>
      </c>
      <c r="C11" s="129"/>
      <c r="D11" s="125"/>
      <c r="E11" s="127" t="s">
        <v>146</v>
      </c>
      <c r="F11" s="1106"/>
      <c r="G11" s="1106"/>
      <c r="H11" s="1106"/>
      <c r="I11" s="1106"/>
      <c r="J11" s="125"/>
      <c r="K11" s="125"/>
      <c r="L11" s="125"/>
      <c r="M11" s="125"/>
      <c r="N11" s="125"/>
      <c r="O11" s="125"/>
      <c r="P11" s="125"/>
      <c r="Q11" s="125"/>
      <c r="R11" s="125"/>
      <c r="S11" s="125"/>
      <c r="T11" s="125"/>
      <c r="U11" s="208"/>
      <c r="AC11" s="296" t="s">
        <v>152</v>
      </c>
      <c r="AD11" s="296" t="s">
        <v>310</v>
      </c>
      <c r="AF11" s="296">
        <v>4</v>
      </c>
      <c r="AG11" s="296" t="s">
        <v>175</v>
      </c>
      <c r="AH11" s="296">
        <v>2011</v>
      </c>
      <c r="AI11" s="296" t="s">
        <v>188</v>
      </c>
      <c r="AK11" s="296">
        <v>5</v>
      </c>
      <c r="AM11" s="176">
        <v>0.15</v>
      </c>
      <c r="AQ11" s="135">
        <v>4</v>
      </c>
      <c r="AR11" s="136" t="s">
        <v>98</v>
      </c>
      <c r="AS11" s="159">
        <f t="shared" si="2"/>
        <v>0</v>
      </c>
      <c r="AT11" s="159">
        <f t="shared" si="2"/>
        <v>0</v>
      </c>
      <c r="AU11" s="159">
        <f t="shared" si="2"/>
        <v>0</v>
      </c>
      <c r="AV11" s="159">
        <f t="shared" si="2"/>
        <v>0</v>
      </c>
      <c r="AW11" s="159">
        <f t="shared" si="2"/>
        <v>0</v>
      </c>
      <c r="AX11" s="159">
        <f t="shared" si="2"/>
        <v>0</v>
      </c>
      <c r="BA11" s="274">
        <v>4</v>
      </c>
      <c r="BB11" s="275" t="s">
        <v>304</v>
      </c>
      <c r="BC11" s="275">
        <v>270000</v>
      </c>
      <c r="BD11" s="275">
        <v>300000</v>
      </c>
      <c r="BE11" s="275">
        <v>150000</v>
      </c>
      <c r="BF11" s="275">
        <v>270000</v>
      </c>
      <c r="BK11" s="296" t="s">
        <v>282</v>
      </c>
    </row>
    <row r="12" spans="1:63" ht="15" x14ac:dyDescent="0.3">
      <c r="A12" s="126"/>
      <c r="B12" s="125"/>
      <c r="C12" s="125"/>
      <c r="D12" s="125"/>
      <c r="E12" s="125"/>
      <c r="F12" s="125"/>
      <c r="G12" s="125"/>
      <c r="H12" s="125"/>
      <c r="I12" s="125"/>
      <c r="J12" s="125"/>
      <c r="K12" s="125"/>
      <c r="L12" s="253" t="s">
        <v>293</v>
      </c>
      <c r="M12" s="125"/>
      <c r="N12" s="125"/>
      <c r="O12" s="125"/>
      <c r="P12" s="125"/>
      <c r="Q12" s="125"/>
      <c r="R12" s="125"/>
      <c r="S12" s="125"/>
      <c r="T12" s="125"/>
      <c r="U12" s="208"/>
      <c r="AC12" s="296" t="s">
        <v>153</v>
      </c>
      <c r="AD12" s="296" t="s">
        <v>311</v>
      </c>
      <c r="AF12" s="296">
        <v>5</v>
      </c>
      <c r="AG12" s="296" t="s">
        <v>176</v>
      </c>
      <c r="AH12" s="296">
        <v>2012</v>
      </c>
      <c r="AK12" s="296">
        <v>10</v>
      </c>
      <c r="AM12" s="176">
        <v>0.2</v>
      </c>
      <c r="AQ12" s="135">
        <v>5</v>
      </c>
      <c r="AR12" s="136" t="s">
        <v>113</v>
      </c>
      <c r="AS12" s="159">
        <f t="shared" si="2"/>
        <v>0</v>
      </c>
      <c r="AT12" s="159">
        <f t="shared" si="2"/>
        <v>0</v>
      </c>
      <c r="AU12" s="159">
        <f t="shared" si="2"/>
        <v>0</v>
      </c>
      <c r="AV12" s="159">
        <f t="shared" si="2"/>
        <v>0</v>
      </c>
      <c r="AW12" s="159">
        <f t="shared" si="2"/>
        <v>0</v>
      </c>
      <c r="AX12" s="159">
        <f t="shared" si="2"/>
        <v>0</v>
      </c>
      <c r="BA12" s="274">
        <v>5</v>
      </c>
      <c r="BB12" s="275" t="s">
        <v>304</v>
      </c>
      <c r="BC12" s="275">
        <v>270000</v>
      </c>
      <c r="BD12" s="275">
        <v>300000</v>
      </c>
      <c r="BE12" s="275">
        <v>150000</v>
      </c>
      <c r="BF12" s="275">
        <v>270000</v>
      </c>
      <c r="BK12" s="296" t="s">
        <v>282</v>
      </c>
    </row>
    <row r="13" spans="1:63" ht="14.5" thickBot="1" x14ac:dyDescent="0.35">
      <c r="A13" s="126"/>
      <c r="B13" s="131" t="s">
        <v>189</v>
      </c>
      <c r="C13" s="125"/>
      <c r="D13" s="125"/>
      <c r="E13" s="125"/>
      <c r="F13" s="125"/>
      <c r="G13" s="125"/>
      <c r="H13" s="125"/>
      <c r="I13" s="125"/>
      <c r="J13" s="125"/>
      <c r="K13" s="125"/>
      <c r="L13" s="125"/>
      <c r="M13" s="125"/>
      <c r="N13" s="125"/>
      <c r="O13" s="125"/>
      <c r="P13" s="125"/>
      <c r="Q13" s="125"/>
      <c r="R13" s="125"/>
      <c r="S13" s="125"/>
      <c r="T13" s="125"/>
      <c r="U13" s="208"/>
      <c r="AC13" s="296" t="s">
        <v>154</v>
      </c>
      <c r="AD13" s="296" t="s">
        <v>161</v>
      </c>
      <c r="AF13" s="296">
        <v>6</v>
      </c>
      <c r="AG13" s="296" t="s">
        <v>177</v>
      </c>
      <c r="AH13" s="296">
        <v>2013</v>
      </c>
      <c r="AM13" s="176">
        <v>0.25</v>
      </c>
      <c r="AQ13" s="135">
        <v>6</v>
      </c>
      <c r="AR13" s="136" t="s">
        <v>42</v>
      </c>
      <c r="AS13" s="159">
        <f t="shared" si="2"/>
        <v>0</v>
      </c>
      <c r="AT13" s="159">
        <f t="shared" si="2"/>
        <v>0</v>
      </c>
      <c r="AU13" s="159">
        <f t="shared" si="2"/>
        <v>0</v>
      </c>
      <c r="AV13" s="159">
        <f t="shared" si="2"/>
        <v>0</v>
      </c>
      <c r="AW13" s="159">
        <f t="shared" si="2"/>
        <v>0</v>
      </c>
      <c r="AX13" s="159">
        <f t="shared" si="2"/>
        <v>0</v>
      </c>
      <c r="BA13" s="274">
        <v>6</v>
      </c>
      <c r="BB13" s="275" t="s">
        <v>304</v>
      </c>
      <c r="BC13" s="275">
        <v>270000</v>
      </c>
      <c r="BD13" s="275">
        <v>300000</v>
      </c>
      <c r="BE13" s="275">
        <v>150000</v>
      </c>
      <c r="BF13" s="275">
        <v>270000</v>
      </c>
      <c r="BK13" s="296" t="s">
        <v>282</v>
      </c>
    </row>
    <row r="14" spans="1:63" ht="14.5" thickTop="1" x14ac:dyDescent="0.3">
      <c r="A14" s="126"/>
      <c r="B14" s="125" t="s">
        <v>318</v>
      </c>
      <c r="C14" s="125"/>
      <c r="D14" s="125"/>
      <c r="E14" s="127" t="s">
        <v>146</v>
      </c>
      <c r="F14" s="140">
        <v>0.06</v>
      </c>
      <c r="G14" s="125" t="s">
        <v>193</v>
      </c>
      <c r="H14" s="125"/>
      <c r="I14" s="125"/>
      <c r="J14" s="125"/>
      <c r="K14" s="125"/>
      <c r="L14" s="263"/>
      <c r="M14" s="264"/>
      <c r="N14" s="264"/>
      <c r="O14" s="264"/>
      <c r="P14" s="264"/>
      <c r="Q14" s="264"/>
      <c r="R14" s="265"/>
      <c r="S14" s="125"/>
      <c r="T14" s="125"/>
      <c r="U14" s="208"/>
      <c r="AC14" s="296" t="s">
        <v>155</v>
      </c>
      <c r="AD14" s="296" t="s">
        <v>159</v>
      </c>
      <c r="AF14" s="296">
        <v>7</v>
      </c>
      <c r="AG14" s="296" t="s">
        <v>178</v>
      </c>
      <c r="AH14" s="296">
        <v>2014</v>
      </c>
      <c r="AM14" s="176">
        <v>0.3</v>
      </c>
      <c r="AQ14" s="135">
        <v>7</v>
      </c>
      <c r="AR14" s="136" t="s">
        <v>111</v>
      </c>
      <c r="AS14" s="159">
        <f t="shared" si="2"/>
        <v>0</v>
      </c>
      <c r="AT14" s="159">
        <f t="shared" si="2"/>
        <v>0</v>
      </c>
      <c r="AU14" s="159">
        <f t="shared" si="2"/>
        <v>0</v>
      </c>
      <c r="AV14" s="159">
        <f t="shared" si="2"/>
        <v>0</v>
      </c>
      <c r="AW14" s="159">
        <f t="shared" si="2"/>
        <v>0</v>
      </c>
      <c r="AX14" s="159">
        <f t="shared" si="2"/>
        <v>0</v>
      </c>
      <c r="BA14" s="274">
        <v>7</v>
      </c>
      <c r="BB14" s="275" t="s">
        <v>304</v>
      </c>
      <c r="BC14" s="275">
        <v>270000</v>
      </c>
      <c r="BD14" s="275">
        <v>300000</v>
      </c>
      <c r="BE14" s="275">
        <v>150000</v>
      </c>
      <c r="BF14" s="275">
        <v>270000</v>
      </c>
      <c r="BK14" s="296" t="s">
        <v>282</v>
      </c>
    </row>
    <row r="15" spans="1:63" x14ac:dyDescent="0.3">
      <c r="A15" s="126"/>
      <c r="B15" s="296" t="s">
        <v>302</v>
      </c>
      <c r="E15" s="127" t="s">
        <v>146</v>
      </c>
      <c r="F15" s="156">
        <v>0.15</v>
      </c>
      <c r="H15" s="125"/>
      <c r="I15" s="125"/>
      <c r="J15" s="125"/>
      <c r="K15" s="125"/>
      <c r="L15" s="266"/>
      <c r="M15" s="131" t="s">
        <v>196</v>
      </c>
      <c r="N15" s="125"/>
      <c r="O15" s="125"/>
      <c r="P15" s="125"/>
      <c r="Q15" s="125"/>
      <c r="R15" s="267"/>
      <c r="S15" s="125"/>
      <c r="T15" s="125"/>
      <c r="U15" s="208"/>
      <c r="AC15" s="296" t="s">
        <v>156</v>
      </c>
      <c r="AD15" s="296" t="s">
        <v>312</v>
      </c>
      <c r="AF15" s="296">
        <v>8</v>
      </c>
      <c r="AG15" s="296" t="s">
        <v>179</v>
      </c>
      <c r="AH15" s="296">
        <v>2015</v>
      </c>
      <c r="AM15" s="176">
        <v>0.35</v>
      </c>
      <c r="AQ15" s="135">
        <v>8</v>
      </c>
      <c r="AR15" s="136" t="s">
        <v>46</v>
      </c>
      <c r="AS15" s="159">
        <f t="shared" si="2"/>
        <v>0</v>
      </c>
      <c r="AT15" s="159">
        <f t="shared" si="2"/>
        <v>0</v>
      </c>
      <c r="AU15" s="159">
        <f t="shared" si="2"/>
        <v>0</v>
      </c>
      <c r="AV15" s="159">
        <f t="shared" si="2"/>
        <v>0</v>
      </c>
      <c r="AW15" s="159">
        <f t="shared" si="2"/>
        <v>0</v>
      </c>
      <c r="AX15" s="159">
        <f t="shared" si="2"/>
        <v>0</v>
      </c>
      <c r="BA15" s="274">
        <v>8</v>
      </c>
      <c r="BB15" s="275" t="s">
        <v>304</v>
      </c>
      <c r="BC15" s="275">
        <v>270000</v>
      </c>
      <c r="BD15" s="275">
        <v>300000</v>
      </c>
      <c r="BE15" s="275">
        <v>150000</v>
      </c>
      <c r="BF15" s="275">
        <v>270000</v>
      </c>
      <c r="BK15" s="296" t="s">
        <v>282</v>
      </c>
    </row>
    <row r="16" spans="1:63" ht="14.5" thickBot="1" x14ac:dyDescent="0.35">
      <c r="A16" s="126"/>
      <c r="B16" s="125" t="s">
        <v>319</v>
      </c>
      <c r="C16" s="125"/>
      <c r="D16" s="125"/>
      <c r="E16" s="127" t="s">
        <v>146</v>
      </c>
      <c r="F16" s="140">
        <v>0.125</v>
      </c>
      <c r="G16" s="125" t="s">
        <v>193</v>
      </c>
      <c r="H16" s="125"/>
      <c r="I16" s="125"/>
      <c r="J16" s="125"/>
      <c r="K16" s="125"/>
      <c r="L16" s="266"/>
      <c r="M16" s="125" t="s">
        <v>197</v>
      </c>
      <c r="N16" s="125"/>
      <c r="O16" s="125"/>
      <c r="P16" s="125" t="s">
        <v>146</v>
      </c>
      <c r="Q16" s="191">
        <v>60</v>
      </c>
      <c r="R16" s="267" t="s">
        <v>200</v>
      </c>
      <c r="S16" s="125"/>
      <c r="T16" s="125"/>
      <c r="U16" s="208"/>
      <c r="AC16" s="296" t="s">
        <v>157</v>
      </c>
      <c r="AD16" s="296" t="s">
        <v>313</v>
      </c>
      <c r="AF16" s="296">
        <v>9</v>
      </c>
      <c r="AG16" s="296" t="s">
        <v>180</v>
      </c>
      <c r="AH16" s="296">
        <v>2016</v>
      </c>
      <c r="AM16" s="176">
        <v>0.4</v>
      </c>
      <c r="AQ16" s="137">
        <v>9</v>
      </c>
      <c r="AR16" s="138" t="s">
        <v>112</v>
      </c>
      <c r="AS16" s="175">
        <f t="shared" si="2"/>
        <v>0</v>
      </c>
      <c r="AT16" s="175">
        <f t="shared" si="2"/>
        <v>0</v>
      </c>
      <c r="AU16" s="175">
        <f t="shared" si="2"/>
        <v>0</v>
      </c>
      <c r="AV16" s="175">
        <f t="shared" si="2"/>
        <v>0</v>
      </c>
      <c r="AW16" s="175">
        <f t="shared" si="2"/>
        <v>0</v>
      </c>
      <c r="AX16" s="175">
        <f t="shared" si="2"/>
        <v>0</v>
      </c>
      <c r="BA16" s="274">
        <v>9</v>
      </c>
      <c r="BB16" s="275" t="s">
        <v>304</v>
      </c>
      <c r="BC16" s="275">
        <v>270000</v>
      </c>
      <c r="BD16" s="275">
        <v>300000</v>
      </c>
      <c r="BE16" s="275">
        <v>150000</v>
      </c>
      <c r="BF16" s="275">
        <v>270000</v>
      </c>
      <c r="BK16" s="296" t="s">
        <v>282</v>
      </c>
    </row>
    <row r="17" spans="1:63" ht="14.5" thickBot="1" x14ac:dyDescent="0.35">
      <c r="A17" s="126"/>
      <c r="B17" s="125" t="s">
        <v>192</v>
      </c>
      <c r="C17" s="125"/>
      <c r="D17" s="125"/>
      <c r="E17" s="127" t="s">
        <v>146</v>
      </c>
      <c r="F17" s="141">
        <v>15000</v>
      </c>
      <c r="G17" s="128" t="s">
        <v>194</v>
      </c>
      <c r="H17" s="128"/>
      <c r="I17" s="125"/>
      <c r="J17" s="125"/>
      <c r="K17" s="125"/>
      <c r="L17" s="266"/>
      <c r="M17" s="125" t="s">
        <v>363</v>
      </c>
      <c r="N17" s="125"/>
      <c r="O17" s="125"/>
      <c r="P17" s="125" t="s">
        <v>146</v>
      </c>
      <c r="Q17" s="548">
        <f>S40/Q16</f>
        <v>11129289.941666666</v>
      </c>
      <c r="R17" s="267" t="s">
        <v>366</v>
      </c>
      <c r="S17" s="125"/>
      <c r="T17" s="125"/>
      <c r="U17" s="208"/>
      <c r="AD17" s="296" t="s">
        <v>314</v>
      </c>
      <c r="AF17" s="296">
        <v>10</v>
      </c>
      <c r="AG17" s="296" t="s">
        <v>181</v>
      </c>
      <c r="AH17" s="296">
        <v>2017</v>
      </c>
      <c r="AM17" s="176">
        <v>0.45</v>
      </c>
      <c r="BA17" s="274">
        <v>10</v>
      </c>
      <c r="BB17" s="275" t="s">
        <v>304</v>
      </c>
      <c r="BC17" s="275">
        <v>270000</v>
      </c>
      <c r="BD17" s="275">
        <v>300000</v>
      </c>
      <c r="BE17" s="275">
        <v>150000</v>
      </c>
      <c r="BF17" s="275">
        <v>270000</v>
      </c>
      <c r="BK17" s="296" t="s">
        <v>282</v>
      </c>
    </row>
    <row r="18" spans="1:63" ht="14.5" thickBot="1" x14ac:dyDescent="0.35">
      <c r="A18" s="126"/>
      <c r="B18" s="125"/>
      <c r="C18" s="125"/>
      <c r="D18" s="125"/>
      <c r="E18" s="125"/>
      <c r="F18" s="125"/>
      <c r="G18" s="125"/>
      <c r="H18" s="125"/>
      <c r="I18" s="125"/>
      <c r="J18" s="125"/>
      <c r="K18" s="125"/>
      <c r="L18" s="266"/>
      <c r="M18" s="125" t="s">
        <v>357</v>
      </c>
      <c r="N18" s="125"/>
      <c r="O18" s="125"/>
      <c r="P18" s="125" t="s">
        <v>146</v>
      </c>
      <c r="Q18" s="125"/>
      <c r="R18" s="267" t="s">
        <v>200</v>
      </c>
      <c r="S18" s="125"/>
      <c r="T18" s="125"/>
      <c r="U18" s="208"/>
      <c r="AF18" s="296">
        <v>11</v>
      </c>
      <c r="AG18" s="296" t="s">
        <v>182</v>
      </c>
      <c r="AH18" s="296">
        <v>2018</v>
      </c>
      <c r="AM18" s="176">
        <v>0.5</v>
      </c>
      <c r="AQ18" s="139" t="s">
        <v>115</v>
      </c>
      <c r="AR18" s="139" t="s">
        <v>114</v>
      </c>
      <c r="AS18" s="139">
        <f>AS7</f>
        <v>0</v>
      </c>
      <c r="AT18" s="139">
        <f>AS18+1</f>
        <v>1</v>
      </c>
      <c r="AU18" s="139">
        <f t="shared" ref="AU18" si="3">AT18+1</f>
        <v>2</v>
      </c>
      <c r="AV18" s="139">
        <f>AU18+1</f>
        <v>3</v>
      </c>
      <c r="AW18" s="139">
        <f>AV18+1</f>
        <v>4</v>
      </c>
      <c r="AX18" s="139">
        <f t="shared" ref="AX18" si="4">AW18+1</f>
        <v>5</v>
      </c>
      <c r="BA18" s="274">
        <v>11</v>
      </c>
      <c r="BB18" s="275" t="s">
        <v>304</v>
      </c>
      <c r="BC18" s="275">
        <v>270000</v>
      </c>
      <c r="BD18" s="275">
        <v>300000</v>
      </c>
      <c r="BE18" s="275">
        <v>150000</v>
      </c>
      <c r="BF18" s="275">
        <v>270000</v>
      </c>
      <c r="BK18" s="296" t="s">
        <v>282</v>
      </c>
    </row>
    <row r="19" spans="1:63" ht="14.5" thickBot="1" x14ac:dyDescent="0.35">
      <c r="A19" s="126"/>
      <c r="B19" s="131" t="s">
        <v>230</v>
      </c>
      <c r="C19" s="131"/>
      <c r="D19" s="125"/>
      <c r="E19" s="125"/>
      <c r="F19" s="125"/>
      <c r="G19" s="125"/>
      <c r="H19" s="125"/>
      <c r="I19" s="125"/>
      <c r="J19" s="125"/>
      <c r="K19" s="125"/>
      <c r="L19" s="266"/>
      <c r="M19" s="125" t="s">
        <v>295</v>
      </c>
      <c r="N19" s="125"/>
      <c r="O19" s="125"/>
      <c r="P19" s="125" t="s">
        <v>146</v>
      </c>
      <c r="Q19" s="209">
        <f>K55</f>
        <v>750000000</v>
      </c>
      <c r="R19" s="267"/>
      <c r="S19" s="125"/>
      <c r="T19" s="125"/>
      <c r="U19" s="208"/>
      <c r="AF19" s="296">
        <v>12</v>
      </c>
      <c r="AG19" s="296" t="s">
        <v>183</v>
      </c>
      <c r="AH19" s="296">
        <v>2019</v>
      </c>
      <c r="AM19" s="176">
        <v>0.55000000000000004</v>
      </c>
      <c r="AQ19" s="133">
        <v>1</v>
      </c>
      <c r="AR19" s="134" t="s">
        <v>109</v>
      </c>
      <c r="AS19" s="632">
        <f>IF(AS8&gt;1,AS8/5,0)</f>
        <v>0</v>
      </c>
      <c r="AT19" s="632">
        <f>IF(AS19&gt;1,AS19,AT8/5)</f>
        <v>0</v>
      </c>
      <c r="AU19" s="632">
        <f t="shared" ref="AU19:AX27" si="5">IF(AT19&gt;1,AT19,AU8/5)</f>
        <v>0</v>
      </c>
      <c r="AV19" s="632">
        <f t="shared" si="5"/>
        <v>0</v>
      </c>
      <c r="AW19" s="632">
        <f t="shared" si="5"/>
        <v>0</v>
      </c>
      <c r="AX19" s="632">
        <f t="shared" si="5"/>
        <v>0</v>
      </c>
      <c r="BA19" s="274">
        <v>12</v>
      </c>
      <c r="BB19" s="275" t="s">
        <v>304</v>
      </c>
      <c r="BC19" s="275">
        <v>270000</v>
      </c>
      <c r="BD19" s="275">
        <v>300000</v>
      </c>
      <c r="BE19" s="275">
        <v>150000</v>
      </c>
      <c r="BF19" s="275">
        <v>270000</v>
      </c>
      <c r="BK19" s="296" t="s">
        <v>282</v>
      </c>
    </row>
    <row r="20" spans="1:63" ht="14.5" thickBot="1" x14ac:dyDescent="0.35">
      <c r="A20" s="126"/>
      <c r="B20" s="165"/>
      <c r="C20" s="139" t="s">
        <v>115</v>
      </c>
      <c r="D20" s="139" t="s">
        <v>114</v>
      </c>
      <c r="E20" s="633" t="s">
        <v>420</v>
      </c>
      <c r="F20" s="633">
        <v>2020</v>
      </c>
      <c r="G20" s="633">
        <f t="shared" ref="G20:J20" si="6">F20+1</f>
        <v>2021</v>
      </c>
      <c r="H20" s="633">
        <f>G20+1</f>
        <v>2022</v>
      </c>
      <c r="I20" s="633">
        <f>H20+1</f>
        <v>2023</v>
      </c>
      <c r="J20" s="633">
        <f t="shared" si="6"/>
        <v>2024</v>
      </c>
      <c r="K20" s="125"/>
      <c r="L20" s="266"/>
      <c r="M20" s="125" t="s">
        <v>298</v>
      </c>
      <c r="N20" s="125"/>
      <c r="O20" s="125"/>
      <c r="P20" s="125" t="s">
        <v>146</v>
      </c>
      <c r="Q20" s="209">
        <f>-K61-K62</f>
        <v>-222453400.5</v>
      </c>
      <c r="R20" s="267"/>
      <c r="S20" s="125"/>
      <c r="T20" s="125"/>
      <c r="U20" s="208"/>
      <c r="V20" s="178"/>
      <c r="W20" s="144"/>
      <c r="X20" s="144"/>
      <c r="AF20" s="296">
        <v>13</v>
      </c>
      <c r="AH20" s="296">
        <v>2020</v>
      </c>
      <c r="AM20" s="176">
        <v>0.6</v>
      </c>
      <c r="AQ20" s="135">
        <v>2</v>
      </c>
      <c r="AR20" s="136" t="s">
        <v>110</v>
      </c>
      <c r="AS20" s="159">
        <f t="shared" ref="AS20:AS27" si="7">IF(AS9&gt;1,AS9/5,0)</f>
        <v>0</v>
      </c>
      <c r="AT20" s="159">
        <f t="shared" ref="AT20:AT27" si="8">IF(AS20&gt;1,AS20,AT9/5)</f>
        <v>0</v>
      </c>
      <c r="AU20" s="159">
        <f t="shared" si="5"/>
        <v>0</v>
      </c>
      <c r="AV20" s="159">
        <f t="shared" si="5"/>
        <v>0</v>
      </c>
      <c r="AW20" s="159">
        <f t="shared" si="5"/>
        <v>0</v>
      </c>
      <c r="AX20" s="159">
        <f t="shared" si="5"/>
        <v>0</v>
      </c>
      <c r="BA20" s="274">
        <v>13</v>
      </c>
      <c r="BB20" s="275" t="s">
        <v>304</v>
      </c>
      <c r="BC20" s="275">
        <v>270000</v>
      </c>
      <c r="BD20" s="275">
        <v>300000</v>
      </c>
      <c r="BE20" s="275">
        <v>150000</v>
      </c>
      <c r="BF20" s="275">
        <v>270000</v>
      </c>
      <c r="BK20" s="296" t="s">
        <v>282</v>
      </c>
    </row>
    <row r="21" spans="1:63" x14ac:dyDescent="0.3">
      <c r="A21" s="126"/>
      <c r="B21" s="132"/>
      <c r="C21" s="133">
        <v>1</v>
      </c>
      <c r="D21" s="634" t="s">
        <v>109</v>
      </c>
      <c r="E21" s="528">
        <v>190000</v>
      </c>
      <c r="F21" s="635">
        <f>E21</f>
        <v>190000</v>
      </c>
      <c r="G21" s="528">
        <f t="shared" ref="G21:J23" si="9">F21</f>
        <v>190000</v>
      </c>
      <c r="H21" s="635">
        <f t="shared" si="9"/>
        <v>190000</v>
      </c>
      <c r="I21" s="528">
        <f t="shared" si="9"/>
        <v>190000</v>
      </c>
      <c r="J21" s="635">
        <f t="shared" si="9"/>
        <v>190000</v>
      </c>
      <c r="K21" s="285"/>
      <c r="L21" s="266"/>
      <c r="M21" s="125" t="s">
        <v>297</v>
      </c>
      <c r="N21" s="125"/>
      <c r="O21" s="125"/>
      <c r="P21" s="125" t="s">
        <v>146</v>
      </c>
      <c r="Q21" s="254">
        <f>-K58-K59-K60</f>
        <v>-250000000</v>
      </c>
      <c r="R21" s="267"/>
      <c r="S21" s="125"/>
      <c r="T21" s="125"/>
      <c r="U21" s="208"/>
      <c r="V21" s="143"/>
      <c r="W21" s="177"/>
      <c r="X21" s="143"/>
      <c r="AF21" s="296">
        <v>14</v>
      </c>
      <c r="AH21" s="296">
        <v>2021</v>
      </c>
      <c r="AM21" s="176">
        <v>0.65</v>
      </c>
      <c r="AQ21" s="135">
        <v>3</v>
      </c>
      <c r="AR21" s="136" t="s">
        <v>45</v>
      </c>
      <c r="AS21" s="159">
        <f t="shared" si="7"/>
        <v>85714285.714285716</v>
      </c>
      <c r="AT21" s="159">
        <f t="shared" si="8"/>
        <v>85714285.714285716</v>
      </c>
      <c r="AU21" s="159">
        <f t="shared" si="5"/>
        <v>85714285.714285716</v>
      </c>
      <c r="AV21" s="159">
        <f t="shared" si="5"/>
        <v>85714285.714285716</v>
      </c>
      <c r="AW21" s="159">
        <f t="shared" si="5"/>
        <v>85714285.714285716</v>
      </c>
      <c r="AX21" s="159">
        <f t="shared" si="5"/>
        <v>85714285.714285716</v>
      </c>
      <c r="BA21" s="274">
        <v>14</v>
      </c>
      <c r="BB21" s="275" t="s">
        <v>304</v>
      </c>
      <c r="BC21" s="275">
        <v>270000</v>
      </c>
      <c r="BD21" s="275">
        <v>300000</v>
      </c>
      <c r="BE21" s="275">
        <v>150000</v>
      </c>
      <c r="BF21" s="275">
        <v>270000</v>
      </c>
      <c r="BK21" s="296" t="s">
        <v>282</v>
      </c>
    </row>
    <row r="22" spans="1:63" x14ac:dyDescent="0.3">
      <c r="A22" s="126"/>
      <c r="B22" s="132"/>
      <c r="C22" s="135">
        <v>2</v>
      </c>
      <c r="D22" s="136" t="s">
        <v>110</v>
      </c>
      <c r="E22" s="529">
        <v>150000</v>
      </c>
      <c r="F22" s="526">
        <f>E22</f>
        <v>150000</v>
      </c>
      <c r="G22" s="529">
        <f t="shared" si="9"/>
        <v>150000</v>
      </c>
      <c r="H22" s="526">
        <f t="shared" si="9"/>
        <v>150000</v>
      </c>
      <c r="I22" s="529">
        <f t="shared" si="9"/>
        <v>150000</v>
      </c>
      <c r="J22" s="526">
        <f t="shared" si="9"/>
        <v>150000</v>
      </c>
      <c r="K22" s="285"/>
      <c r="L22" s="266"/>
      <c r="M22" s="125" t="s">
        <v>296</v>
      </c>
      <c r="N22" s="125"/>
      <c r="O22" s="125"/>
      <c r="P22" s="125" t="s">
        <v>146</v>
      </c>
      <c r="Q22" s="255">
        <f>-K63-K64-K65</f>
        <v>-35000000</v>
      </c>
      <c r="R22" s="267"/>
      <c r="S22" s="125"/>
      <c r="T22" s="125"/>
      <c r="U22" s="208"/>
      <c r="V22" s="144"/>
      <c r="W22" s="179"/>
      <c r="X22" s="141"/>
      <c r="AF22" s="296">
        <v>15</v>
      </c>
      <c r="AH22" s="296">
        <v>2022</v>
      </c>
      <c r="AM22" s="176">
        <v>0.7</v>
      </c>
      <c r="AQ22" s="135">
        <v>4</v>
      </c>
      <c r="AR22" s="136" t="s">
        <v>98</v>
      </c>
      <c r="AS22" s="159">
        <f t="shared" si="7"/>
        <v>0</v>
      </c>
      <c r="AT22" s="159">
        <f t="shared" si="8"/>
        <v>0</v>
      </c>
      <c r="AU22" s="159">
        <f t="shared" si="5"/>
        <v>0</v>
      </c>
      <c r="AV22" s="159">
        <f t="shared" si="5"/>
        <v>0</v>
      </c>
      <c r="AW22" s="159">
        <f t="shared" si="5"/>
        <v>0</v>
      </c>
      <c r="AX22" s="159">
        <f t="shared" si="5"/>
        <v>0</v>
      </c>
      <c r="BA22" s="274">
        <v>15</v>
      </c>
      <c r="BB22" s="275" t="s">
        <v>304</v>
      </c>
      <c r="BC22" s="275">
        <v>270000</v>
      </c>
      <c r="BD22" s="275">
        <v>300000</v>
      </c>
      <c r="BE22" s="275">
        <v>150000</v>
      </c>
      <c r="BF22" s="275">
        <v>270000</v>
      </c>
      <c r="BK22" s="296" t="s">
        <v>282</v>
      </c>
    </row>
    <row r="23" spans="1:63" x14ac:dyDescent="0.3">
      <c r="A23" s="126"/>
      <c r="B23" s="132"/>
      <c r="C23" s="135">
        <v>3</v>
      </c>
      <c r="D23" s="136" t="s">
        <v>45</v>
      </c>
      <c r="E23" s="529">
        <v>119047.61904761905</v>
      </c>
      <c r="F23" s="527">
        <f>E23</f>
        <v>119047.61904761905</v>
      </c>
      <c r="G23" s="530">
        <f t="shared" si="9"/>
        <v>119047.61904761905</v>
      </c>
      <c r="H23" s="527">
        <f t="shared" si="9"/>
        <v>119047.61904761905</v>
      </c>
      <c r="I23" s="530">
        <f t="shared" si="9"/>
        <v>119047.61904761905</v>
      </c>
      <c r="J23" s="527">
        <f t="shared" si="9"/>
        <v>119047.61904761905</v>
      </c>
      <c r="K23" s="285"/>
      <c r="L23" s="266"/>
      <c r="M23" s="125" t="s">
        <v>321</v>
      </c>
      <c r="N23" s="125"/>
      <c r="O23" s="125"/>
      <c r="P23" s="125" t="s">
        <v>146</v>
      </c>
      <c r="Q23" s="209">
        <f>K72</f>
        <v>38896145.890000001</v>
      </c>
      <c r="R23" s="267"/>
      <c r="S23" s="125"/>
      <c r="T23" s="125"/>
      <c r="U23" s="208"/>
      <c r="V23" s="141"/>
      <c r="W23" s="179"/>
      <c r="X23" s="141"/>
      <c r="AF23" s="296">
        <v>16</v>
      </c>
      <c r="AH23" s="296">
        <v>2023</v>
      </c>
      <c r="AM23" s="176">
        <v>0.75</v>
      </c>
      <c r="AQ23" s="135">
        <v>5</v>
      </c>
      <c r="AR23" s="136" t="s">
        <v>113</v>
      </c>
      <c r="AS23" s="159">
        <f t="shared" si="7"/>
        <v>0</v>
      </c>
      <c r="AT23" s="159">
        <f t="shared" si="8"/>
        <v>0</v>
      </c>
      <c r="AU23" s="159">
        <f t="shared" si="5"/>
        <v>0</v>
      </c>
      <c r="AV23" s="159">
        <f t="shared" si="5"/>
        <v>0</v>
      </c>
      <c r="AW23" s="159">
        <f t="shared" si="5"/>
        <v>0</v>
      </c>
      <c r="AX23" s="159">
        <f t="shared" si="5"/>
        <v>0</v>
      </c>
      <c r="BA23" s="274">
        <v>16</v>
      </c>
      <c r="BB23" s="275" t="s">
        <v>304</v>
      </c>
      <c r="BC23" s="275">
        <v>270000</v>
      </c>
      <c r="BD23" s="275">
        <v>300000</v>
      </c>
      <c r="BE23" s="275">
        <v>150000</v>
      </c>
      <c r="BF23" s="275">
        <v>270000</v>
      </c>
      <c r="BK23" s="296" t="s">
        <v>282</v>
      </c>
    </row>
    <row r="24" spans="1:63" ht="14.5" thickBot="1" x14ac:dyDescent="0.35">
      <c r="A24" s="126"/>
      <c r="B24" s="132"/>
      <c r="C24" s="135">
        <v>4</v>
      </c>
      <c r="D24" s="136" t="s">
        <v>98</v>
      </c>
      <c r="E24" s="201">
        <v>130000</v>
      </c>
      <c r="F24" s="193">
        <f>E24</f>
        <v>130000</v>
      </c>
      <c r="G24" s="201">
        <f>F24</f>
        <v>130000</v>
      </c>
      <c r="H24" s="193">
        <f>G24</f>
        <v>130000</v>
      </c>
      <c r="I24" s="201">
        <f>H24</f>
        <v>130000</v>
      </c>
      <c r="J24" s="193">
        <f>I24</f>
        <v>130000</v>
      </c>
      <c r="K24" s="285"/>
      <c r="L24" s="266"/>
      <c r="M24" s="259"/>
      <c r="N24" s="259" t="s">
        <v>303</v>
      </c>
      <c r="O24" s="259"/>
      <c r="P24" s="259"/>
      <c r="Q24" s="256">
        <f>SUM(Q19:Q23)</f>
        <v>281442745.38999999</v>
      </c>
      <c r="R24" s="268"/>
      <c r="S24" s="125"/>
      <c r="T24" s="125"/>
      <c r="U24" s="208"/>
      <c r="V24" s="141"/>
      <c r="W24" s="179"/>
      <c r="X24" s="141"/>
      <c r="AF24" s="296">
        <v>17</v>
      </c>
      <c r="AH24" s="296">
        <v>2024</v>
      </c>
      <c r="AM24" s="176">
        <v>0.8</v>
      </c>
      <c r="AQ24" s="135">
        <v>6</v>
      </c>
      <c r="AR24" s="136" t="s">
        <v>42</v>
      </c>
      <c r="AS24" s="159">
        <f t="shared" si="7"/>
        <v>0</v>
      </c>
      <c r="AT24" s="159">
        <f t="shared" si="8"/>
        <v>0</v>
      </c>
      <c r="AU24" s="159">
        <f t="shared" si="5"/>
        <v>0</v>
      </c>
      <c r="AV24" s="159">
        <f t="shared" si="5"/>
        <v>0</v>
      </c>
      <c r="AW24" s="159">
        <f t="shared" si="5"/>
        <v>0</v>
      </c>
      <c r="AX24" s="159">
        <f t="shared" si="5"/>
        <v>0</v>
      </c>
      <c r="BA24" s="274">
        <v>17</v>
      </c>
      <c r="BB24" s="275" t="s">
        <v>304</v>
      </c>
      <c r="BC24" s="275">
        <v>270000</v>
      </c>
      <c r="BD24" s="275">
        <v>300000</v>
      </c>
      <c r="BE24" s="275">
        <v>150000</v>
      </c>
      <c r="BF24" s="275">
        <v>270000</v>
      </c>
      <c r="BK24" s="296" t="s">
        <v>282</v>
      </c>
    </row>
    <row r="25" spans="1:63" ht="15.75" customHeight="1" thickTop="1" x14ac:dyDescent="0.3">
      <c r="A25" s="126"/>
      <c r="B25" s="132"/>
      <c r="C25" s="135" t="s">
        <v>360</v>
      </c>
      <c r="D25" s="136" t="s">
        <v>359</v>
      </c>
      <c r="E25" s="201"/>
      <c r="F25" s="193"/>
      <c r="G25" s="201"/>
      <c r="H25" s="193"/>
      <c r="I25" s="201"/>
      <c r="J25" s="193"/>
      <c r="K25" s="285"/>
      <c r="L25" s="266"/>
      <c r="M25" s="125"/>
      <c r="N25" s="125"/>
      <c r="O25" s="125"/>
      <c r="P25" s="144"/>
      <c r="Q25" s="125"/>
      <c r="R25" s="267"/>
      <c r="S25" s="125"/>
      <c r="T25" s="125"/>
      <c r="U25" s="208"/>
      <c r="V25" s="141"/>
      <c r="W25" s="179"/>
      <c r="X25" s="141"/>
      <c r="AF25" s="296">
        <v>18</v>
      </c>
      <c r="AH25" s="296">
        <v>2025</v>
      </c>
      <c r="AM25" s="176">
        <v>0.85</v>
      </c>
      <c r="AQ25" s="135">
        <v>7</v>
      </c>
      <c r="AR25" s="136" t="s">
        <v>111</v>
      </c>
      <c r="AS25" s="159">
        <f t="shared" si="7"/>
        <v>0</v>
      </c>
      <c r="AT25" s="159">
        <f t="shared" si="8"/>
        <v>0</v>
      </c>
      <c r="AU25" s="159">
        <f t="shared" si="5"/>
        <v>0</v>
      </c>
      <c r="AV25" s="159">
        <f t="shared" si="5"/>
        <v>0</v>
      </c>
      <c r="AW25" s="159">
        <f t="shared" si="5"/>
        <v>0</v>
      </c>
      <c r="AX25" s="159">
        <f t="shared" si="5"/>
        <v>0</v>
      </c>
      <c r="BA25" s="274">
        <v>18</v>
      </c>
      <c r="BB25" s="275" t="s">
        <v>304</v>
      </c>
      <c r="BC25" s="275">
        <v>270000</v>
      </c>
      <c r="BD25" s="275">
        <v>300000</v>
      </c>
      <c r="BE25" s="275">
        <v>150000</v>
      </c>
      <c r="BF25" s="275">
        <v>270000</v>
      </c>
      <c r="BK25" s="296" t="s">
        <v>282</v>
      </c>
    </row>
    <row r="26" spans="1:63" x14ac:dyDescent="0.3">
      <c r="A26" s="126"/>
      <c r="B26" s="132"/>
      <c r="C26" s="135">
        <v>1</v>
      </c>
      <c r="D26" s="136" t="s">
        <v>109</v>
      </c>
      <c r="E26" s="531"/>
      <c r="F26" s="497"/>
      <c r="G26" s="531"/>
      <c r="H26" s="497"/>
      <c r="I26" s="531"/>
      <c r="J26" s="497"/>
      <c r="K26" s="285"/>
      <c r="L26" s="266"/>
      <c r="M26" s="125" t="s">
        <v>299</v>
      </c>
      <c r="N26" s="125"/>
      <c r="O26" s="125"/>
      <c r="P26" s="125" t="s">
        <v>146</v>
      </c>
      <c r="Q26" s="325">
        <f>NPV(F14,E73:J73)</f>
        <v>-1290432987.8486795</v>
      </c>
      <c r="R26" s="267"/>
      <c r="S26" s="125"/>
      <c r="T26" s="125"/>
      <c r="U26" s="208"/>
      <c r="V26" s="144"/>
      <c r="W26" s="179"/>
      <c r="X26" s="141"/>
      <c r="AF26" s="296">
        <v>19</v>
      </c>
      <c r="AM26" s="176">
        <v>0.9</v>
      </c>
      <c r="AQ26" s="135">
        <v>8</v>
      </c>
      <c r="AR26" s="136" t="s">
        <v>46</v>
      </c>
      <c r="AS26" s="159">
        <f t="shared" si="7"/>
        <v>0</v>
      </c>
      <c r="AT26" s="159">
        <f t="shared" si="8"/>
        <v>0</v>
      </c>
      <c r="AU26" s="159">
        <f t="shared" si="5"/>
        <v>0</v>
      </c>
      <c r="AV26" s="159">
        <f t="shared" si="5"/>
        <v>0</v>
      </c>
      <c r="AW26" s="159">
        <f t="shared" si="5"/>
        <v>0</v>
      </c>
      <c r="AX26" s="159">
        <f t="shared" si="5"/>
        <v>0</v>
      </c>
      <c r="BA26" s="274">
        <v>19</v>
      </c>
      <c r="BB26" s="275" t="s">
        <v>304</v>
      </c>
      <c r="BC26" s="275">
        <v>270000</v>
      </c>
      <c r="BD26" s="275">
        <v>300000</v>
      </c>
      <c r="BE26" s="275">
        <v>150000</v>
      </c>
      <c r="BF26" s="275">
        <v>270000</v>
      </c>
      <c r="BK26" s="296" t="s">
        <v>282</v>
      </c>
    </row>
    <row r="27" spans="1:63" ht="14.5" thickBot="1" x14ac:dyDescent="0.35">
      <c r="A27" s="126"/>
      <c r="B27" s="132"/>
      <c r="C27" s="135">
        <v>2</v>
      </c>
      <c r="D27" s="136" t="s">
        <v>110</v>
      </c>
      <c r="E27" s="201"/>
      <c r="F27" s="193"/>
      <c r="G27" s="201"/>
      <c r="H27" s="193"/>
      <c r="I27" s="201"/>
      <c r="J27" s="193"/>
      <c r="K27" s="285"/>
      <c r="L27" s="266"/>
      <c r="M27" s="125" t="s">
        <v>300</v>
      </c>
      <c r="N27" s="125"/>
      <c r="O27" s="125"/>
      <c r="P27" s="125" t="s">
        <v>146</v>
      </c>
      <c r="Q27" s="258">
        <f>N68</f>
        <v>13.657520901429777</v>
      </c>
      <c r="R27" s="267"/>
      <c r="S27" s="125"/>
      <c r="T27" s="125"/>
      <c r="U27" s="208"/>
      <c r="V27" s="144"/>
      <c r="W27" s="179"/>
      <c r="X27" s="141"/>
      <c r="AF27" s="296">
        <v>20</v>
      </c>
      <c r="AM27" s="176">
        <v>0.95</v>
      </c>
      <c r="AQ27" s="137">
        <v>9</v>
      </c>
      <c r="AR27" s="138" t="s">
        <v>112</v>
      </c>
      <c r="AS27" s="170">
        <f t="shared" si="7"/>
        <v>0</v>
      </c>
      <c r="AT27" s="170">
        <f t="shared" si="8"/>
        <v>0</v>
      </c>
      <c r="AU27" s="170">
        <f t="shared" si="5"/>
        <v>0</v>
      </c>
      <c r="AV27" s="170">
        <f t="shared" si="5"/>
        <v>0</v>
      </c>
      <c r="AW27" s="170">
        <f t="shared" si="5"/>
        <v>0</v>
      </c>
      <c r="AX27" s="170">
        <f t="shared" si="5"/>
        <v>0</v>
      </c>
      <c r="BA27" s="274">
        <v>20</v>
      </c>
      <c r="BB27" s="275" t="s">
        <v>304</v>
      </c>
      <c r="BC27" s="275">
        <v>270000</v>
      </c>
      <c r="BD27" s="275">
        <v>300000</v>
      </c>
      <c r="BE27" s="275">
        <v>150000</v>
      </c>
      <c r="BF27" s="275">
        <v>270000</v>
      </c>
      <c r="BK27" s="296" t="s">
        <v>282</v>
      </c>
    </row>
    <row r="28" spans="1:63" ht="17.5" x14ac:dyDescent="0.3">
      <c r="A28" s="126"/>
      <c r="B28" s="132"/>
      <c r="C28" s="135">
        <v>3</v>
      </c>
      <c r="D28" s="136" t="s">
        <v>45</v>
      </c>
      <c r="E28" s="201"/>
      <c r="F28" s="193"/>
      <c r="G28" s="201"/>
      <c r="H28" s="193"/>
      <c r="I28" s="201"/>
      <c r="J28" s="193"/>
      <c r="K28" s="285"/>
      <c r="L28" s="451">
        <f>MATCH(TRUE,E75:J75,0)</f>
        <v>1</v>
      </c>
      <c r="M28" s="125" t="s">
        <v>301</v>
      </c>
      <c r="N28" s="125"/>
      <c r="O28" s="125"/>
      <c r="P28" s="125" t="s">
        <v>146</v>
      </c>
      <c r="Q28" s="262" t="e">
        <f ca="1">(L28-1+OFFSET(E73,0,L28)/OFFSET(E67,0,L28))*12</f>
        <v>#VALUE!</v>
      </c>
      <c r="R28" s="267" t="s">
        <v>365</v>
      </c>
      <c r="S28" s="125"/>
      <c r="T28" s="125"/>
      <c r="U28" s="208"/>
      <c r="V28" s="141"/>
      <c r="W28" s="179"/>
      <c r="X28" s="141"/>
      <c r="AF28" s="296">
        <v>21</v>
      </c>
      <c r="AM28" s="176">
        <v>1</v>
      </c>
      <c r="BA28" s="274">
        <v>21</v>
      </c>
      <c r="BB28" s="275" t="s">
        <v>304</v>
      </c>
      <c r="BC28" s="275">
        <v>270000</v>
      </c>
      <c r="BD28" s="275">
        <v>300000</v>
      </c>
      <c r="BE28" s="275">
        <v>150000</v>
      </c>
      <c r="BF28" s="275">
        <v>270000</v>
      </c>
      <c r="BK28" s="296" t="s">
        <v>282</v>
      </c>
    </row>
    <row r="29" spans="1:63" ht="14.5" thickBot="1" x14ac:dyDescent="0.35">
      <c r="A29" s="126"/>
      <c r="B29" s="132"/>
      <c r="C29" s="137">
        <v>4</v>
      </c>
      <c r="D29" s="138" t="s">
        <v>98</v>
      </c>
      <c r="E29" s="532"/>
      <c r="F29" s="203"/>
      <c r="G29" s="532"/>
      <c r="H29" s="203"/>
      <c r="I29" s="532"/>
      <c r="J29" s="203"/>
      <c r="K29" s="285"/>
      <c r="L29" s="270"/>
      <c r="M29" s="271"/>
      <c r="N29" s="271"/>
      <c r="O29" s="271"/>
      <c r="P29" s="272"/>
      <c r="Q29" s="547" t="e">
        <f ca="1">Q28/12</f>
        <v>#VALUE!</v>
      </c>
      <c r="R29" s="273" t="s">
        <v>116</v>
      </c>
      <c r="S29" s="125"/>
      <c r="T29" s="125"/>
      <c r="U29" s="208"/>
      <c r="V29" s="141"/>
      <c r="W29" s="179"/>
      <c r="X29" s="141"/>
      <c r="AF29" s="296">
        <v>22</v>
      </c>
      <c r="BA29" s="274">
        <v>22</v>
      </c>
      <c r="BB29" s="275" t="s">
        <v>304</v>
      </c>
      <c r="BC29" s="275">
        <v>270000</v>
      </c>
      <c r="BD29" s="275">
        <v>300000</v>
      </c>
      <c r="BE29" s="275">
        <v>150000</v>
      </c>
      <c r="BF29" s="275">
        <v>270000</v>
      </c>
      <c r="BK29" s="296" t="s">
        <v>282</v>
      </c>
    </row>
    <row r="30" spans="1:63" x14ac:dyDescent="0.3">
      <c r="A30" s="126"/>
      <c r="B30" s="125"/>
      <c r="C30" s="125"/>
      <c r="D30" s="125"/>
      <c r="E30" s="125"/>
      <c r="F30" s="125"/>
      <c r="G30" s="125"/>
      <c r="H30" s="125"/>
      <c r="I30" s="125"/>
      <c r="J30" s="125"/>
      <c r="K30" s="125"/>
      <c r="L30" s="143"/>
      <c r="M30" s="177"/>
      <c r="N30" s="143"/>
      <c r="O30" s="245"/>
      <c r="P30" s="144"/>
      <c r="Q30" s="144"/>
      <c r="R30" s="144"/>
      <c r="S30" s="125"/>
      <c r="T30" s="125"/>
      <c r="U30" s="208"/>
      <c r="V30" s="144"/>
      <c r="W30" s="179"/>
      <c r="X30" s="141"/>
      <c r="AF30" s="296">
        <v>23</v>
      </c>
      <c r="BA30" s="274">
        <v>23</v>
      </c>
      <c r="BB30" s="275" t="s">
        <v>304</v>
      </c>
      <c r="BC30" s="275">
        <v>270000</v>
      </c>
      <c r="BD30" s="275">
        <v>300000</v>
      </c>
      <c r="BE30" s="275">
        <v>150000</v>
      </c>
      <c r="BF30" s="275">
        <v>270000</v>
      </c>
      <c r="BK30" s="296" t="s">
        <v>282</v>
      </c>
    </row>
    <row r="31" spans="1:63" ht="14.5" thickBot="1" x14ac:dyDescent="0.35">
      <c r="A31" s="126"/>
      <c r="B31" s="131" t="s">
        <v>195</v>
      </c>
      <c r="C31" s="125"/>
      <c r="D31" s="125"/>
      <c r="E31" s="125"/>
      <c r="F31" s="125"/>
      <c r="G31" s="125"/>
      <c r="H31" s="125"/>
      <c r="I31" s="125"/>
      <c r="J31" s="125"/>
      <c r="K31" s="125"/>
      <c r="L31" s="144"/>
      <c r="M31" s="179"/>
      <c r="N31" s="244"/>
      <c r="O31" s="244"/>
      <c r="P31" s="144"/>
      <c r="Q31" s="125"/>
      <c r="R31" s="125"/>
      <c r="S31" s="125"/>
      <c r="T31" s="125"/>
      <c r="U31" s="208"/>
      <c r="V31" s="144"/>
      <c r="W31" s="144"/>
      <c r="X31" s="144"/>
      <c r="AF31" s="296">
        <v>24</v>
      </c>
      <c r="BA31" s="274">
        <v>24</v>
      </c>
      <c r="BB31" s="275" t="s">
        <v>304</v>
      </c>
      <c r="BC31" s="275">
        <v>270000</v>
      </c>
      <c r="BD31" s="275">
        <v>300000</v>
      </c>
      <c r="BE31" s="275">
        <v>150000</v>
      </c>
      <c r="BF31" s="275">
        <v>270000</v>
      </c>
      <c r="BK31" s="296" t="s">
        <v>282</v>
      </c>
    </row>
    <row r="32" spans="1:63" ht="14.5" thickBot="1" x14ac:dyDescent="0.35">
      <c r="A32" s="126"/>
      <c r="B32" s="125"/>
      <c r="C32" s="139" t="s">
        <v>115</v>
      </c>
      <c r="D32" s="139" t="s">
        <v>114</v>
      </c>
      <c r="E32" s="139" t="str">
        <f>E20</f>
        <v>2014-2019</v>
      </c>
      <c r="F32" s="139">
        <f>F20</f>
        <v>2020</v>
      </c>
      <c r="G32" s="139">
        <f t="shared" ref="G32:J32" si="10">F32+1</f>
        <v>2021</v>
      </c>
      <c r="H32" s="139">
        <f>G32+1</f>
        <v>2022</v>
      </c>
      <c r="I32" s="139">
        <f>H32+1</f>
        <v>2023</v>
      </c>
      <c r="J32" s="139">
        <f t="shared" si="10"/>
        <v>2024</v>
      </c>
      <c r="K32" s="125"/>
      <c r="M32" s="131" t="s">
        <v>224</v>
      </c>
      <c r="N32" s="144"/>
      <c r="O32" s="125"/>
      <c r="P32" s="125"/>
      <c r="Q32" s="131" t="s">
        <v>207</v>
      </c>
      <c r="R32" s="125"/>
      <c r="S32" s="125"/>
      <c r="T32" s="125"/>
      <c r="U32" s="208"/>
      <c r="V32" s="143"/>
      <c r="W32" s="180"/>
      <c r="X32" s="144"/>
      <c r="AF32" s="296">
        <v>25</v>
      </c>
      <c r="BA32" s="274">
        <v>25</v>
      </c>
      <c r="BB32" s="275" t="s">
        <v>304</v>
      </c>
      <c r="BC32" s="275">
        <v>270000</v>
      </c>
      <c r="BD32" s="275">
        <v>300000</v>
      </c>
      <c r="BE32" s="275">
        <v>150000</v>
      </c>
      <c r="BF32" s="275">
        <v>270000</v>
      </c>
      <c r="BK32" s="296" t="s">
        <v>282</v>
      </c>
    </row>
    <row r="33" spans="1:63" ht="14.5" thickBot="1" x14ac:dyDescent="0.35">
      <c r="A33" s="126"/>
      <c r="B33" s="172">
        <f>SUM(E33:J33)</f>
        <v>0</v>
      </c>
      <c r="C33" s="133">
        <v>1</v>
      </c>
      <c r="D33" s="134" t="s">
        <v>109</v>
      </c>
      <c r="E33" s="636"/>
      <c r="F33" s="636"/>
      <c r="G33" s="636"/>
      <c r="H33" s="636"/>
      <c r="I33" s="636"/>
      <c r="J33" s="636"/>
      <c r="K33" s="173" t="str">
        <f>IF(B33&gt;1,"Salah","Benar")</f>
        <v>Benar</v>
      </c>
      <c r="M33" s="491">
        <v>1</v>
      </c>
      <c r="N33" s="492" t="s">
        <v>134</v>
      </c>
      <c r="O33" s="491" t="s">
        <v>223</v>
      </c>
      <c r="P33" s="125"/>
      <c r="Q33" s="142" t="s">
        <v>115</v>
      </c>
      <c r="R33" s="139" t="s">
        <v>201</v>
      </c>
      <c r="S33" s="148" t="str">
        <f>E20</f>
        <v>2014-2019</v>
      </c>
      <c r="T33" s="139" t="s">
        <v>201</v>
      </c>
      <c r="U33" s="208"/>
      <c r="V33" s="144"/>
      <c r="W33" s="179"/>
      <c r="X33" s="141"/>
      <c r="AF33" s="296">
        <v>26</v>
      </c>
      <c r="BA33" s="274">
        <v>26</v>
      </c>
      <c r="BB33" s="275" t="s">
        <v>304</v>
      </c>
      <c r="BC33" s="275">
        <v>270000</v>
      </c>
      <c r="BD33" s="275">
        <v>300000</v>
      </c>
      <c r="BE33" s="275">
        <v>150000</v>
      </c>
      <c r="BF33" s="275">
        <v>270000</v>
      </c>
      <c r="BK33" s="296" t="s">
        <v>282</v>
      </c>
    </row>
    <row r="34" spans="1:63" x14ac:dyDescent="0.3">
      <c r="A34" s="126"/>
      <c r="B34" s="172">
        <f t="shared" ref="B34:B41" si="11">SUM(E34:J34)</f>
        <v>0</v>
      </c>
      <c r="C34" s="135">
        <v>2</v>
      </c>
      <c r="D34" s="136" t="s">
        <v>110</v>
      </c>
      <c r="E34" s="196"/>
      <c r="F34" s="196"/>
      <c r="G34" s="196"/>
      <c r="H34" s="196"/>
      <c r="I34" s="196"/>
      <c r="J34" s="196"/>
      <c r="K34" s="173" t="str">
        <f t="shared" ref="K34:K41" si="12">IF(B34&gt;1,"Salah","Benar")</f>
        <v>Benar</v>
      </c>
      <c r="M34" s="150"/>
      <c r="N34" s="146" t="s">
        <v>212</v>
      </c>
      <c r="O34" s="493">
        <f>IF($Q$16&lt;100,36000000,IF($Q$16&gt;200,48000000,42000000))</f>
        <v>36000000</v>
      </c>
      <c r="P34" s="125" t="s">
        <v>239</v>
      </c>
      <c r="Q34" s="637">
        <v>1</v>
      </c>
      <c r="R34" s="634" t="s">
        <v>118</v>
      </c>
      <c r="S34" s="630"/>
      <c r="T34" s="638"/>
      <c r="U34" s="208"/>
      <c r="V34" s="144"/>
      <c r="W34" s="179"/>
      <c r="X34" s="141"/>
      <c r="AF34" s="296">
        <v>27</v>
      </c>
      <c r="BA34" s="274">
        <v>27</v>
      </c>
      <c r="BB34" s="275" t="s">
        <v>304</v>
      </c>
      <c r="BC34" s="275">
        <v>270000</v>
      </c>
      <c r="BD34" s="275">
        <v>300000</v>
      </c>
      <c r="BE34" s="275">
        <v>150000</v>
      </c>
      <c r="BF34" s="275">
        <v>270000</v>
      </c>
      <c r="BK34" s="296" t="s">
        <v>282</v>
      </c>
    </row>
    <row r="35" spans="1:63" x14ac:dyDescent="0.3">
      <c r="A35" s="126"/>
      <c r="B35" s="172">
        <f t="shared" si="11"/>
        <v>1</v>
      </c>
      <c r="C35" s="135">
        <v>3</v>
      </c>
      <c r="D35" s="136" t="s">
        <v>45</v>
      </c>
      <c r="E35" s="196">
        <v>1</v>
      </c>
      <c r="F35" s="196"/>
      <c r="G35" s="196"/>
      <c r="H35" s="196"/>
      <c r="I35" s="196"/>
      <c r="J35" s="196"/>
      <c r="K35" s="173" t="str">
        <f t="shared" si="12"/>
        <v>Benar</v>
      </c>
      <c r="M35" s="159"/>
      <c r="N35" s="158" t="s">
        <v>213</v>
      </c>
      <c r="O35" s="494">
        <f>IF($Q$16&lt;100,36000000,IF($Q$16&gt;200,48000000,42000000))</f>
        <v>36000000</v>
      </c>
      <c r="P35" s="125" t="s">
        <v>239</v>
      </c>
      <c r="Q35" s="281" t="str">
        <f>J8&amp;F8&amp;F7</f>
        <v>S</v>
      </c>
      <c r="R35" s="158" t="s">
        <v>202</v>
      </c>
      <c r="S35" s="201">
        <v>50000000</v>
      </c>
      <c r="T35" s="159" t="s">
        <v>208</v>
      </c>
      <c r="U35" s="208"/>
      <c r="V35" s="144"/>
      <c r="W35" s="179"/>
      <c r="X35" s="141"/>
      <c r="AF35" s="296">
        <v>28</v>
      </c>
      <c r="BA35" s="274">
        <v>28</v>
      </c>
      <c r="BB35" s="275" t="s">
        <v>304</v>
      </c>
      <c r="BC35" s="275">
        <v>270000</v>
      </c>
      <c r="BD35" s="275">
        <v>300000</v>
      </c>
      <c r="BE35" s="275">
        <v>150000</v>
      </c>
      <c r="BF35" s="275">
        <v>270000</v>
      </c>
      <c r="BK35" s="296" t="s">
        <v>282</v>
      </c>
    </row>
    <row r="36" spans="1:63" x14ac:dyDescent="0.3">
      <c r="A36" s="126"/>
      <c r="B36" s="172">
        <f t="shared" si="11"/>
        <v>0</v>
      </c>
      <c r="C36" s="135">
        <v>4</v>
      </c>
      <c r="D36" s="136" t="s">
        <v>98</v>
      </c>
      <c r="E36" s="196"/>
      <c r="F36" s="196"/>
      <c r="G36" s="196"/>
      <c r="H36" s="196"/>
      <c r="I36" s="196"/>
      <c r="J36" s="196"/>
      <c r="K36" s="173" t="str">
        <f t="shared" si="12"/>
        <v>Benar</v>
      </c>
      <c r="M36" s="159"/>
      <c r="N36" s="158" t="s">
        <v>214</v>
      </c>
      <c r="O36" s="193"/>
      <c r="P36" s="125" t="s">
        <v>239</v>
      </c>
      <c r="Q36" s="157"/>
      <c r="R36" s="158" t="s">
        <v>204</v>
      </c>
      <c r="S36" s="201"/>
      <c r="T36" s="159" t="s">
        <v>209</v>
      </c>
      <c r="U36" s="208"/>
      <c r="V36" s="144"/>
      <c r="W36" s="179"/>
      <c r="X36" s="141"/>
      <c r="AF36" s="296">
        <v>29</v>
      </c>
      <c r="BA36" s="274">
        <v>29</v>
      </c>
      <c r="BB36" s="275" t="s">
        <v>304</v>
      </c>
      <c r="BC36" s="275">
        <v>270000</v>
      </c>
      <c r="BD36" s="275">
        <v>300000</v>
      </c>
      <c r="BE36" s="275">
        <v>150000</v>
      </c>
      <c r="BF36" s="275">
        <v>270000</v>
      </c>
      <c r="BK36" s="296" t="s">
        <v>282</v>
      </c>
    </row>
    <row r="37" spans="1:63" x14ac:dyDescent="0.3">
      <c r="A37" s="126"/>
      <c r="B37" s="172">
        <f t="shared" si="11"/>
        <v>0</v>
      </c>
      <c r="C37" s="135" t="s">
        <v>360</v>
      </c>
      <c r="D37" s="136" t="s">
        <v>359</v>
      </c>
      <c r="E37" s="196"/>
      <c r="F37" s="196"/>
      <c r="G37" s="196"/>
      <c r="H37" s="196"/>
      <c r="I37" s="196"/>
      <c r="J37" s="196"/>
      <c r="K37" s="173" t="str">
        <f t="shared" si="12"/>
        <v>Benar</v>
      </c>
      <c r="M37" s="159"/>
      <c r="N37" s="158" t="s">
        <v>215</v>
      </c>
      <c r="O37" s="193"/>
      <c r="P37" s="125" t="s">
        <v>239</v>
      </c>
      <c r="Q37" s="157"/>
      <c r="R37" s="158" t="s">
        <v>203</v>
      </c>
      <c r="S37" s="201"/>
      <c r="T37" s="159" t="s">
        <v>209</v>
      </c>
      <c r="U37" s="208"/>
      <c r="V37" s="144"/>
      <c r="W37" s="144"/>
      <c r="X37" s="144"/>
      <c r="AF37" s="296">
        <v>30</v>
      </c>
      <c r="BA37" s="274">
        <v>30</v>
      </c>
      <c r="BB37" s="275" t="s">
        <v>304</v>
      </c>
      <c r="BC37" s="275">
        <v>270000</v>
      </c>
      <c r="BD37" s="275">
        <v>300000</v>
      </c>
      <c r="BE37" s="275">
        <v>150000</v>
      </c>
      <c r="BF37" s="275">
        <v>270000</v>
      </c>
      <c r="BK37" s="296" t="s">
        <v>282</v>
      </c>
    </row>
    <row r="38" spans="1:63" x14ac:dyDescent="0.3">
      <c r="A38" s="126"/>
      <c r="B38" s="172">
        <f t="shared" si="11"/>
        <v>0</v>
      </c>
      <c r="C38" s="135">
        <v>1</v>
      </c>
      <c r="D38" s="136" t="s">
        <v>109</v>
      </c>
      <c r="E38" s="196"/>
      <c r="F38" s="196"/>
      <c r="G38" s="196"/>
      <c r="H38" s="196"/>
      <c r="I38" s="196"/>
      <c r="J38" s="196"/>
      <c r="K38" s="173" t="str">
        <f t="shared" si="12"/>
        <v>Benar</v>
      </c>
      <c r="M38" s="162"/>
      <c r="N38" s="158" t="s">
        <v>216</v>
      </c>
      <c r="O38" s="193"/>
      <c r="P38" s="125" t="s">
        <v>239</v>
      </c>
      <c r="Q38" s="157"/>
      <c r="R38" s="160"/>
      <c r="S38" s="161"/>
      <c r="T38" s="162"/>
      <c r="U38" s="208"/>
      <c r="V38" s="144"/>
      <c r="W38" s="144"/>
      <c r="X38" s="144"/>
      <c r="AF38" s="296">
        <v>31</v>
      </c>
      <c r="BA38" s="274">
        <v>31</v>
      </c>
      <c r="BB38" s="275" t="s">
        <v>304</v>
      </c>
      <c r="BC38" s="275">
        <v>270000</v>
      </c>
      <c r="BD38" s="275">
        <v>300000</v>
      </c>
      <c r="BE38" s="275">
        <v>150000</v>
      </c>
      <c r="BF38" s="275">
        <v>270000</v>
      </c>
      <c r="BK38" s="296" t="s">
        <v>282</v>
      </c>
    </row>
    <row r="39" spans="1:63" x14ac:dyDescent="0.3">
      <c r="A39" s="126"/>
      <c r="B39" s="172">
        <f t="shared" si="11"/>
        <v>0</v>
      </c>
      <c r="C39" s="135">
        <v>2</v>
      </c>
      <c r="D39" s="136" t="s">
        <v>110</v>
      </c>
      <c r="E39" s="196"/>
      <c r="F39" s="196"/>
      <c r="G39" s="196"/>
      <c r="H39" s="196"/>
      <c r="I39" s="196"/>
      <c r="J39" s="196"/>
      <c r="K39" s="173" t="str">
        <f t="shared" si="12"/>
        <v>Benar</v>
      </c>
      <c r="M39" s="162"/>
      <c r="N39" s="158" t="s">
        <v>217</v>
      </c>
      <c r="O39" s="193"/>
      <c r="P39" s="125" t="s">
        <v>239</v>
      </c>
      <c r="Q39" s="163">
        <v>2</v>
      </c>
      <c r="R39" s="136" t="s">
        <v>205</v>
      </c>
      <c r="S39" s="161"/>
      <c r="T39" s="162"/>
      <c r="U39" s="208"/>
      <c r="V39" s="144"/>
      <c r="W39" s="144"/>
      <c r="X39" s="144"/>
      <c r="BA39" s="274">
        <v>32</v>
      </c>
      <c r="BB39" s="275" t="s">
        <v>304</v>
      </c>
      <c r="BC39" s="275">
        <v>270000</v>
      </c>
      <c r="BD39" s="275">
        <v>300000</v>
      </c>
      <c r="BE39" s="275">
        <v>150000</v>
      </c>
      <c r="BF39" s="275">
        <v>270000</v>
      </c>
      <c r="BK39" s="296" t="s">
        <v>282</v>
      </c>
    </row>
    <row r="40" spans="1:63" x14ac:dyDescent="0.3">
      <c r="A40" s="126"/>
      <c r="B40" s="172">
        <f t="shared" si="11"/>
        <v>0</v>
      </c>
      <c r="C40" s="135">
        <v>3</v>
      </c>
      <c r="D40" s="136" t="s">
        <v>45</v>
      </c>
      <c r="E40" s="196"/>
      <c r="F40" s="196"/>
      <c r="G40" s="196"/>
      <c r="H40" s="196"/>
      <c r="I40" s="196"/>
      <c r="J40" s="196"/>
      <c r="K40" s="173" t="str">
        <f t="shared" si="12"/>
        <v>Benar</v>
      </c>
      <c r="M40" s="159"/>
      <c r="N40" s="158" t="s">
        <v>218</v>
      </c>
      <c r="O40" s="193"/>
      <c r="P40" s="125" t="s">
        <v>239</v>
      </c>
      <c r="Q40" s="157"/>
      <c r="R40" s="158" t="s">
        <v>292</v>
      </c>
      <c r="S40" s="201">
        <f>E62+E61</f>
        <v>667757396.5</v>
      </c>
      <c r="T40" s="159" t="s">
        <v>291</v>
      </c>
      <c r="U40" s="208"/>
      <c r="V40" s="144"/>
      <c r="W40" s="292"/>
      <c r="X40" s="144"/>
      <c r="BA40" s="274">
        <v>33</v>
      </c>
      <c r="BB40" s="275" t="s">
        <v>304</v>
      </c>
      <c r="BC40" s="275">
        <v>270000</v>
      </c>
      <c r="BD40" s="275">
        <v>300000</v>
      </c>
      <c r="BE40" s="275">
        <v>150000</v>
      </c>
      <c r="BF40" s="275">
        <v>270000</v>
      </c>
      <c r="BK40" s="296" t="s">
        <v>282</v>
      </c>
    </row>
    <row r="41" spans="1:63" ht="14.5" thickBot="1" x14ac:dyDescent="0.35">
      <c r="A41" s="126"/>
      <c r="B41" s="172">
        <f t="shared" si="11"/>
        <v>0</v>
      </c>
      <c r="C41" s="137">
        <v>4</v>
      </c>
      <c r="D41" s="138" t="s">
        <v>98</v>
      </c>
      <c r="E41" s="197"/>
      <c r="F41" s="197"/>
      <c r="G41" s="197"/>
      <c r="H41" s="197"/>
      <c r="I41" s="197"/>
      <c r="J41" s="197"/>
      <c r="K41" s="173" t="str">
        <f t="shared" si="12"/>
        <v>Benar</v>
      </c>
      <c r="M41" s="159"/>
      <c r="N41" s="158" t="s">
        <v>219</v>
      </c>
      <c r="O41" s="193"/>
      <c r="P41" s="125" t="s">
        <v>239</v>
      </c>
      <c r="Q41" s="164"/>
      <c r="R41" s="158"/>
      <c r="S41" s="159"/>
      <c r="T41" s="159"/>
      <c r="U41" s="208"/>
      <c r="V41" s="144"/>
      <c r="W41" s="292"/>
      <c r="X41" s="144"/>
      <c r="BA41" s="274">
        <v>34</v>
      </c>
      <c r="BB41" s="275" t="s">
        <v>304</v>
      </c>
      <c r="BC41" s="275">
        <v>270000</v>
      </c>
      <c r="BD41" s="275">
        <v>300000</v>
      </c>
      <c r="BE41" s="275">
        <v>150000</v>
      </c>
      <c r="BF41" s="275">
        <v>270000</v>
      </c>
      <c r="BK41" s="296" t="s">
        <v>282</v>
      </c>
    </row>
    <row r="42" spans="1:63" ht="14.5" thickBot="1" x14ac:dyDescent="0.35">
      <c r="A42" s="126"/>
      <c r="B42" s="125"/>
      <c r="C42" s="125"/>
      <c r="D42" s="125"/>
      <c r="E42" s="209">
        <f>SUM(E33:E41)</f>
        <v>1</v>
      </c>
      <c r="F42" s="209">
        <f>E42+SUM(F33:F41)</f>
        <v>1</v>
      </c>
      <c r="G42" s="209">
        <f t="shared" ref="G42:J42" si="13">F42+SUM(G33:G41)</f>
        <v>1</v>
      </c>
      <c r="H42" s="209">
        <f t="shared" si="13"/>
        <v>1</v>
      </c>
      <c r="I42" s="209">
        <f t="shared" si="13"/>
        <v>1</v>
      </c>
      <c r="J42" s="209">
        <f t="shared" si="13"/>
        <v>1</v>
      </c>
      <c r="K42" s="209"/>
      <c r="M42" s="166"/>
      <c r="N42" s="151" t="s">
        <v>220</v>
      </c>
      <c r="O42" s="194"/>
      <c r="P42" s="125" t="s">
        <v>239</v>
      </c>
      <c r="Q42" s="212"/>
      <c r="R42" s="242"/>
      <c r="S42" s="213"/>
      <c r="T42" s="242"/>
      <c r="U42" s="208"/>
      <c r="V42" s="144"/>
      <c r="W42" s="292"/>
      <c r="X42" s="144"/>
      <c r="BA42" s="274">
        <v>35</v>
      </c>
      <c r="BB42" s="275" t="s">
        <v>304</v>
      </c>
      <c r="BC42" s="275">
        <v>270000</v>
      </c>
      <c r="BD42" s="275">
        <v>300000</v>
      </c>
      <c r="BE42" s="275">
        <v>150000</v>
      </c>
      <c r="BF42" s="275">
        <v>270000</v>
      </c>
      <c r="BK42" s="296" t="s">
        <v>282</v>
      </c>
    </row>
    <row r="43" spans="1:63" ht="14.5" thickBot="1" x14ac:dyDescent="0.35">
      <c r="A43" s="126"/>
      <c r="B43" s="125"/>
      <c r="C43" s="125"/>
      <c r="D43" s="125"/>
      <c r="E43" s="209"/>
      <c r="F43" s="125"/>
      <c r="G43" s="125"/>
      <c r="H43" s="125"/>
      <c r="I43" s="125"/>
      <c r="J43" s="125"/>
      <c r="K43" s="125"/>
      <c r="M43" s="629"/>
      <c r="N43" s="639"/>
      <c r="O43" s="631"/>
      <c r="P43" s="125"/>
      <c r="Q43" s="167">
        <v>3</v>
      </c>
      <c r="R43" s="152" t="s">
        <v>222</v>
      </c>
      <c r="S43" s="148" t="s">
        <v>210</v>
      </c>
      <c r="T43" s="153" t="s">
        <v>211</v>
      </c>
      <c r="U43" s="208"/>
      <c r="BA43" s="274">
        <v>36</v>
      </c>
      <c r="BB43" s="275" t="s">
        <v>304</v>
      </c>
      <c r="BC43" s="275">
        <v>270000</v>
      </c>
      <c r="BD43" s="275">
        <v>300000</v>
      </c>
      <c r="BE43" s="275">
        <v>150000</v>
      </c>
      <c r="BF43" s="275">
        <v>270000</v>
      </c>
      <c r="BK43" s="296" t="s">
        <v>282</v>
      </c>
    </row>
    <row r="44" spans="1:63" ht="14.5" thickBot="1" x14ac:dyDescent="0.35">
      <c r="A44" s="126"/>
      <c r="B44" s="131" t="s">
        <v>229</v>
      </c>
      <c r="C44" s="125"/>
      <c r="D44" s="125"/>
      <c r="E44" s="646" t="s">
        <v>421</v>
      </c>
      <c r="F44" s="125"/>
      <c r="G44" s="125"/>
      <c r="H44" s="125"/>
      <c r="I44" s="125"/>
      <c r="J44" s="125"/>
      <c r="K44" s="125"/>
      <c r="M44" s="163">
        <v>2</v>
      </c>
      <c r="N44" s="136" t="s">
        <v>135</v>
      </c>
      <c r="O44" s="168"/>
      <c r="P44" s="125"/>
      <c r="Q44" s="150"/>
      <c r="R44" s="146" t="s">
        <v>212</v>
      </c>
      <c r="S44" s="490"/>
      <c r="T44" s="640">
        <v>150000000</v>
      </c>
      <c r="U44" s="208"/>
      <c r="BA44" s="274">
        <v>37</v>
      </c>
      <c r="BB44" s="275" t="s">
        <v>304</v>
      </c>
      <c r="BC44" s="275">
        <v>270000</v>
      </c>
      <c r="BD44" s="275">
        <v>300000</v>
      </c>
      <c r="BE44" s="275">
        <v>150000</v>
      </c>
      <c r="BF44" s="275">
        <v>270000</v>
      </c>
      <c r="BK44" s="296" t="s">
        <v>282</v>
      </c>
    </row>
    <row r="45" spans="1:63" ht="14.5" thickBot="1" x14ac:dyDescent="0.35">
      <c r="A45" s="126"/>
      <c r="B45" s="125"/>
      <c r="C45" s="139" t="s">
        <v>115</v>
      </c>
      <c r="D45" s="139" t="s">
        <v>114</v>
      </c>
      <c r="E45" s="139" t="str">
        <f>E32</f>
        <v>2014-2019</v>
      </c>
      <c r="F45" s="139" t="s">
        <v>422</v>
      </c>
      <c r="G45" s="139">
        <f>G32</f>
        <v>2021</v>
      </c>
      <c r="H45" s="139">
        <f>G45+1</f>
        <v>2022</v>
      </c>
      <c r="I45" s="139">
        <f>H45+1</f>
        <v>2023</v>
      </c>
      <c r="J45" s="139">
        <f t="shared" ref="J45" si="14">I45+1</f>
        <v>2024</v>
      </c>
      <c r="K45" s="139" t="s">
        <v>48</v>
      </c>
      <c r="M45" s="157"/>
      <c r="N45" s="158" t="s">
        <v>225</v>
      </c>
      <c r="O45" s="205"/>
      <c r="P45" s="125" t="s">
        <v>489</v>
      </c>
      <c r="Q45" s="159"/>
      <c r="R45" s="158" t="s">
        <v>213</v>
      </c>
      <c r="S45" s="385"/>
      <c r="T45" s="385">
        <v>150000000</v>
      </c>
      <c r="U45" s="208"/>
      <c r="BA45" s="274">
        <v>38</v>
      </c>
      <c r="BB45" s="275" t="s">
        <v>304</v>
      </c>
      <c r="BC45" s="275">
        <v>270000</v>
      </c>
      <c r="BD45" s="275">
        <v>300000</v>
      </c>
      <c r="BE45" s="275">
        <v>150000</v>
      </c>
      <c r="BF45" s="275">
        <v>270000</v>
      </c>
      <c r="BK45" s="296" t="s">
        <v>282</v>
      </c>
    </row>
    <row r="46" spans="1:63" x14ac:dyDescent="0.3">
      <c r="A46" s="126"/>
      <c r="B46" s="125"/>
      <c r="C46" s="133">
        <v>1</v>
      </c>
      <c r="D46" s="134" t="s">
        <v>109</v>
      </c>
      <c r="E46" s="641"/>
      <c r="F46" s="632"/>
      <c r="G46" s="632"/>
      <c r="H46" s="632"/>
      <c r="I46" s="632"/>
      <c r="J46" s="632"/>
      <c r="K46" s="632">
        <f>SUM(F46:J46)</f>
        <v>0</v>
      </c>
      <c r="M46" s="157"/>
      <c r="N46" s="158" t="s">
        <v>226</v>
      </c>
      <c r="O46" s="205">
        <f>7000000</f>
        <v>7000000</v>
      </c>
      <c r="P46" s="125" t="s">
        <v>315</v>
      </c>
      <c r="Q46" s="159"/>
      <c r="R46" s="158" t="s">
        <v>214</v>
      </c>
      <c r="S46" s="193"/>
      <c r="T46" s="385">
        <v>150000000</v>
      </c>
      <c r="U46" s="208"/>
      <c r="BA46" s="274">
        <v>39</v>
      </c>
      <c r="BB46" s="275" t="s">
        <v>304</v>
      </c>
      <c r="BC46" s="275">
        <v>270000</v>
      </c>
      <c r="BD46" s="275">
        <v>300000</v>
      </c>
      <c r="BE46" s="275">
        <v>150000</v>
      </c>
      <c r="BF46" s="275">
        <v>270000</v>
      </c>
      <c r="BK46" s="296" t="s">
        <v>282</v>
      </c>
    </row>
    <row r="47" spans="1:63" x14ac:dyDescent="0.3">
      <c r="A47" s="126"/>
      <c r="B47" s="125"/>
      <c r="C47" s="135">
        <v>2</v>
      </c>
      <c r="D47" s="136" t="s">
        <v>110</v>
      </c>
      <c r="E47" s="643"/>
      <c r="F47" s="159"/>
      <c r="G47" s="159"/>
      <c r="H47" s="159"/>
      <c r="I47" s="159"/>
      <c r="J47" s="159"/>
      <c r="K47" s="159">
        <f>SUM(F47:J47)</f>
        <v>0</v>
      </c>
      <c r="M47" s="157"/>
      <c r="N47" s="158" t="s">
        <v>350</v>
      </c>
      <c r="O47" s="205">
        <v>10000000</v>
      </c>
      <c r="P47" s="125" t="s">
        <v>351</v>
      </c>
      <c r="Q47" s="159"/>
      <c r="R47" s="158" t="s">
        <v>215</v>
      </c>
      <c r="S47" s="193"/>
      <c r="T47" s="533">
        <v>150000000</v>
      </c>
      <c r="U47" s="208"/>
      <c r="BA47" s="274">
        <v>40</v>
      </c>
      <c r="BB47" s="275">
        <v>260000</v>
      </c>
      <c r="BC47" s="275">
        <v>216000</v>
      </c>
      <c r="BD47" s="275">
        <v>240000</v>
      </c>
      <c r="BE47" s="275">
        <v>150000</v>
      </c>
      <c r="BF47" s="275">
        <v>216000</v>
      </c>
      <c r="BK47" s="296" t="s">
        <v>282</v>
      </c>
    </row>
    <row r="48" spans="1:63" x14ac:dyDescent="0.3">
      <c r="A48" s="126"/>
      <c r="B48" s="125"/>
      <c r="C48" s="135">
        <v>3</v>
      </c>
      <c r="D48" s="136" t="s">
        <v>45</v>
      </c>
      <c r="E48" s="643"/>
      <c r="F48" s="159">
        <v>150000000</v>
      </c>
      <c r="G48" s="159">
        <f>F48</f>
        <v>150000000</v>
      </c>
      <c r="H48" s="159">
        <f t="shared" ref="H48:J48" si="15">G48</f>
        <v>150000000</v>
      </c>
      <c r="I48" s="159">
        <f t="shared" si="15"/>
        <v>150000000</v>
      </c>
      <c r="J48" s="159">
        <f t="shared" si="15"/>
        <v>150000000</v>
      </c>
      <c r="K48" s="159">
        <f t="shared" ref="K48:K54" si="16">SUM(E48:J48)</f>
        <v>750000000</v>
      </c>
      <c r="M48" s="157"/>
      <c r="N48" s="158" t="s">
        <v>353</v>
      </c>
      <c r="O48" s="514"/>
      <c r="P48" s="125" t="s">
        <v>354</v>
      </c>
      <c r="Q48" s="162"/>
      <c r="R48" s="158" t="s">
        <v>216</v>
      </c>
      <c r="S48" s="193"/>
      <c r="T48" s="193"/>
      <c r="U48" s="208"/>
      <c r="BA48" s="274">
        <v>41</v>
      </c>
      <c r="BB48" s="275">
        <v>260000</v>
      </c>
      <c r="BC48" s="275">
        <v>216000</v>
      </c>
      <c r="BD48" s="275">
        <v>240000</v>
      </c>
      <c r="BE48" s="275">
        <v>150000</v>
      </c>
      <c r="BF48" s="275">
        <v>216000</v>
      </c>
      <c r="BK48" s="296" t="s">
        <v>282</v>
      </c>
    </row>
    <row r="49" spans="1:63" ht="14.5" thickBot="1" x14ac:dyDescent="0.35">
      <c r="A49" s="126"/>
      <c r="B49" s="125"/>
      <c r="C49" s="135">
        <v>4</v>
      </c>
      <c r="D49" s="136" t="s">
        <v>98</v>
      </c>
      <c r="E49" s="643"/>
      <c r="F49" s="159">
        <f t="shared" ref="F49:J54" si="17">AS22</f>
        <v>0</v>
      </c>
      <c r="G49" s="159">
        <f t="shared" si="17"/>
        <v>0</v>
      </c>
      <c r="H49" s="159">
        <f t="shared" si="17"/>
        <v>0</v>
      </c>
      <c r="I49" s="159">
        <f t="shared" si="17"/>
        <v>0</v>
      </c>
      <c r="J49" s="159">
        <f t="shared" si="17"/>
        <v>0</v>
      </c>
      <c r="K49" s="159">
        <f t="shared" si="16"/>
        <v>0</v>
      </c>
      <c r="L49" s="125"/>
      <c r="M49" s="206"/>
      <c r="N49" s="151" t="s">
        <v>355</v>
      </c>
      <c r="O49" s="204">
        <f>Pemeliharaan!K17</f>
        <v>0</v>
      </c>
      <c r="P49" s="125"/>
      <c r="Q49" s="162"/>
      <c r="R49" s="158" t="s">
        <v>217</v>
      </c>
      <c r="S49" s="193"/>
      <c r="T49" s="193"/>
      <c r="U49" s="208"/>
      <c r="BA49" s="274">
        <v>42</v>
      </c>
      <c r="BB49" s="275">
        <v>260000</v>
      </c>
      <c r="BC49" s="275">
        <v>216000</v>
      </c>
      <c r="BD49" s="275">
        <v>240000</v>
      </c>
      <c r="BE49" s="275">
        <v>150000</v>
      </c>
      <c r="BF49" s="275">
        <v>216000</v>
      </c>
      <c r="BK49" s="296" t="s">
        <v>282</v>
      </c>
    </row>
    <row r="50" spans="1:63" x14ac:dyDescent="0.3">
      <c r="A50" s="126"/>
      <c r="B50" s="125"/>
      <c r="C50" s="135" t="s">
        <v>360</v>
      </c>
      <c r="D50" s="136" t="s">
        <v>359</v>
      </c>
      <c r="E50" s="643"/>
      <c r="F50" s="159">
        <f t="shared" si="17"/>
        <v>0</v>
      </c>
      <c r="G50" s="159">
        <f t="shared" si="17"/>
        <v>0</v>
      </c>
      <c r="H50" s="159">
        <f t="shared" si="17"/>
        <v>0</v>
      </c>
      <c r="I50" s="159">
        <f t="shared" si="17"/>
        <v>0</v>
      </c>
      <c r="J50" s="159">
        <f t="shared" si="17"/>
        <v>0</v>
      </c>
      <c r="K50" s="159">
        <f t="shared" si="16"/>
        <v>0</v>
      </c>
      <c r="L50" s="125"/>
      <c r="M50" s="125"/>
      <c r="N50" s="125"/>
      <c r="O50" s="125"/>
      <c r="P50" s="125"/>
      <c r="Q50" s="159"/>
      <c r="R50" s="158" t="s">
        <v>218</v>
      </c>
      <c r="S50" s="193"/>
      <c r="T50" s="193"/>
      <c r="U50" s="208"/>
      <c r="BA50" s="274">
        <v>43</v>
      </c>
      <c r="BB50" s="275">
        <v>260000</v>
      </c>
      <c r="BC50" s="275">
        <v>216000</v>
      </c>
      <c r="BD50" s="275">
        <v>240000</v>
      </c>
      <c r="BE50" s="275">
        <v>150000</v>
      </c>
      <c r="BF50" s="275">
        <v>216000</v>
      </c>
      <c r="BK50" s="296" t="s">
        <v>282</v>
      </c>
    </row>
    <row r="51" spans="1:63" x14ac:dyDescent="0.3">
      <c r="A51" s="126"/>
      <c r="B51" s="125"/>
      <c r="C51" s="135">
        <v>1</v>
      </c>
      <c r="D51" s="136" t="s">
        <v>109</v>
      </c>
      <c r="E51" s="643"/>
      <c r="F51" s="159"/>
      <c r="G51" s="159"/>
      <c r="H51" s="159"/>
      <c r="I51" s="159"/>
      <c r="J51" s="159"/>
      <c r="K51" s="159">
        <f t="shared" si="16"/>
        <v>0</v>
      </c>
      <c r="L51" s="125"/>
      <c r="M51" s="125"/>
      <c r="N51" s="125"/>
      <c r="O51" s="125"/>
      <c r="P51" s="125"/>
      <c r="Q51" s="159"/>
      <c r="R51" s="158" t="s">
        <v>219</v>
      </c>
      <c r="S51" s="193"/>
      <c r="T51" s="193"/>
      <c r="U51" s="208"/>
      <c r="BA51" s="274">
        <v>44</v>
      </c>
      <c r="BB51" s="275">
        <v>260000</v>
      </c>
      <c r="BC51" s="275">
        <v>216000</v>
      </c>
      <c r="BD51" s="275">
        <v>240000</v>
      </c>
      <c r="BE51" s="275">
        <v>150000</v>
      </c>
      <c r="BF51" s="275">
        <v>216000</v>
      </c>
      <c r="BK51" s="296" t="s">
        <v>282</v>
      </c>
    </row>
    <row r="52" spans="1:63" ht="14.5" thickBot="1" x14ac:dyDescent="0.35">
      <c r="A52" s="126"/>
      <c r="B52" s="125"/>
      <c r="C52" s="135">
        <v>2</v>
      </c>
      <c r="D52" s="136" t="s">
        <v>110</v>
      </c>
      <c r="E52" s="643"/>
      <c r="F52" s="159">
        <f t="shared" si="17"/>
        <v>0</v>
      </c>
      <c r="G52" s="159">
        <f t="shared" si="17"/>
        <v>0</v>
      </c>
      <c r="H52" s="159">
        <f t="shared" si="17"/>
        <v>0</v>
      </c>
      <c r="I52" s="159">
        <f t="shared" si="17"/>
        <v>0</v>
      </c>
      <c r="J52" s="159">
        <f t="shared" si="17"/>
        <v>0</v>
      </c>
      <c r="K52" s="159">
        <f t="shared" si="16"/>
        <v>0</v>
      </c>
      <c r="L52" s="125"/>
      <c r="M52" s="125"/>
      <c r="N52" s="125"/>
      <c r="O52" s="125"/>
      <c r="P52" s="125"/>
      <c r="Q52" s="166"/>
      <c r="R52" s="151" t="s">
        <v>220</v>
      </c>
      <c r="S52" s="203"/>
      <c r="T52" s="203"/>
      <c r="U52" s="208"/>
      <c r="BA52" s="274">
        <v>45</v>
      </c>
      <c r="BB52" s="275">
        <v>260000</v>
      </c>
      <c r="BC52" s="275">
        <v>216000</v>
      </c>
      <c r="BD52" s="275">
        <v>240000</v>
      </c>
      <c r="BE52" s="275">
        <v>150000</v>
      </c>
      <c r="BF52" s="275">
        <v>216000</v>
      </c>
      <c r="BK52" s="296" t="s">
        <v>282</v>
      </c>
    </row>
    <row r="53" spans="1:63" x14ac:dyDescent="0.3">
      <c r="A53" s="126"/>
      <c r="B53" s="125"/>
      <c r="C53" s="135">
        <v>3</v>
      </c>
      <c r="D53" s="136" t="s">
        <v>45</v>
      </c>
      <c r="E53" s="643"/>
      <c r="F53" s="159">
        <f t="shared" si="17"/>
        <v>0</v>
      </c>
      <c r="G53" s="159">
        <f t="shared" si="17"/>
        <v>0</v>
      </c>
      <c r="H53" s="159">
        <f t="shared" si="17"/>
        <v>0</v>
      </c>
      <c r="I53" s="159">
        <f t="shared" si="17"/>
        <v>0</v>
      </c>
      <c r="J53" s="159">
        <f t="shared" si="17"/>
        <v>0</v>
      </c>
      <c r="K53" s="159">
        <f t="shared" si="16"/>
        <v>0</v>
      </c>
      <c r="L53" s="125"/>
      <c r="M53" s="125"/>
      <c r="N53" s="125"/>
      <c r="O53" s="125"/>
      <c r="P53" s="125"/>
      <c r="Q53" s="125"/>
      <c r="R53" s="125"/>
      <c r="S53" s="125"/>
      <c r="T53" s="125"/>
      <c r="U53" s="208"/>
      <c r="BA53" s="274">
        <v>46</v>
      </c>
      <c r="BB53" s="275">
        <v>260000</v>
      </c>
      <c r="BC53" s="275">
        <v>216000</v>
      </c>
      <c r="BD53" s="275">
        <v>240000</v>
      </c>
      <c r="BE53" s="275">
        <v>150000</v>
      </c>
      <c r="BF53" s="275">
        <v>216000</v>
      </c>
      <c r="BK53" s="296" t="s">
        <v>282</v>
      </c>
    </row>
    <row r="54" spans="1:63" ht="14.5" thickBot="1" x14ac:dyDescent="0.35">
      <c r="A54" s="126"/>
      <c r="B54" s="125"/>
      <c r="C54" s="137">
        <v>4</v>
      </c>
      <c r="D54" s="138" t="s">
        <v>98</v>
      </c>
      <c r="E54" s="644"/>
      <c r="F54" s="170">
        <f t="shared" si="17"/>
        <v>0</v>
      </c>
      <c r="G54" s="170">
        <f t="shared" si="17"/>
        <v>0</v>
      </c>
      <c r="H54" s="170">
        <f t="shared" si="17"/>
        <v>0</v>
      </c>
      <c r="I54" s="170">
        <f t="shared" si="17"/>
        <v>0</v>
      </c>
      <c r="J54" s="170">
        <f t="shared" si="17"/>
        <v>0</v>
      </c>
      <c r="K54" s="159">
        <f t="shared" si="16"/>
        <v>0</v>
      </c>
      <c r="L54" s="125"/>
      <c r="M54" s="125"/>
      <c r="N54" s="125"/>
      <c r="O54" s="125"/>
      <c r="P54" s="125"/>
      <c r="Q54" s="125"/>
      <c r="R54" s="125"/>
      <c r="S54" s="125"/>
      <c r="T54" s="125"/>
      <c r="U54" s="208"/>
      <c r="BA54" s="274">
        <v>47</v>
      </c>
      <c r="BB54" s="275">
        <v>260000</v>
      </c>
      <c r="BC54" s="275">
        <v>216000</v>
      </c>
      <c r="BD54" s="275">
        <v>240000</v>
      </c>
      <c r="BE54" s="275">
        <v>150000</v>
      </c>
      <c r="BF54" s="275">
        <v>216000</v>
      </c>
      <c r="BK54" s="296" t="s">
        <v>282</v>
      </c>
    </row>
    <row r="55" spans="1:63" ht="14.5" thickBot="1" x14ac:dyDescent="0.35">
      <c r="A55" s="126"/>
      <c r="B55" s="125"/>
      <c r="C55" s="125"/>
      <c r="D55" s="125"/>
      <c r="E55" s="209">
        <f>SUM(E46:E54)</f>
        <v>0</v>
      </c>
      <c r="F55" s="209">
        <f t="shared" ref="F55:J55" si="18">SUM(F46:F54)</f>
        <v>150000000</v>
      </c>
      <c r="G55" s="209">
        <f t="shared" si="18"/>
        <v>150000000</v>
      </c>
      <c r="H55" s="209">
        <f t="shared" si="18"/>
        <v>150000000</v>
      </c>
      <c r="I55" s="209">
        <f t="shared" si="18"/>
        <v>150000000</v>
      </c>
      <c r="J55" s="209">
        <f t="shared" si="18"/>
        <v>150000000</v>
      </c>
      <c r="K55" s="248">
        <f>SUM(K46:K54)</f>
        <v>750000000</v>
      </c>
      <c r="L55" s="125"/>
      <c r="M55" s="209"/>
      <c r="N55" s="125"/>
      <c r="O55" s="125"/>
      <c r="P55" s="125"/>
      <c r="Q55" s="125"/>
      <c r="R55" s="125"/>
      <c r="S55" s="125"/>
      <c r="T55" s="125"/>
      <c r="U55" s="208"/>
      <c r="BA55" s="274">
        <v>48</v>
      </c>
      <c r="BB55" s="275">
        <v>260000</v>
      </c>
      <c r="BC55" s="275">
        <v>216000</v>
      </c>
      <c r="BD55" s="275">
        <v>240000</v>
      </c>
      <c r="BE55" s="275">
        <v>150000</v>
      </c>
      <c r="BF55" s="275">
        <v>216000</v>
      </c>
      <c r="BK55" s="296" t="s">
        <v>282</v>
      </c>
    </row>
    <row r="56" spans="1:63" ht="15" thickTop="1" thickBot="1" x14ac:dyDescent="0.35">
      <c r="A56" s="126"/>
      <c r="B56" s="131" t="s">
        <v>231</v>
      </c>
      <c r="C56" s="125"/>
      <c r="D56" s="125"/>
      <c r="E56" s="646" t="s">
        <v>421</v>
      </c>
      <c r="F56" s="125"/>
      <c r="G56" s="125"/>
      <c r="H56" s="125"/>
      <c r="I56" s="125"/>
      <c r="J56" s="125"/>
      <c r="K56" s="125"/>
      <c r="L56" s="131"/>
      <c r="M56" s="131" t="s">
        <v>233</v>
      </c>
      <c r="N56" s="125"/>
      <c r="O56" s="125"/>
      <c r="P56" s="125"/>
      <c r="Q56" s="125"/>
      <c r="R56" s="125"/>
      <c r="S56" s="125"/>
      <c r="T56" s="125"/>
      <c r="U56" s="208"/>
      <c r="BA56" s="274">
        <v>49</v>
      </c>
      <c r="BB56" s="275">
        <v>260000</v>
      </c>
      <c r="BC56" s="275">
        <v>216000</v>
      </c>
      <c r="BD56" s="275">
        <v>240000</v>
      </c>
      <c r="BE56" s="275">
        <v>150000</v>
      </c>
      <c r="BF56" s="275">
        <v>216000</v>
      </c>
      <c r="BK56" s="296" t="s">
        <v>282</v>
      </c>
    </row>
    <row r="57" spans="1:63" ht="14.5" thickBot="1" x14ac:dyDescent="0.35">
      <c r="A57" s="126"/>
      <c r="B57" s="125"/>
      <c r="C57" s="139" t="s">
        <v>115</v>
      </c>
      <c r="D57" s="139" t="s">
        <v>201</v>
      </c>
      <c r="E57" s="139" t="str">
        <f>E45</f>
        <v>2014-2019</v>
      </c>
      <c r="F57" s="139" t="str">
        <f>F45</f>
        <v>Start New 2020</v>
      </c>
      <c r="G57" s="139">
        <f>G45</f>
        <v>2021</v>
      </c>
      <c r="H57" s="139">
        <f>G57+1</f>
        <v>2022</v>
      </c>
      <c r="I57" s="139">
        <f>H57+1</f>
        <v>2023</v>
      </c>
      <c r="J57" s="139">
        <f t="shared" ref="J57" si="19">I57+1</f>
        <v>2024</v>
      </c>
      <c r="K57" s="139" t="s">
        <v>48</v>
      </c>
      <c r="L57" s="125"/>
      <c r="M57" s="139" t="s">
        <v>115</v>
      </c>
      <c r="N57" s="139" t="s">
        <v>201</v>
      </c>
      <c r="O57" s="139" t="str">
        <f>E57</f>
        <v>2014-2019</v>
      </c>
      <c r="P57" s="139" t="e">
        <f>O57+1</f>
        <v>#VALUE!</v>
      </c>
      <c r="Q57" s="139" t="e">
        <f t="shared" ref="Q57" si="20">P57+1</f>
        <v>#VALUE!</v>
      </c>
      <c r="R57" s="139" t="e">
        <f>Q57+1</f>
        <v>#VALUE!</v>
      </c>
      <c r="S57" s="139" t="e">
        <f>R57+1</f>
        <v>#VALUE!</v>
      </c>
      <c r="T57" s="139" t="e">
        <f t="shared" ref="T57" si="21">S57+1</f>
        <v>#VALUE!</v>
      </c>
      <c r="U57" s="208"/>
      <c r="BA57" s="274">
        <v>50</v>
      </c>
      <c r="BB57" s="275">
        <v>260000</v>
      </c>
      <c r="BC57" s="275">
        <v>216000</v>
      </c>
      <c r="BD57" s="275">
        <v>240000</v>
      </c>
      <c r="BE57" s="275">
        <v>150000</v>
      </c>
      <c r="BF57" s="275">
        <v>216000</v>
      </c>
      <c r="BK57" s="296" t="s">
        <v>282</v>
      </c>
    </row>
    <row r="58" spans="1:63" x14ac:dyDescent="0.3">
      <c r="A58" s="126"/>
      <c r="B58" s="125"/>
      <c r="C58" s="133">
        <v>1</v>
      </c>
      <c r="D58" s="134" t="s">
        <v>232</v>
      </c>
      <c r="E58" s="641">
        <f>'[76]IRR Renewal 10th'!E82+'[76]IRR Renewal 10th'!F82+'[76]IRR Renewal 10th'!G82+'[76]IRR Renewal 10th'!H82+'[76]IRR Renewal 10th'!I82+'[76]IRR Renewal 10th'!J82</f>
        <v>425000000</v>
      </c>
      <c r="F58" s="632">
        <v>50000000</v>
      </c>
      <c r="G58" s="632">
        <f>F58</f>
        <v>50000000</v>
      </c>
      <c r="H58" s="632">
        <f t="shared" ref="H58:J58" si="22">G58</f>
        <v>50000000</v>
      </c>
      <c r="I58" s="632">
        <f t="shared" si="22"/>
        <v>50000000</v>
      </c>
      <c r="J58" s="632">
        <f t="shared" si="22"/>
        <v>50000000</v>
      </c>
      <c r="K58" s="632">
        <f>SUM(F58:J58)</f>
        <v>250000000</v>
      </c>
      <c r="L58" s="210">
        <f>SUM(O58:T58)</f>
        <v>1</v>
      </c>
      <c r="M58" s="133">
        <v>1</v>
      </c>
      <c r="N58" s="634" t="str">
        <f>D58</f>
        <v>SEWA</v>
      </c>
      <c r="O58" s="642">
        <v>1</v>
      </c>
      <c r="P58" s="642"/>
      <c r="Q58" s="642"/>
      <c r="R58" s="642"/>
      <c r="S58" s="642"/>
      <c r="T58" s="642"/>
      <c r="U58" s="211">
        <f>IF(L58=1,0,"Salah")</f>
        <v>0</v>
      </c>
      <c r="BA58" s="274">
        <v>51</v>
      </c>
      <c r="BB58" s="275">
        <v>260000</v>
      </c>
      <c r="BC58" s="275">
        <v>216000</v>
      </c>
      <c r="BD58" s="275">
        <v>240000</v>
      </c>
      <c r="BE58" s="275">
        <v>150000</v>
      </c>
      <c r="BF58" s="275">
        <v>216000</v>
      </c>
      <c r="BK58" s="296" t="s">
        <v>282</v>
      </c>
    </row>
    <row r="59" spans="1:63" x14ac:dyDescent="0.3">
      <c r="A59" s="126"/>
      <c r="B59" s="125"/>
      <c r="C59" s="135">
        <v>2</v>
      </c>
      <c r="D59" s="136" t="s">
        <v>235</v>
      </c>
      <c r="E59" s="643">
        <f>'[76]IRR Renewal 10th'!E83+'[76]IRR Renewal 10th'!F83+'[76]IRR Renewal 10th'!G83+'[76]IRR Renewal 10th'!H83+'[76]IRR Renewal 10th'!I83+'[76]IRR Renewal 10th'!J83</f>
        <v>0</v>
      </c>
      <c r="F59" s="159">
        <f t="shared" ref="F59:J59" si="23">P59*$S$36</f>
        <v>0</v>
      </c>
      <c r="G59" s="159">
        <f t="shared" si="23"/>
        <v>0</v>
      </c>
      <c r="H59" s="159">
        <f t="shared" si="23"/>
        <v>0</v>
      </c>
      <c r="I59" s="159">
        <f t="shared" si="23"/>
        <v>0</v>
      </c>
      <c r="J59" s="159">
        <f t="shared" si="23"/>
        <v>0</v>
      </c>
      <c r="K59" s="159">
        <f>SUM(F59:J59)</f>
        <v>0</v>
      </c>
      <c r="L59" s="210">
        <f t="shared" ref="L59:L65" si="24">SUM(O59:T59)</f>
        <v>1</v>
      </c>
      <c r="M59" s="135">
        <v>2</v>
      </c>
      <c r="N59" s="136" t="str">
        <f>D59</f>
        <v>Koordinasi</v>
      </c>
      <c r="O59" s="199">
        <v>1</v>
      </c>
      <c r="P59" s="199"/>
      <c r="Q59" s="199"/>
      <c r="R59" s="199"/>
      <c r="S59" s="199"/>
      <c r="T59" s="199"/>
      <c r="U59" s="211">
        <f>IF(L59=1,0,"Salah")</f>
        <v>0</v>
      </c>
      <c r="BA59" s="274">
        <v>52</v>
      </c>
      <c r="BB59" s="275">
        <v>260000</v>
      </c>
      <c r="BC59" s="275">
        <v>216000</v>
      </c>
      <c r="BD59" s="275">
        <v>240000</v>
      </c>
      <c r="BE59" s="275">
        <v>150000</v>
      </c>
      <c r="BF59" s="275">
        <v>216000</v>
      </c>
      <c r="BK59" s="296" t="s">
        <v>282</v>
      </c>
    </row>
    <row r="60" spans="1:63" x14ac:dyDescent="0.3">
      <c r="A60" s="126"/>
      <c r="B60" s="125"/>
      <c r="C60" s="135">
        <v>3</v>
      </c>
      <c r="D60" s="136" t="s">
        <v>236</v>
      </c>
      <c r="E60" s="643">
        <f>'[76]IRR Renewal 10th'!E84+'[76]IRR Renewal 10th'!F84+'[76]IRR Renewal 10th'!G84+'[76]IRR Renewal 10th'!H84+'[76]IRR Renewal 10th'!I84+'[76]IRR Renewal 10th'!J84</f>
        <v>0</v>
      </c>
      <c r="F60" s="159"/>
      <c r="G60" s="159"/>
      <c r="H60" s="159"/>
      <c r="I60" s="159"/>
      <c r="J60" s="159">
        <f t="shared" ref="J60" si="25">T60*$S$37</f>
        <v>0</v>
      </c>
      <c r="K60" s="159">
        <f t="shared" ref="K60:K64" si="26">SUM(F60:J60)</f>
        <v>0</v>
      </c>
      <c r="L60" s="210">
        <f t="shared" si="24"/>
        <v>1</v>
      </c>
      <c r="M60" s="135">
        <v>3</v>
      </c>
      <c r="N60" s="136" t="str">
        <f t="shared" ref="N60:N65" si="27">D60</f>
        <v>Agensi</v>
      </c>
      <c r="O60" s="199">
        <v>1</v>
      </c>
      <c r="P60" s="199"/>
      <c r="Q60" s="199"/>
      <c r="R60" s="199"/>
      <c r="S60" s="199"/>
      <c r="T60" s="199"/>
      <c r="U60" s="211">
        <f>IF(L60=1,0,"Salah")</f>
        <v>0</v>
      </c>
      <c r="BA60" s="274">
        <v>53</v>
      </c>
      <c r="BB60" s="275">
        <v>260000</v>
      </c>
      <c r="BC60" s="275">
        <v>216000</v>
      </c>
      <c r="BD60" s="275">
        <v>240000</v>
      </c>
      <c r="BE60" s="275">
        <v>150000</v>
      </c>
      <c r="BF60" s="275">
        <v>216000</v>
      </c>
      <c r="BK60" s="296" t="s">
        <v>282</v>
      </c>
    </row>
    <row r="61" spans="1:63" x14ac:dyDescent="0.3">
      <c r="A61" s="126"/>
      <c r="B61" s="125"/>
      <c r="C61" s="135">
        <v>4</v>
      </c>
      <c r="D61" s="136" t="s">
        <v>31</v>
      </c>
      <c r="E61" s="643">
        <f>'[76]IRR Renewal 10th'!E85+'[76]IRR Renewal 10th'!F85+'[76]IRR Renewal 10th'!G85+'[76]IRR Renewal 10th'!H85+'[76]IRR Renewal 10th'!I85+'[76]IRR Renewal 10th'!J85</f>
        <v>614268302.5</v>
      </c>
      <c r="F61" s="159"/>
      <c r="G61" s="159"/>
      <c r="H61" s="159"/>
      <c r="I61" s="159">
        <f>E61*20%</f>
        <v>122853660.5</v>
      </c>
      <c r="J61" s="159">
        <f t="shared" ref="J61" si="28">T61*($S$40)</f>
        <v>0</v>
      </c>
      <c r="K61" s="159">
        <f t="shared" si="26"/>
        <v>122853660.5</v>
      </c>
      <c r="L61" s="210">
        <f t="shared" si="24"/>
        <v>1</v>
      </c>
      <c r="M61" s="135">
        <v>4</v>
      </c>
      <c r="N61" s="136" t="str">
        <f t="shared" si="27"/>
        <v>DAS</v>
      </c>
      <c r="O61" s="199">
        <v>0.95</v>
      </c>
      <c r="P61" s="199">
        <v>0.05</v>
      </c>
      <c r="Q61" s="199"/>
      <c r="R61" s="199"/>
      <c r="S61" s="199"/>
      <c r="T61" s="199"/>
      <c r="U61" s="211">
        <f>IF(L61=1,0,"Salah")</f>
        <v>0</v>
      </c>
      <c r="BA61" s="274">
        <v>54</v>
      </c>
      <c r="BB61" s="275">
        <v>260000</v>
      </c>
      <c r="BC61" s="275">
        <v>216000</v>
      </c>
      <c r="BD61" s="275">
        <v>240000</v>
      </c>
      <c r="BE61" s="275">
        <v>150000</v>
      </c>
      <c r="BF61" s="275">
        <v>216000</v>
      </c>
      <c r="BK61" s="296" t="s">
        <v>282</v>
      </c>
    </row>
    <row r="62" spans="1:63" x14ac:dyDescent="0.3">
      <c r="A62" s="126"/>
      <c r="B62" s="125"/>
      <c r="C62" s="135">
        <v>5</v>
      </c>
      <c r="D62" s="136" t="s">
        <v>237</v>
      </c>
      <c r="E62" s="643">
        <f>'[76]IRR Renewal 10th'!E86+'[76]IRR Renewal 10th'!F86+'[76]IRR Renewal 10th'!G86+'[76]IRR Renewal 10th'!H86+'[76]IRR Renewal 10th'!I86+'[76]IRR Renewal 10th'!J86</f>
        <v>53489094</v>
      </c>
      <c r="F62" s="159">
        <v>99599740</v>
      </c>
      <c r="G62" s="159"/>
      <c r="H62" s="159"/>
      <c r="I62" s="159"/>
      <c r="J62" s="159">
        <f t="shared" ref="J62" si="29">(T62*(I33*($S$44+$T$44)))+(T62*(I34*($S$45+$T$45)))+(T62*(I35*($S$46+$T$46)))+(T62*(I36*($S$47+$T$47)))+(T62*(I37*($S$48+$T$48)))+(T62*(I38*($S$49+$T$49)))+(T62*(I39*($S$50+$T$50)))+(T62*(I40*($S$51+$T$51)))+(T62*(I41*($S$52+$T$52)))</f>
        <v>0</v>
      </c>
      <c r="K62" s="159">
        <f t="shared" si="26"/>
        <v>99599740</v>
      </c>
      <c r="L62" s="210">
        <f t="shared" si="24"/>
        <v>5</v>
      </c>
      <c r="M62" s="135">
        <v>5</v>
      </c>
      <c r="N62" s="136" t="str">
        <f t="shared" si="27"/>
        <v>BTS</v>
      </c>
      <c r="O62" s="199"/>
      <c r="P62" s="199">
        <v>1</v>
      </c>
      <c r="Q62" s="199">
        <v>1</v>
      </c>
      <c r="R62" s="199">
        <v>1</v>
      </c>
      <c r="S62" s="199">
        <v>1</v>
      </c>
      <c r="T62" s="199">
        <v>1</v>
      </c>
      <c r="U62" s="211">
        <f>IF(L62=5,0,"Salah")</f>
        <v>0</v>
      </c>
      <c r="BA62" s="274">
        <v>55</v>
      </c>
      <c r="BB62" s="275">
        <v>260000</v>
      </c>
      <c r="BC62" s="275">
        <v>216000</v>
      </c>
      <c r="BD62" s="275">
        <v>240000</v>
      </c>
      <c r="BE62" s="275">
        <v>150000</v>
      </c>
      <c r="BF62" s="275">
        <v>216000</v>
      </c>
      <c r="BK62" s="296" t="s">
        <v>282</v>
      </c>
    </row>
    <row r="63" spans="1:63" x14ac:dyDescent="0.3">
      <c r="A63" s="126"/>
      <c r="B63" s="125"/>
      <c r="C63" s="135">
        <v>6</v>
      </c>
      <c r="D63" s="136" t="s">
        <v>134</v>
      </c>
      <c r="E63" s="643">
        <f>'[76]IRR Renewal 10th'!E87+'[76]IRR Renewal 10th'!F87+'[76]IRR Renewal 10th'!G87+'[76]IRR Renewal 10th'!H87+'[76]IRR Renewal 10th'!I87+'[76]IRR Renewal 10th'!J87</f>
        <v>47013929</v>
      </c>
      <c r="F63" s="159"/>
      <c r="G63" s="159"/>
      <c r="H63" s="159"/>
      <c r="I63" s="159"/>
      <c r="J63" s="159"/>
      <c r="K63" s="159">
        <f t="shared" si="26"/>
        <v>0</v>
      </c>
      <c r="L63" s="210">
        <f t="shared" si="24"/>
        <v>5</v>
      </c>
      <c r="M63" s="135">
        <v>6</v>
      </c>
      <c r="N63" s="136" t="str">
        <f t="shared" si="27"/>
        <v>Listrik</v>
      </c>
      <c r="O63" s="199"/>
      <c r="P63" s="199">
        <v>1</v>
      </c>
      <c r="Q63" s="199">
        <v>1</v>
      </c>
      <c r="R63" s="199">
        <v>1</v>
      </c>
      <c r="S63" s="199">
        <v>1</v>
      </c>
      <c r="T63" s="199">
        <v>1</v>
      </c>
      <c r="U63" s="211">
        <f>IF(L63=5,0,"Salah")</f>
        <v>0</v>
      </c>
      <c r="BA63" s="274">
        <v>56</v>
      </c>
      <c r="BB63" s="275">
        <v>260000</v>
      </c>
      <c r="BC63" s="275">
        <v>216000</v>
      </c>
      <c r="BD63" s="275">
        <v>240000</v>
      </c>
      <c r="BE63" s="275">
        <v>150000</v>
      </c>
      <c r="BF63" s="275">
        <v>216000</v>
      </c>
      <c r="BK63" s="296" t="s">
        <v>282</v>
      </c>
    </row>
    <row r="64" spans="1:63" x14ac:dyDescent="0.3">
      <c r="A64" s="126"/>
      <c r="B64" s="125"/>
      <c r="C64" s="135">
        <v>7</v>
      </c>
      <c r="D64" s="136" t="s">
        <v>135</v>
      </c>
      <c r="E64" s="643">
        <f>'[76]IRR Renewal 10th'!E88+'[76]IRR Renewal 10th'!F88+'[76]IRR Renewal 10th'!G88+'[76]IRR Renewal 10th'!H88+'[76]IRR Renewal 10th'!I88+'[76]IRR Renewal 10th'!J88</f>
        <v>0</v>
      </c>
      <c r="F64" s="159">
        <f>($O$45*F42)+($O$46*F42)+($O$47*SUM(F33:F41))+($O$48*0/4)</f>
        <v>7000000</v>
      </c>
      <c r="G64" s="159">
        <f t="shared" ref="G64:J64" si="30">($O$45*G42)+($O$46*G42)+($O$47*SUM(G33:G41))+($O$48*0/4)</f>
        <v>7000000</v>
      </c>
      <c r="H64" s="159">
        <f t="shared" si="30"/>
        <v>7000000</v>
      </c>
      <c r="I64" s="159">
        <f t="shared" si="30"/>
        <v>7000000</v>
      </c>
      <c r="J64" s="159">
        <f t="shared" si="30"/>
        <v>7000000</v>
      </c>
      <c r="K64" s="159">
        <f t="shared" si="26"/>
        <v>35000000</v>
      </c>
      <c r="L64" s="210">
        <f t="shared" si="24"/>
        <v>5</v>
      </c>
      <c r="M64" s="135">
        <v>7</v>
      </c>
      <c r="N64" s="136" t="str">
        <f t="shared" si="27"/>
        <v>Pemeliharaan</v>
      </c>
      <c r="O64" s="199"/>
      <c r="P64" s="199">
        <v>1</v>
      </c>
      <c r="Q64" s="199">
        <v>1</v>
      </c>
      <c r="R64" s="199">
        <v>1</v>
      </c>
      <c r="S64" s="199">
        <v>1</v>
      </c>
      <c r="T64" s="199">
        <v>1</v>
      </c>
      <c r="U64" s="211">
        <f>IF(L64=5,0,"Salah")</f>
        <v>0</v>
      </c>
      <c r="BA64" s="274">
        <v>57</v>
      </c>
      <c r="BB64" s="275">
        <v>260000</v>
      </c>
      <c r="BC64" s="275">
        <v>216000</v>
      </c>
      <c r="BD64" s="275">
        <v>240000</v>
      </c>
      <c r="BE64" s="275">
        <v>150000</v>
      </c>
      <c r="BF64" s="275">
        <v>216000</v>
      </c>
      <c r="BK64" s="296" t="s">
        <v>282</v>
      </c>
    </row>
    <row r="65" spans="1:63" ht="14.5" thickBot="1" x14ac:dyDescent="0.35">
      <c r="A65" s="126"/>
      <c r="B65" s="125"/>
      <c r="C65" s="137">
        <v>8</v>
      </c>
      <c r="D65" s="138" t="s">
        <v>238</v>
      </c>
      <c r="E65" s="644"/>
      <c r="F65" s="170">
        <f>P65*$O$49</f>
        <v>0</v>
      </c>
      <c r="G65" s="170">
        <f t="shared" ref="G65:J65" si="31">Q65*$O$49</f>
        <v>0</v>
      </c>
      <c r="H65" s="170">
        <f t="shared" si="31"/>
        <v>0</v>
      </c>
      <c r="I65" s="170">
        <f t="shared" si="31"/>
        <v>0</v>
      </c>
      <c r="J65" s="170">
        <f t="shared" si="31"/>
        <v>0</v>
      </c>
      <c r="K65" s="170">
        <f>SUM(F65:J65)</f>
        <v>0</v>
      </c>
      <c r="L65" s="210">
        <f t="shared" si="24"/>
        <v>5</v>
      </c>
      <c r="M65" s="137">
        <v>8</v>
      </c>
      <c r="N65" s="138" t="str">
        <f t="shared" si="27"/>
        <v>Lain-lain Opex</v>
      </c>
      <c r="O65" s="200"/>
      <c r="P65" s="200">
        <v>1</v>
      </c>
      <c r="Q65" s="200">
        <v>1</v>
      </c>
      <c r="R65" s="200">
        <v>1</v>
      </c>
      <c r="S65" s="200">
        <v>1</v>
      </c>
      <c r="T65" s="200">
        <v>1</v>
      </c>
      <c r="U65" s="211">
        <f>IF(L65=5,0,"Salah")</f>
        <v>0</v>
      </c>
      <c r="BA65" s="274">
        <v>58</v>
      </c>
      <c r="BB65" s="275">
        <v>260000</v>
      </c>
      <c r="BC65" s="275">
        <v>216000</v>
      </c>
      <c r="BD65" s="275">
        <v>240000</v>
      </c>
      <c r="BE65" s="275">
        <v>150000</v>
      </c>
      <c r="BF65" s="275">
        <v>216000</v>
      </c>
      <c r="BK65" s="296" t="s">
        <v>282</v>
      </c>
    </row>
    <row r="66" spans="1:63" ht="14.5" thickBot="1" x14ac:dyDescent="0.35">
      <c r="A66" s="126"/>
      <c r="B66" s="125"/>
      <c r="C66" s="125"/>
      <c r="D66" s="125"/>
      <c r="E66" s="645">
        <f>SUM(E58:E65)</f>
        <v>1139771325.5</v>
      </c>
      <c r="F66" s="209">
        <f t="shared" ref="F66:J66" si="32">SUM(F58:F65)</f>
        <v>156599740</v>
      </c>
      <c r="G66" s="209">
        <f t="shared" si="32"/>
        <v>57000000</v>
      </c>
      <c r="H66" s="209">
        <f t="shared" si="32"/>
        <v>57000000</v>
      </c>
      <c r="I66" s="209">
        <f t="shared" si="32"/>
        <v>179853660.5</v>
      </c>
      <c r="J66" s="209">
        <f t="shared" si="32"/>
        <v>57000000</v>
      </c>
      <c r="K66" s="248">
        <f>SUM(K58:K65)</f>
        <v>507453400.5</v>
      </c>
      <c r="L66" s="125"/>
      <c r="M66" s="125"/>
      <c r="N66" s="125"/>
      <c r="O66" s="125"/>
      <c r="P66" s="125"/>
      <c r="Q66" s="125"/>
      <c r="R66" s="125"/>
      <c r="S66" s="125"/>
      <c r="T66" s="125"/>
      <c r="U66" s="208"/>
      <c r="BA66" s="274">
        <v>59</v>
      </c>
      <c r="BB66" s="275">
        <v>260000</v>
      </c>
      <c r="BC66" s="275">
        <v>216000</v>
      </c>
      <c r="BD66" s="275">
        <v>240000</v>
      </c>
      <c r="BE66" s="275">
        <v>150000</v>
      </c>
      <c r="BF66" s="275">
        <v>216000</v>
      </c>
      <c r="BK66" s="296" t="s">
        <v>282</v>
      </c>
    </row>
    <row r="67" spans="1:63" s="453" customFormat="1" ht="15" thickTop="1" thickBot="1" x14ac:dyDescent="0.35">
      <c r="A67" s="461"/>
      <c r="B67" s="462"/>
      <c r="C67" s="463" t="s">
        <v>240</v>
      </c>
      <c r="D67" s="462"/>
      <c r="E67" s="646" t="s">
        <v>421</v>
      </c>
      <c r="F67" s="172" t="e">
        <f>F73+E67</f>
        <v>#VALUE!</v>
      </c>
      <c r="G67" s="172" t="e">
        <f>G73+F67</f>
        <v>#VALUE!</v>
      </c>
      <c r="H67" s="172" t="e">
        <f t="shared" ref="H67:J67" si="33">H73+G67</f>
        <v>#VALUE!</v>
      </c>
      <c r="I67" s="172" t="e">
        <f t="shared" si="33"/>
        <v>#VALUE!</v>
      </c>
      <c r="J67" s="172" t="e">
        <f t="shared" si="33"/>
        <v>#VALUE!</v>
      </c>
      <c r="K67" s="462"/>
      <c r="L67" s="462"/>
      <c r="M67" s="462"/>
      <c r="N67" s="462"/>
      <c r="O67" s="462"/>
      <c r="P67" s="462"/>
      <c r="Q67" s="462"/>
      <c r="R67" s="462"/>
      <c r="S67" s="462"/>
      <c r="T67" s="462"/>
      <c r="U67" s="464"/>
      <c r="BA67" s="454">
        <v>60</v>
      </c>
      <c r="BB67" s="455">
        <v>260000</v>
      </c>
      <c r="BC67" s="455">
        <v>216000</v>
      </c>
      <c r="BD67" s="455">
        <v>240000</v>
      </c>
      <c r="BE67" s="455">
        <v>150000</v>
      </c>
      <c r="BF67" s="455">
        <v>216000</v>
      </c>
      <c r="BG67" s="455"/>
      <c r="BH67" s="455"/>
      <c r="BI67" s="455"/>
      <c r="BJ67" s="455"/>
      <c r="BK67" s="453" t="s">
        <v>282</v>
      </c>
    </row>
    <row r="68" spans="1:63" ht="15.75" customHeight="1" thickBot="1" x14ac:dyDescent="0.35">
      <c r="A68" s="126"/>
      <c r="B68" s="125"/>
      <c r="C68" s="139" t="s">
        <v>115</v>
      </c>
      <c r="D68" s="139" t="s">
        <v>201</v>
      </c>
      <c r="E68" s="139" t="str">
        <f>E57</f>
        <v>2014-2019</v>
      </c>
      <c r="F68" s="139" t="s">
        <v>422</v>
      </c>
      <c r="G68" s="139">
        <f>G57</f>
        <v>2021</v>
      </c>
      <c r="H68" s="139">
        <f>G68+1</f>
        <v>2022</v>
      </c>
      <c r="I68" s="139">
        <f>H68+1</f>
        <v>2023</v>
      </c>
      <c r="J68" s="139">
        <f t="shared" ref="J68" si="34">I68+1</f>
        <v>2024</v>
      </c>
      <c r="K68" s="139" t="s">
        <v>48</v>
      </c>
      <c r="L68" s="125"/>
      <c r="M68" s="1134" t="str">
        <f>IF(N68&lt;20%,"IRR.","IRR :")</f>
        <v>IRR :</v>
      </c>
      <c r="N68" s="1147">
        <f>IRR(F73:J73,F15)</f>
        <v>13.657520901429777</v>
      </c>
      <c r="O68" s="1148"/>
      <c r="P68" s="125"/>
      <c r="Q68" s="1134" t="s">
        <v>52</v>
      </c>
      <c r="R68" s="1135">
        <f>SUM(F73:J73)</f>
        <v>281442745.38999999</v>
      </c>
      <c r="S68" s="1136"/>
      <c r="T68" s="125"/>
      <c r="U68" s="208"/>
      <c r="BA68" s="274">
        <v>61</v>
      </c>
      <c r="BB68" s="275">
        <v>210000</v>
      </c>
      <c r="BC68" s="275">
        <v>216000</v>
      </c>
      <c r="BD68" s="275">
        <v>240000</v>
      </c>
      <c r="BE68" s="275">
        <v>150000</v>
      </c>
      <c r="BF68" s="275">
        <v>216000</v>
      </c>
      <c r="BK68" s="296" t="s">
        <v>282</v>
      </c>
    </row>
    <row r="69" spans="1:63" ht="15" customHeight="1" x14ac:dyDescent="0.3">
      <c r="A69" s="126"/>
      <c r="B69" s="125"/>
      <c r="C69" s="647">
        <v>1</v>
      </c>
      <c r="D69" s="639" t="s">
        <v>241</v>
      </c>
      <c r="E69" s="648">
        <f>'[76]IRR Renewal 10th'!E93+'[76]IRR Renewal 10th'!F93+'[76]IRR Renewal 10th'!G93+'[76]IRR Renewal 10th'!H93+'[76]IRR Renewal 10th'!I93+'[76]IRR Renewal 10th'!J93</f>
        <v>0</v>
      </c>
      <c r="F69" s="649">
        <f t="shared" ref="F69:I69" si="35">SUM(F46:F54)</f>
        <v>150000000</v>
      </c>
      <c r="G69" s="649">
        <f t="shared" si="35"/>
        <v>150000000</v>
      </c>
      <c r="H69" s="649">
        <f t="shared" si="35"/>
        <v>150000000</v>
      </c>
      <c r="I69" s="649">
        <f t="shared" si="35"/>
        <v>150000000</v>
      </c>
      <c r="J69" s="649">
        <f>SUM(J46:J54)</f>
        <v>150000000</v>
      </c>
      <c r="K69" s="649">
        <f>SUM(F69:J69)</f>
        <v>750000000</v>
      </c>
      <c r="L69" s="125"/>
      <c r="M69" s="1110"/>
      <c r="N69" s="1114"/>
      <c r="O69" s="1115"/>
      <c r="P69" s="125"/>
      <c r="Q69" s="1110"/>
      <c r="R69" s="1097"/>
      <c r="S69" s="1098"/>
      <c r="T69" s="125"/>
      <c r="U69" s="208"/>
      <c r="BA69" s="274">
        <v>62</v>
      </c>
      <c r="BB69" s="275">
        <v>210000</v>
      </c>
      <c r="BC69" s="275">
        <v>216000</v>
      </c>
      <c r="BD69" s="275">
        <v>240000</v>
      </c>
      <c r="BE69" s="275">
        <v>150000</v>
      </c>
      <c r="BF69" s="275">
        <v>216000</v>
      </c>
      <c r="BK69" s="296" t="s">
        <v>282</v>
      </c>
    </row>
    <row r="70" spans="1:63" ht="15" customHeight="1" x14ac:dyDescent="0.3">
      <c r="A70" s="126"/>
      <c r="B70" s="125"/>
      <c r="C70" s="243">
        <v>2</v>
      </c>
      <c r="D70" s="249" t="s">
        <v>242</v>
      </c>
      <c r="E70" s="650">
        <f>'[76]IRR Renewal 10th'!E94+'[76]IRR Renewal 10th'!F94+'[76]IRR Renewal 10th'!G94+'[76]IRR Renewal 10th'!H94+'[76]IRR Renewal 10th'!I94+'[76]IRR Renewal 10th'!J94</f>
        <v>1139771325.5</v>
      </c>
      <c r="F70" s="250">
        <f t="shared" ref="F70:I70" si="36">SUM(F58:F65)</f>
        <v>156599740</v>
      </c>
      <c r="G70" s="250">
        <f t="shared" si="36"/>
        <v>57000000</v>
      </c>
      <c r="H70" s="250">
        <f t="shared" si="36"/>
        <v>57000000</v>
      </c>
      <c r="I70" s="250">
        <f t="shared" si="36"/>
        <v>179853660.5</v>
      </c>
      <c r="J70" s="250">
        <f>SUM(J58:J65)</f>
        <v>57000000</v>
      </c>
      <c r="K70" s="250">
        <f>SUM(F70:J70)</f>
        <v>507453400.5</v>
      </c>
      <c r="L70" s="125"/>
      <c r="M70" s="1110"/>
      <c r="N70" s="1114"/>
      <c r="O70" s="1115"/>
      <c r="P70" s="125"/>
      <c r="Q70" s="1110"/>
      <c r="R70" s="1097"/>
      <c r="S70" s="1098"/>
      <c r="T70" s="125"/>
      <c r="U70" s="208"/>
      <c r="BA70" s="274">
        <v>63</v>
      </c>
      <c r="BB70" s="275">
        <v>210000</v>
      </c>
      <c r="BC70" s="275">
        <v>216000</v>
      </c>
      <c r="BD70" s="275">
        <v>240000</v>
      </c>
      <c r="BE70" s="275">
        <v>150000</v>
      </c>
      <c r="BF70" s="275">
        <v>216000</v>
      </c>
      <c r="BK70" s="296" t="s">
        <v>282</v>
      </c>
    </row>
    <row r="71" spans="1:63" ht="15" customHeight="1" x14ac:dyDescent="0.3">
      <c r="A71" s="126"/>
      <c r="B71" s="125"/>
      <c r="C71" s="251"/>
      <c r="D71" s="251" t="s">
        <v>240</v>
      </c>
      <c r="E71" s="651">
        <f>E69-E70</f>
        <v>-1139771325.5</v>
      </c>
      <c r="F71" s="252">
        <f t="shared" ref="F71:J71" si="37">F69-F70</f>
        <v>-6599740</v>
      </c>
      <c r="G71" s="252">
        <f t="shared" si="37"/>
        <v>93000000</v>
      </c>
      <c r="H71" s="252">
        <f t="shared" si="37"/>
        <v>93000000</v>
      </c>
      <c r="I71" s="252">
        <f t="shared" si="37"/>
        <v>-29853660.5</v>
      </c>
      <c r="J71" s="252">
        <f t="shared" si="37"/>
        <v>93000000</v>
      </c>
      <c r="K71" s="252">
        <f>SUM(F71:J71)</f>
        <v>242546599.5</v>
      </c>
      <c r="L71" s="125"/>
      <c r="M71" s="1110"/>
      <c r="N71" s="1114"/>
      <c r="O71" s="1115"/>
      <c r="P71" s="125"/>
      <c r="Q71" s="1110"/>
      <c r="R71" s="1097"/>
      <c r="S71" s="1098"/>
      <c r="T71" s="125"/>
      <c r="U71" s="208"/>
      <c r="BA71" s="274">
        <v>64</v>
      </c>
      <c r="BB71" s="275">
        <v>210000</v>
      </c>
      <c r="BC71" s="275">
        <v>216000</v>
      </c>
      <c r="BD71" s="275">
        <v>240000</v>
      </c>
      <c r="BE71" s="275">
        <v>150000</v>
      </c>
      <c r="BF71" s="275">
        <v>216000</v>
      </c>
      <c r="BK71" s="296" t="s">
        <v>282</v>
      </c>
    </row>
    <row r="72" spans="1:63" ht="15" customHeight="1" x14ac:dyDescent="0.3">
      <c r="A72" s="126"/>
      <c r="B72" s="125"/>
      <c r="C72" s="147"/>
      <c r="D72" s="147" t="s">
        <v>243</v>
      </c>
      <c r="E72" s="652">
        <f>'[76]IRR Renewal 10th'!E96+'[76]IRR Renewal 10th'!F96+'[76]IRR Renewal 10th'!G96+'[76]IRR Renewal 10th'!H96+'[76]IRR Renewal 10th'!I96+'[76]IRR Renewal 10th'!J96</f>
        <v>-459652480.00874996</v>
      </c>
      <c r="F72" s="184">
        <f>F77</f>
        <v>-577477.25</v>
      </c>
      <c r="G72" s="184">
        <f>G77</f>
        <v>5184015.5999999996</v>
      </c>
      <c r="H72" s="184">
        <f t="shared" ref="H72:J72" si="38">H77</f>
        <v>10764015.6</v>
      </c>
      <c r="I72" s="184">
        <f t="shared" si="38"/>
        <v>8972795.9699999988</v>
      </c>
      <c r="J72" s="184">
        <f t="shared" si="38"/>
        <v>14552795.969999999</v>
      </c>
      <c r="K72" s="184">
        <f>SUM(F72:J72)</f>
        <v>38896145.890000001</v>
      </c>
      <c r="L72" s="125"/>
      <c r="M72" s="1110"/>
      <c r="N72" s="1114"/>
      <c r="O72" s="1115"/>
      <c r="P72" s="125"/>
      <c r="Q72" s="1110"/>
      <c r="R72" s="1097"/>
      <c r="S72" s="1098"/>
      <c r="T72" s="125"/>
      <c r="U72" s="208"/>
      <c r="BA72" s="274">
        <v>65</v>
      </c>
      <c r="BB72" s="275">
        <v>210000</v>
      </c>
      <c r="BC72" s="275">
        <v>216000</v>
      </c>
      <c r="BD72" s="275">
        <v>240000</v>
      </c>
      <c r="BE72" s="275">
        <v>150000</v>
      </c>
      <c r="BF72" s="275">
        <v>216000</v>
      </c>
      <c r="BK72" s="296" t="s">
        <v>282</v>
      </c>
    </row>
    <row r="73" spans="1:63" ht="15.75" customHeight="1" thickBot="1" x14ac:dyDescent="0.35">
      <c r="A73" s="126"/>
      <c r="B73" s="125"/>
      <c r="C73" s="185"/>
      <c r="D73" s="187" t="s">
        <v>223</v>
      </c>
      <c r="E73" s="653">
        <f>E71+E72</f>
        <v>-1599423805.50875</v>
      </c>
      <c r="F73" s="188">
        <f t="shared" ref="F73:J73" si="39">F71+F72</f>
        <v>-7177217.25</v>
      </c>
      <c r="G73" s="188">
        <f t="shared" si="39"/>
        <v>98184015.599999994</v>
      </c>
      <c r="H73" s="188">
        <f t="shared" si="39"/>
        <v>103764015.59999999</v>
      </c>
      <c r="I73" s="188">
        <f t="shared" si="39"/>
        <v>-20880864.530000001</v>
      </c>
      <c r="J73" s="188">
        <f t="shared" si="39"/>
        <v>107552795.97</v>
      </c>
      <c r="K73" s="188">
        <f>SUM(K71:K72)</f>
        <v>281442745.38999999</v>
      </c>
      <c r="L73" s="125"/>
      <c r="M73" s="1111"/>
      <c r="N73" s="1116"/>
      <c r="O73" s="1117"/>
      <c r="P73" s="215"/>
      <c r="Q73" s="1111"/>
      <c r="R73" s="1099"/>
      <c r="S73" s="1100"/>
      <c r="T73" s="125"/>
      <c r="U73" s="208"/>
      <c r="BA73" s="274">
        <v>66</v>
      </c>
      <c r="BB73" s="275">
        <v>210000</v>
      </c>
      <c r="BC73" s="275">
        <v>216000</v>
      </c>
      <c r="BD73" s="275">
        <v>240000</v>
      </c>
      <c r="BE73" s="275">
        <v>150000</v>
      </c>
      <c r="BF73" s="275">
        <v>216000</v>
      </c>
      <c r="BK73" s="296" t="s">
        <v>282</v>
      </c>
    </row>
    <row r="74" spans="1:63" ht="15.75" customHeight="1" thickTop="1" thickBot="1" x14ac:dyDescent="0.35">
      <c r="A74" s="126"/>
      <c r="B74" s="125"/>
      <c r="C74" s="773"/>
      <c r="D74" s="774" t="s">
        <v>492</v>
      </c>
      <c r="E74" s="775"/>
      <c r="F74" s="776">
        <f>F73</f>
        <v>-7177217.25</v>
      </c>
      <c r="G74" s="776">
        <f>F74+G73</f>
        <v>91006798.349999994</v>
      </c>
      <c r="H74" s="776">
        <f t="shared" ref="H74:J74" si="40">G74+H73</f>
        <v>194770813.94999999</v>
      </c>
      <c r="I74" s="776">
        <f t="shared" si="40"/>
        <v>173889949.41999999</v>
      </c>
      <c r="J74" s="776">
        <f t="shared" si="40"/>
        <v>281442745.38999999</v>
      </c>
      <c r="K74" s="755"/>
      <c r="L74" s="125"/>
      <c r="M74" s="756"/>
      <c r="N74" s="757"/>
      <c r="O74" s="757"/>
      <c r="P74" s="215"/>
      <c r="Q74" s="756"/>
      <c r="R74" s="758"/>
      <c r="S74" s="758"/>
      <c r="T74" s="125"/>
      <c r="U74" s="208"/>
    </row>
    <row r="75" spans="1:63" s="474" customFormat="1" ht="15" thickTop="1" thickBot="1" x14ac:dyDescent="0.35">
      <c r="A75" s="471"/>
      <c r="B75" s="472"/>
      <c r="C75" s="472"/>
      <c r="D75" s="472"/>
      <c r="E75" s="762" t="b">
        <f>E67&gt;=0</f>
        <v>1</v>
      </c>
      <c r="F75" s="762" t="e">
        <f t="shared" ref="F75:J75" si="41">F67&gt;=0</f>
        <v>#VALUE!</v>
      </c>
      <c r="G75" s="762" t="e">
        <f t="shared" si="41"/>
        <v>#VALUE!</v>
      </c>
      <c r="H75" s="762" t="e">
        <f t="shared" si="41"/>
        <v>#VALUE!</v>
      </c>
      <c r="I75" s="762" t="e">
        <f t="shared" si="41"/>
        <v>#VALUE!</v>
      </c>
      <c r="J75" s="762" t="e">
        <f t="shared" si="41"/>
        <v>#VALUE!</v>
      </c>
      <c r="K75" s="472"/>
      <c r="L75" s="472"/>
      <c r="M75" s="472"/>
      <c r="N75" s="472"/>
      <c r="O75" s="472"/>
      <c r="P75" s="472"/>
      <c r="Q75" s="472"/>
      <c r="R75" s="472"/>
      <c r="S75" s="472"/>
      <c r="T75" s="472"/>
      <c r="U75" s="473"/>
      <c r="BA75" s="475">
        <v>67</v>
      </c>
      <c r="BB75" s="476">
        <v>210000</v>
      </c>
      <c r="BC75" s="476">
        <v>216000</v>
      </c>
      <c r="BD75" s="476">
        <v>240000</v>
      </c>
      <c r="BE75" s="476">
        <v>150000</v>
      </c>
      <c r="BF75" s="476">
        <v>216000</v>
      </c>
      <c r="BG75" s="476"/>
      <c r="BH75" s="476"/>
      <c r="BI75" s="476"/>
      <c r="BJ75" s="476"/>
      <c r="BK75" s="474" t="s">
        <v>282</v>
      </c>
    </row>
    <row r="76" spans="1:63" s="474" customFormat="1" x14ac:dyDescent="0.3">
      <c r="E76" s="477">
        <f>E71</f>
        <v>-1139771325.5</v>
      </c>
      <c r="F76" s="477">
        <f>F71</f>
        <v>-6599740</v>
      </c>
      <c r="G76" s="477">
        <f>G71+F76</f>
        <v>86400260</v>
      </c>
      <c r="H76" s="477">
        <f t="shared" ref="H76:J76" si="42">H71+G76</f>
        <v>179400260</v>
      </c>
      <c r="I76" s="477">
        <f t="shared" si="42"/>
        <v>149546599.5</v>
      </c>
      <c r="J76" s="477">
        <f t="shared" si="42"/>
        <v>242546599.5</v>
      </c>
      <c r="BA76" s="475">
        <v>68</v>
      </c>
      <c r="BB76" s="476">
        <v>210000</v>
      </c>
      <c r="BC76" s="476">
        <v>216000</v>
      </c>
      <c r="BD76" s="476">
        <v>240000</v>
      </c>
      <c r="BE76" s="476">
        <v>150000</v>
      </c>
      <c r="BF76" s="476">
        <v>216000</v>
      </c>
      <c r="BG76" s="476"/>
      <c r="BH76" s="476"/>
      <c r="BI76" s="476"/>
      <c r="BJ76" s="476"/>
      <c r="BK76" s="474" t="s">
        <v>282</v>
      </c>
    </row>
    <row r="77" spans="1:63" s="474" customFormat="1" x14ac:dyDescent="0.3">
      <c r="E77" s="478">
        <f>IF(E76&lt;1,(E76*70%)*$F$16,E76*$F$14)</f>
        <v>-99729990.981249988</v>
      </c>
      <c r="F77" s="478">
        <f t="shared" ref="F77:J77" si="43">IF(F76&lt;1,(F76*70%)*$F$16,F76*$F$14)</f>
        <v>-577477.25</v>
      </c>
      <c r="G77" s="478">
        <f>IF(G76&lt;1,(G76*70%)*$F$16,G76*$F$14)</f>
        <v>5184015.5999999996</v>
      </c>
      <c r="H77" s="478">
        <f t="shared" si="43"/>
        <v>10764015.6</v>
      </c>
      <c r="I77" s="478">
        <f t="shared" si="43"/>
        <v>8972795.9699999988</v>
      </c>
      <c r="J77" s="478">
        <f t="shared" si="43"/>
        <v>14552795.969999999</v>
      </c>
      <c r="BA77" s="475">
        <v>69</v>
      </c>
      <c r="BB77" s="476">
        <v>210000</v>
      </c>
      <c r="BC77" s="476">
        <v>216000</v>
      </c>
      <c r="BD77" s="476">
        <v>240000</v>
      </c>
      <c r="BE77" s="476">
        <v>150000</v>
      </c>
      <c r="BF77" s="476">
        <v>216000</v>
      </c>
      <c r="BG77" s="476"/>
      <c r="BH77" s="476"/>
      <c r="BI77" s="476"/>
      <c r="BJ77" s="476"/>
      <c r="BK77" s="474" t="s">
        <v>282</v>
      </c>
    </row>
    <row r="78" spans="1:63" s="474" customFormat="1" ht="14.25" customHeight="1" x14ac:dyDescent="0.3">
      <c r="C78" s="1138" t="s">
        <v>423</v>
      </c>
      <c r="D78" s="1139"/>
      <c r="E78" s="1139"/>
      <c r="F78" s="1139"/>
      <c r="G78" s="1139"/>
      <c r="H78" s="1139"/>
      <c r="I78" s="1139"/>
      <c r="J78" s="1139"/>
      <c r="K78" s="1140"/>
      <c r="BA78" s="475">
        <v>70</v>
      </c>
      <c r="BB78" s="476">
        <v>210000</v>
      </c>
      <c r="BC78" s="476">
        <v>180000</v>
      </c>
      <c r="BD78" s="476">
        <v>200000</v>
      </c>
      <c r="BE78" s="476">
        <v>150000</v>
      </c>
      <c r="BF78" s="476">
        <v>180000</v>
      </c>
      <c r="BG78" s="476"/>
      <c r="BH78" s="476"/>
      <c r="BI78" s="476"/>
      <c r="BJ78" s="476"/>
      <c r="BK78" s="474" t="s">
        <v>282</v>
      </c>
    </row>
    <row r="79" spans="1:63" s="453" customFormat="1" ht="14.25" customHeight="1" x14ac:dyDescent="0.3">
      <c r="C79" s="1141"/>
      <c r="D79" s="1142"/>
      <c r="E79" s="1142"/>
      <c r="F79" s="1142"/>
      <c r="G79" s="1142"/>
      <c r="H79" s="1142"/>
      <c r="I79" s="1142"/>
      <c r="J79" s="1142"/>
      <c r="K79" s="1143"/>
      <c r="BA79" s="454">
        <v>71</v>
      </c>
      <c r="BB79" s="455">
        <v>210000</v>
      </c>
      <c r="BC79" s="455">
        <v>180000</v>
      </c>
      <c r="BD79" s="455">
        <v>200000</v>
      </c>
      <c r="BE79" s="455">
        <v>150000</v>
      </c>
      <c r="BF79" s="455">
        <v>180000</v>
      </c>
      <c r="BG79" s="455"/>
      <c r="BH79" s="455"/>
      <c r="BI79" s="455"/>
      <c r="BJ79" s="455"/>
      <c r="BK79" s="453" t="s">
        <v>282</v>
      </c>
    </row>
    <row r="80" spans="1:63" s="453" customFormat="1" ht="14.25" customHeight="1" x14ac:dyDescent="0.3">
      <c r="C80" s="1144"/>
      <c r="D80" s="1145"/>
      <c r="E80" s="1145"/>
      <c r="F80" s="1145"/>
      <c r="G80" s="1145"/>
      <c r="H80" s="1145"/>
      <c r="I80" s="1145"/>
      <c r="J80" s="1145"/>
      <c r="K80" s="1146"/>
      <c r="BA80" s="454">
        <v>72</v>
      </c>
      <c r="BB80" s="455">
        <v>210000</v>
      </c>
      <c r="BC80" s="455">
        <v>180000</v>
      </c>
      <c r="BD80" s="455">
        <v>200000</v>
      </c>
      <c r="BE80" s="455">
        <v>150000</v>
      </c>
      <c r="BF80" s="455">
        <v>180000</v>
      </c>
      <c r="BG80" s="455"/>
      <c r="BH80" s="455"/>
      <c r="BI80" s="455"/>
      <c r="BJ80" s="455"/>
      <c r="BK80" s="453" t="s">
        <v>282</v>
      </c>
    </row>
    <row r="81" spans="53:63" s="453" customFormat="1" x14ac:dyDescent="0.3">
      <c r="BA81" s="454">
        <v>73</v>
      </c>
      <c r="BB81" s="455">
        <v>210000</v>
      </c>
      <c r="BC81" s="455">
        <v>180000</v>
      </c>
      <c r="BD81" s="455">
        <v>200000</v>
      </c>
      <c r="BE81" s="455">
        <v>150000</v>
      </c>
      <c r="BF81" s="455">
        <v>180000</v>
      </c>
      <c r="BG81" s="455"/>
      <c r="BH81" s="455"/>
      <c r="BI81" s="455"/>
      <c r="BJ81" s="455"/>
      <c r="BK81" s="453" t="s">
        <v>282</v>
      </c>
    </row>
    <row r="82" spans="53:63" s="453" customFormat="1" x14ac:dyDescent="0.3">
      <c r="BA82" s="454">
        <v>74</v>
      </c>
      <c r="BB82" s="455">
        <v>210000</v>
      </c>
      <c r="BC82" s="455">
        <v>180000</v>
      </c>
      <c r="BD82" s="455">
        <v>200000</v>
      </c>
      <c r="BE82" s="455">
        <v>150000</v>
      </c>
      <c r="BF82" s="455">
        <v>180000</v>
      </c>
      <c r="BG82" s="455"/>
      <c r="BH82" s="455"/>
      <c r="BI82" s="455"/>
      <c r="BJ82" s="455"/>
      <c r="BK82" s="453" t="s">
        <v>282</v>
      </c>
    </row>
    <row r="83" spans="53:63" x14ac:dyDescent="0.3">
      <c r="BA83" s="274">
        <v>75</v>
      </c>
      <c r="BB83" s="275">
        <v>210000</v>
      </c>
      <c r="BC83" s="275">
        <v>180000</v>
      </c>
      <c r="BD83" s="275">
        <v>200000</v>
      </c>
      <c r="BE83" s="275">
        <v>150000</v>
      </c>
      <c r="BF83" s="275">
        <v>180000</v>
      </c>
      <c r="BK83" s="296" t="s">
        <v>282</v>
      </c>
    </row>
    <row r="84" spans="53:63" x14ac:dyDescent="0.3">
      <c r="BA84" s="274">
        <v>76</v>
      </c>
      <c r="BB84" s="275">
        <v>210000</v>
      </c>
      <c r="BC84" s="275">
        <v>180000</v>
      </c>
      <c r="BD84" s="275">
        <v>200000</v>
      </c>
      <c r="BE84" s="275">
        <v>150000</v>
      </c>
      <c r="BF84" s="275">
        <v>180000</v>
      </c>
      <c r="BK84" s="296" t="s">
        <v>282</v>
      </c>
    </row>
    <row r="85" spans="53:63" x14ac:dyDescent="0.3">
      <c r="BA85" s="274">
        <v>77</v>
      </c>
      <c r="BB85" s="275">
        <v>210000</v>
      </c>
      <c r="BC85" s="275">
        <v>180000</v>
      </c>
      <c r="BD85" s="275">
        <v>200000</v>
      </c>
      <c r="BE85" s="275">
        <v>150000</v>
      </c>
      <c r="BF85" s="275">
        <v>180000</v>
      </c>
      <c r="BK85" s="296" t="s">
        <v>282</v>
      </c>
    </row>
    <row r="86" spans="53:63" x14ac:dyDescent="0.3">
      <c r="BA86" s="274">
        <v>78</v>
      </c>
      <c r="BB86" s="275">
        <v>210000</v>
      </c>
      <c r="BC86" s="275">
        <v>180000</v>
      </c>
      <c r="BD86" s="275">
        <v>200000</v>
      </c>
      <c r="BE86" s="275">
        <v>150000</v>
      </c>
      <c r="BF86" s="275">
        <v>180000</v>
      </c>
      <c r="BK86" s="296" t="s">
        <v>282</v>
      </c>
    </row>
    <row r="87" spans="53:63" x14ac:dyDescent="0.3">
      <c r="BA87" s="274">
        <v>79</v>
      </c>
      <c r="BB87" s="275">
        <v>210000</v>
      </c>
      <c r="BC87" s="275">
        <v>180000</v>
      </c>
      <c r="BD87" s="275">
        <v>200000</v>
      </c>
      <c r="BE87" s="275">
        <v>150000</v>
      </c>
      <c r="BF87" s="275">
        <v>180000</v>
      </c>
      <c r="BK87" s="296" t="s">
        <v>282</v>
      </c>
    </row>
    <row r="88" spans="53:63" x14ac:dyDescent="0.3">
      <c r="BA88" s="274">
        <v>80</v>
      </c>
      <c r="BB88" s="275">
        <v>210000</v>
      </c>
      <c r="BC88" s="275">
        <v>180000</v>
      </c>
      <c r="BD88" s="275">
        <v>200000</v>
      </c>
      <c r="BE88" s="275">
        <v>150000</v>
      </c>
      <c r="BF88" s="275">
        <v>180000</v>
      </c>
      <c r="BK88" s="296" t="s">
        <v>282</v>
      </c>
    </row>
    <row r="89" spans="53:63" x14ac:dyDescent="0.3">
      <c r="BA89" s="274">
        <v>81</v>
      </c>
      <c r="BB89" s="275">
        <v>180000</v>
      </c>
      <c r="BC89" s="275">
        <v>180000</v>
      </c>
      <c r="BD89" s="275">
        <v>200000</v>
      </c>
      <c r="BE89" s="275">
        <v>150000</v>
      </c>
      <c r="BF89" s="275">
        <v>180000</v>
      </c>
      <c r="BK89" s="296" t="s">
        <v>282</v>
      </c>
    </row>
    <row r="90" spans="53:63" x14ac:dyDescent="0.3">
      <c r="BA90" s="274">
        <v>82</v>
      </c>
      <c r="BB90" s="275">
        <v>180000</v>
      </c>
      <c r="BC90" s="275">
        <v>180000</v>
      </c>
      <c r="BD90" s="275">
        <v>200000</v>
      </c>
      <c r="BE90" s="275">
        <v>150000</v>
      </c>
      <c r="BF90" s="275">
        <v>180000</v>
      </c>
      <c r="BK90" s="296" t="s">
        <v>282</v>
      </c>
    </row>
    <row r="91" spans="53:63" x14ac:dyDescent="0.3">
      <c r="BA91" s="274">
        <v>83</v>
      </c>
      <c r="BB91" s="275">
        <v>180000</v>
      </c>
      <c r="BC91" s="275">
        <v>180000</v>
      </c>
      <c r="BD91" s="275">
        <v>200000</v>
      </c>
      <c r="BE91" s="275">
        <v>150000</v>
      </c>
      <c r="BF91" s="275">
        <v>180000</v>
      </c>
      <c r="BK91" s="296" t="s">
        <v>282</v>
      </c>
    </row>
    <row r="92" spans="53:63" x14ac:dyDescent="0.3">
      <c r="BA92" s="274">
        <v>84</v>
      </c>
      <c r="BB92" s="275">
        <v>180000</v>
      </c>
      <c r="BC92" s="275">
        <v>180000</v>
      </c>
      <c r="BD92" s="275">
        <v>200000</v>
      </c>
      <c r="BE92" s="275">
        <v>150000</v>
      </c>
      <c r="BF92" s="275">
        <v>180000</v>
      </c>
      <c r="BK92" s="296" t="s">
        <v>282</v>
      </c>
    </row>
    <row r="93" spans="53:63" x14ac:dyDescent="0.3">
      <c r="BA93" s="274">
        <v>85</v>
      </c>
      <c r="BB93" s="275">
        <v>180000</v>
      </c>
      <c r="BC93" s="275">
        <v>180000</v>
      </c>
      <c r="BD93" s="275">
        <v>200000</v>
      </c>
      <c r="BE93" s="275">
        <v>150000</v>
      </c>
      <c r="BF93" s="275">
        <v>180000</v>
      </c>
      <c r="BK93" s="296" t="s">
        <v>282</v>
      </c>
    </row>
    <row r="94" spans="53:63" x14ac:dyDescent="0.3">
      <c r="BA94" s="274">
        <v>86</v>
      </c>
      <c r="BB94" s="275">
        <v>180000</v>
      </c>
      <c r="BC94" s="275">
        <v>180000</v>
      </c>
      <c r="BD94" s="275">
        <v>200000</v>
      </c>
      <c r="BE94" s="275">
        <v>150000</v>
      </c>
      <c r="BF94" s="275">
        <v>180000</v>
      </c>
      <c r="BK94" s="296" t="s">
        <v>282</v>
      </c>
    </row>
    <row r="95" spans="53:63" x14ac:dyDescent="0.3">
      <c r="BA95" s="274">
        <v>87</v>
      </c>
      <c r="BB95" s="275">
        <v>180000</v>
      </c>
      <c r="BC95" s="275">
        <v>180000</v>
      </c>
      <c r="BD95" s="275">
        <v>200000</v>
      </c>
      <c r="BE95" s="275">
        <v>150000</v>
      </c>
      <c r="BF95" s="275">
        <v>180000</v>
      </c>
      <c r="BK95" s="296" t="s">
        <v>282</v>
      </c>
    </row>
    <row r="96" spans="53:63" x14ac:dyDescent="0.3">
      <c r="BA96" s="274">
        <v>88</v>
      </c>
      <c r="BB96" s="275">
        <v>180000</v>
      </c>
      <c r="BC96" s="275">
        <v>180000</v>
      </c>
      <c r="BD96" s="275">
        <v>200000</v>
      </c>
      <c r="BE96" s="275">
        <v>150000</v>
      </c>
      <c r="BF96" s="275">
        <v>180000</v>
      </c>
      <c r="BK96" s="296" t="s">
        <v>282</v>
      </c>
    </row>
    <row r="97" spans="53:63" x14ac:dyDescent="0.3">
      <c r="BA97" s="274">
        <v>89</v>
      </c>
      <c r="BB97" s="275">
        <v>180000</v>
      </c>
      <c r="BC97" s="275">
        <v>180000</v>
      </c>
      <c r="BD97" s="275">
        <v>200000</v>
      </c>
      <c r="BE97" s="275">
        <v>150000</v>
      </c>
      <c r="BF97" s="275">
        <v>180000</v>
      </c>
      <c r="BK97" s="296" t="s">
        <v>282</v>
      </c>
    </row>
    <row r="98" spans="53:63" x14ac:dyDescent="0.3">
      <c r="BA98" s="274">
        <v>90</v>
      </c>
      <c r="BB98" s="275">
        <v>180000</v>
      </c>
      <c r="BC98" s="275">
        <v>180000</v>
      </c>
      <c r="BD98" s="275">
        <v>200000</v>
      </c>
      <c r="BE98" s="275">
        <v>150000</v>
      </c>
      <c r="BF98" s="275">
        <v>180000</v>
      </c>
      <c r="BK98" s="296" t="s">
        <v>282</v>
      </c>
    </row>
    <row r="99" spans="53:63" x14ac:dyDescent="0.3">
      <c r="BA99" s="274">
        <v>91</v>
      </c>
      <c r="BB99" s="275">
        <v>180000</v>
      </c>
      <c r="BC99" s="275">
        <v>180000</v>
      </c>
      <c r="BD99" s="275">
        <v>200000</v>
      </c>
      <c r="BE99" s="275">
        <v>150000</v>
      </c>
      <c r="BF99" s="275">
        <v>180000</v>
      </c>
      <c r="BK99" s="296" t="s">
        <v>282</v>
      </c>
    </row>
    <row r="100" spans="53:63" x14ac:dyDescent="0.3">
      <c r="BA100" s="274">
        <v>92</v>
      </c>
      <c r="BB100" s="275">
        <v>180000</v>
      </c>
      <c r="BC100" s="275">
        <v>180000</v>
      </c>
      <c r="BD100" s="275">
        <v>200000</v>
      </c>
      <c r="BE100" s="275">
        <v>150000</v>
      </c>
      <c r="BF100" s="275">
        <v>180000</v>
      </c>
      <c r="BK100" s="296" t="s">
        <v>282</v>
      </c>
    </row>
    <row r="101" spans="53:63" x14ac:dyDescent="0.3">
      <c r="BA101" s="274">
        <v>93</v>
      </c>
      <c r="BB101" s="275">
        <v>180000</v>
      </c>
      <c r="BC101" s="275">
        <v>180000</v>
      </c>
      <c r="BD101" s="275">
        <v>200000</v>
      </c>
      <c r="BE101" s="275">
        <v>150000</v>
      </c>
      <c r="BF101" s="275">
        <v>180000</v>
      </c>
      <c r="BK101" s="296" t="s">
        <v>282</v>
      </c>
    </row>
    <row r="102" spans="53:63" x14ac:dyDescent="0.3">
      <c r="BA102" s="274">
        <v>94</v>
      </c>
      <c r="BB102" s="275">
        <v>180000</v>
      </c>
      <c r="BC102" s="275">
        <v>180000</v>
      </c>
      <c r="BD102" s="275">
        <v>200000</v>
      </c>
      <c r="BE102" s="275">
        <v>150000</v>
      </c>
      <c r="BF102" s="275">
        <v>180000</v>
      </c>
      <c r="BK102" s="296" t="s">
        <v>282</v>
      </c>
    </row>
    <row r="103" spans="53:63" x14ac:dyDescent="0.3">
      <c r="BA103" s="274">
        <v>95</v>
      </c>
      <c r="BB103" s="275">
        <v>180000</v>
      </c>
      <c r="BC103" s="275">
        <v>180000</v>
      </c>
      <c r="BD103" s="275">
        <v>200000</v>
      </c>
      <c r="BE103" s="275">
        <v>150000</v>
      </c>
      <c r="BF103" s="275">
        <v>180000</v>
      </c>
      <c r="BK103" s="296" t="s">
        <v>282</v>
      </c>
    </row>
    <row r="104" spans="53:63" x14ac:dyDescent="0.3">
      <c r="BA104" s="274">
        <v>96</v>
      </c>
      <c r="BB104" s="275">
        <v>180000</v>
      </c>
      <c r="BC104" s="275">
        <v>180000</v>
      </c>
      <c r="BD104" s="275">
        <v>200000</v>
      </c>
      <c r="BE104" s="275">
        <v>150000</v>
      </c>
      <c r="BF104" s="275">
        <v>180000</v>
      </c>
      <c r="BK104" s="296" t="s">
        <v>282</v>
      </c>
    </row>
    <row r="105" spans="53:63" x14ac:dyDescent="0.3">
      <c r="BA105" s="274">
        <v>97</v>
      </c>
      <c r="BB105" s="275">
        <v>180000</v>
      </c>
      <c r="BC105" s="275">
        <v>180000</v>
      </c>
      <c r="BD105" s="275">
        <v>200000</v>
      </c>
      <c r="BE105" s="275">
        <v>150000</v>
      </c>
      <c r="BF105" s="275">
        <v>180000</v>
      </c>
      <c r="BK105" s="296" t="s">
        <v>282</v>
      </c>
    </row>
    <row r="106" spans="53:63" x14ac:dyDescent="0.3">
      <c r="BA106" s="274">
        <v>98</v>
      </c>
      <c r="BB106" s="275">
        <v>180000</v>
      </c>
      <c r="BC106" s="275">
        <v>180000</v>
      </c>
      <c r="BD106" s="275">
        <v>200000</v>
      </c>
      <c r="BE106" s="275">
        <v>150000</v>
      </c>
      <c r="BF106" s="275">
        <v>180000</v>
      </c>
      <c r="BK106" s="296" t="s">
        <v>282</v>
      </c>
    </row>
    <row r="107" spans="53:63" x14ac:dyDescent="0.3">
      <c r="BA107" s="274">
        <v>99</v>
      </c>
      <c r="BB107" s="275">
        <v>180000</v>
      </c>
      <c r="BC107" s="275">
        <v>180000</v>
      </c>
      <c r="BD107" s="275">
        <v>200000</v>
      </c>
      <c r="BE107" s="275">
        <v>150000</v>
      </c>
      <c r="BF107" s="275">
        <v>180000</v>
      </c>
      <c r="BK107" s="296" t="s">
        <v>282</v>
      </c>
    </row>
    <row r="108" spans="53:63" x14ac:dyDescent="0.3">
      <c r="BA108" s="274">
        <v>100</v>
      </c>
      <c r="BB108" s="275">
        <v>180000</v>
      </c>
      <c r="BC108" s="275">
        <v>166500</v>
      </c>
      <c r="BD108" s="275">
        <v>185000</v>
      </c>
      <c r="BE108" s="275">
        <v>150000</v>
      </c>
      <c r="BF108" s="275">
        <v>166500</v>
      </c>
      <c r="BK108" s="296" t="s">
        <v>282</v>
      </c>
    </row>
    <row r="109" spans="53:63" x14ac:dyDescent="0.3">
      <c r="BA109" s="274">
        <v>101</v>
      </c>
      <c r="BB109" s="275">
        <v>165000</v>
      </c>
      <c r="BC109" s="275">
        <v>166500</v>
      </c>
      <c r="BD109" s="275">
        <v>185000</v>
      </c>
      <c r="BE109" s="275">
        <v>150000</v>
      </c>
      <c r="BF109" s="275">
        <v>166500</v>
      </c>
      <c r="BK109" s="296" t="s">
        <v>284</v>
      </c>
    </row>
    <row r="110" spans="53:63" x14ac:dyDescent="0.3">
      <c r="BA110" s="274">
        <v>102</v>
      </c>
      <c r="BB110" s="275">
        <v>165000</v>
      </c>
      <c r="BC110" s="275">
        <v>166500</v>
      </c>
      <c r="BD110" s="275">
        <v>185000</v>
      </c>
      <c r="BE110" s="275">
        <v>150000</v>
      </c>
      <c r="BF110" s="275">
        <v>166500</v>
      </c>
      <c r="BK110" s="296" t="s">
        <v>284</v>
      </c>
    </row>
    <row r="111" spans="53:63" x14ac:dyDescent="0.3">
      <c r="BA111" s="274">
        <v>103</v>
      </c>
      <c r="BB111" s="275">
        <v>165000</v>
      </c>
      <c r="BC111" s="275">
        <v>166500</v>
      </c>
      <c r="BD111" s="275">
        <v>185000</v>
      </c>
      <c r="BE111" s="275">
        <v>150000</v>
      </c>
      <c r="BF111" s="275">
        <v>166500</v>
      </c>
      <c r="BK111" s="296" t="s">
        <v>284</v>
      </c>
    </row>
    <row r="112" spans="53:63" x14ac:dyDescent="0.3">
      <c r="BA112" s="274">
        <v>104</v>
      </c>
      <c r="BB112" s="275">
        <v>165000</v>
      </c>
      <c r="BC112" s="275">
        <v>166500</v>
      </c>
      <c r="BD112" s="275">
        <v>185000</v>
      </c>
      <c r="BE112" s="275">
        <v>150000</v>
      </c>
      <c r="BF112" s="275">
        <v>166500</v>
      </c>
      <c r="BK112" s="296" t="s">
        <v>284</v>
      </c>
    </row>
    <row r="113" spans="53:63" x14ac:dyDescent="0.3">
      <c r="BA113" s="274">
        <v>105</v>
      </c>
      <c r="BB113" s="275">
        <v>165000</v>
      </c>
      <c r="BC113" s="275">
        <v>166500</v>
      </c>
      <c r="BD113" s="275">
        <v>185000</v>
      </c>
      <c r="BE113" s="275">
        <v>150000</v>
      </c>
      <c r="BF113" s="275">
        <v>166500</v>
      </c>
      <c r="BK113" s="296" t="s">
        <v>284</v>
      </c>
    </row>
    <row r="114" spans="53:63" x14ac:dyDescent="0.3">
      <c r="BA114" s="274">
        <v>106</v>
      </c>
      <c r="BB114" s="275">
        <v>165000</v>
      </c>
      <c r="BC114" s="275">
        <v>166500</v>
      </c>
      <c r="BD114" s="275">
        <v>185000</v>
      </c>
      <c r="BE114" s="275">
        <v>150000</v>
      </c>
      <c r="BF114" s="275">
        <v>166500</v>
      </c>
      <c r="BK114" s="296" t="s">
        <v>284</v>
      </c>
    </row>
    <row r="115" spans="53:63" x14ac:dyDescent="0.3">
      <c r="BA115" s="274">
        <v>107</v>
      </c>
      <c r="BB115" s="275">
        <v>165000</v>
      </c>
      <c r="BC115" s="275">
        <v>166500</v>
      </c>
      <c r="BD115" s="275">
        <v>185000</v>
      </c>
      <c r="BE115" s="275">
        <v>150000</v>
      </c>
      <c r="BF115" s="275">
        <v>166500</v>
      </c>
      <c r="BK115" s="296" t="s">
        <v>284</v>
      </c>
    </row>
    <row r="116" spans="53:63" x14ac:dyDescent="0.3">
      <c r="BA116" s="274">
        <v>108</v>
      </c>
      <c r="BB116" s="275">
        <v>165000</v>
      </c>
      <c r="BC116" s="275">
        <v>166500</v>
      </c>
      <c r="BD116" s="275">
        <v>185000</v>
      </c>
      <c r="BE116" s="275">
        <v>150000</v>
      </c>
      <c r="BF116" s="275">
        <v>166500</v>
      </c>
      <c r="BK116" s="296" t="s">
        <v>284</v>
      </c>
    </row>
    <row r="117" spans="53:63" x14ac:dyDescent="0.3">
      <c r="BA117" s="274">
        <v>109</v>
      </c>
      <c r="BB117" s="275">
        <v>165000</v>
      </c>
      <c r="BC117" s="275">
        <v>166500</v>
      </c>
      <c r="BD117" s="275">
        <v>185000</v>
      </c>
      <c r="BE117" s="275">
        <v>150000</v>
      </c>
      <c r="BF117" s="275">
        <v>166500</v>
      </c>
      <c r="BK117" s="296" t="s">
        <v>284</v>
      </c>
    </row>
    <row r="118" spans="53:63" x14ac:dyDescent="0.3">
      <c r="BA118" s="274">
        <v>110</v>
      </c>
      <c r="BB118" s="275">
        <v>165000</v>
      </c>
      <c r="BC118" s="275">
        <v>166500</v>
      </c>
      <c r="BD118" s="275">
        <v>185000</v>
      </c>
      <c r="BE118" s="275">
        <v>150000</v>
      </c>
      <c r="BF118" s="275">
        <v>166500</v>
      </c>
      <c r="BK118" s="296" t="s">
        <v>284</v>
      </c>
    </row>
    <row r="119" spans="53:63" x14ac:dyDescent="0.3">
      <c r="BA119" s="274">
        <v>111</v>
      </c>
      <c r="BB119" s="275">
        <v>165000</v>
      </c>
      <c r="BC119" s="275">
        <v>166500</v>
      </c>
      <c r="BD119" s="275">
        <v>185000</v>
      </c>
      <c r="BE119" s="275">
        <v>150000</v>
      </c>
      <c r="BF119" s="275">
        <v>166500</v>
      </c>
      <c r="BK119" s="296" t="s">
        <v>284</v>
      </c>
    </row>
    <row r="120" spans="53:63" x14ac:dyDescent="0.3">
      <c r="BA120" s="274">
        <v>112</v>
      </c>
      <c r="BB120" s="275">
        <v>165000</v>
      </c>
      <c r="BC120" s="275">
        <v>166500</v>
      </c>
      <c r="BD120" s="275">
        <v>185000</v>
      </c>
      <c r="BE120" s="275">
        <v>150000</v>
      </c>
      <c r="BF120" s="275">
        <v>166500</v>
      </c>
      <c r="BK120" s="296" t="s">
        <v>284</v>
      </c>
    </row>
    <row r="121" spans="53:63" x14ac:dyDescent="0.3">
      <c r="BA121" s="274">
        <v>113</v>
      </c>
      <c r="BB121" s="275">
        <v>165000</v>
      </c>
      <c r="BC121" s="275">
        <v>166500</v>
      </c>
      <c r="BD121" s="275">
        <v>185000</v>
      </c>
      <c r="BE121" s="275">
        <v>150000</v>
      </c>
      <c r="BF121" s="275">
        <v>166500</v>
      </c>
      <c r="BK121" s="296" t="s">
        <v>284</v>
      </c>
    </row>
    <row r="122" spans="53:63" x14ac:dyDescent="0.3">
      <c r="BA122" s="274">
        <v>114</v>
      </c>
      <c r="BB122" s="275">
        <v>165000</v>
      </c>
      <c r="BC122" s="275">
        <v>166500</v>
      </c>
      <c r="BD122" s="275">
        <v>185000</v>
      </c>
      <c r="BE122" s="275">
        <v>150000</v>
      </c>
      <c r="BF122" s="275">
        <v>166500</v>
      </c>
      <c r="BK122" s="296" t="s">
        <v>284</v>
      </c>
    </row>
    <row r="123" spans="53:63" x14ac:dyDescent="0.3">
      <c r="BA123" s="274">
        <v>115</v>
      </c>
      <c r="BB123" s="275">
        <v>165000</v>
      </c>
      <c r="BC123" s="275">
        <v>166500</v>
      </c>
      <c r="BD123" s="275">
        <v>185000</v>
      </c>
      <c r="BE123" s="275">
        <v>150000</v>
      </c>
      <c r="BF123" s="275">
        <v>166500</v>
      </c>
      <c r="BK123" s="296" t="s">
        <v>284</v>
      </c>
    </row>
    <row r="124" spans="53:63" x14ac:dyDescent="0.3">
      <c r="BA124" s="274">
        <v>116</v>
      </c>
      <c r="BB124" s="275">
        <v>165000</v>
      </c>
      <c r="BC124" s="275">
        <v>166500</v>
      </c>
      <c r="BD124" s="275">
        <v>185000</v>
      </c>
      <c r="BE124" s="275">
        <v>150000</v>
      </c>
      <c r="BF124" s="275">
        <v>166500</v>
      </c>
      <c r="BK124" s="296" t="s">
        <v>284</v>
      </c>
    </row>
    <row r="125" spans="53:63" x14ac:dyDescent="0.3">
      <c r="BA125" s="274">
        <v>117</v>
      </c>
      <c r="BB125" s="275">
        <v>165000</v>
      </c>
      <c r="BC125" s="275">
        <v>166500</v>
      </c>
      <c r="BD125" s="275">
        <v>185000</v>
      </c>
      <c r="BE125" s="275">
        <v>150000</v>
      </c>
      <c r="BF125" s="275">
        <v>166500</v>
      </c>
      <c r="BK125" s="296" t="s">
        <v>284</v>
      </c>
    </row>
    <row r="126" spans="53:63" x14ac:dyDescent="0.3">
      <c r="BA126" s="274">
        <v>118</v>
      </c>
      <c r="BB126" s="275">
        <v>165000</v>
      </c>
      <c r="BC126" s="275">
        <v>166500</v>
      </c>
      <c r="BD126" s="275">
        <v>185000</v>
      </c>
      <c r="BE126" s="275">
        <v>150000</v>
      </c>
      <c r="BF126" s="275">
        <v>166500</v>
      </c>
      <c r="BK126" s="296" t="s">
        <v>284</v>
      </c>
    </row>
    <row r="127" spans="53:63" x14ac:dyDescent="0.3">
      <c r="BA127" s="274">
        <v>119</v>
      </c>
      <c r="BB127" s="275">
        <v>165000</v>
      </c>
      <c r="BC127" s="275">
        <v>166500</v>
      </c>
      <c r="BD127" s="275">
        <v>185000</v>
      </c>
      <c r="BE127" s="275">
        <v>150000</v>
      </c>
      <c r="BF127" s="275">
        <v>166500</v>
      </c>
      <c r="BK127" s="296" t="s">
        <v>284</v>
      </c>
    </row>
    <row r="128" spans="53:63" x14ac:dyDescent="0.3">
      <c r="BA128" s="274">
        <v>120</v>
      </c>
      <c r="BB128" s="275">
        <v>165000</v>
      </c>
      <c r="BC128" s="275">
        <v>166500</v>
      </c>
      <c r="BD128" s="275">
        <v>185000</v>
      </c>
      <c r="BE128" s="275">
        <v>150000</v>
      </c>
      <c r="BF128" s="275">
        <v>166500</v>
      </c>
      <c r="BK128" s="296" t="s">
        <v>284</v>
      </c>
    </row>
    <row r="129" spans="53:63" x14ac:dyDescent="0.3">
      <c r="BA129" s="274">
        <v>121</v>
      </c>
      <c r="BB129" s="275">
        <v>155000</v>
      </c>
      <c r="BC129" s="275">
        <v>166500</v>
      </c>
      <c r="BD129" s="275">
        <v>185000</v>
      </c>
      <c r="BE129" s="275">
        <v>150000</v>
      </c>
      <c r="BF129" s="275">
        <v>166500</v>
      </c>
      <c r="BK129" s="296" t="s">
        <v>284</v>
      </c>
    </row>
    <row r="130" spans="53:63" x14ac:dyDescent="0.3">
      <c r="BA130" s="274">
        <v>122</v>
      </c>
      <c r="BB130" s="275">
        <v>155000</v>
      </c>
      <c r="BC130" s="275">
        <v>166500</v>
      </c>
      <c r="BD130" s="275">
        <v>185000</v>
      </c>
      <c r="BE130" s="275">
        <v>150000</v>
      </c>
      <c r="BF130" s="275">
        <v>166500</v>
      </c>
      <c r="BK130" s="296" t="s">
        <v>284</v>
      </c>
    </row>
    <row r="131" spans="53:63" x14ac:dyDescent="0.3">
      <c r="BA131" s="274">
        <v>123</v>
      </c>
      <c r="BB131" s="275">
        <v>155000</v>
      </c>
      <c r="BC131" s="275">
        <v>166500</v>
      </c>
      <c r="BD131" s="275">
        <v>185000</v>
      </c>
      <c r="BE131" s="275">
        <v>150000</v>
      </c>
      <c r="BF131" s="275">
        <v>166500</v>
      </c>
      <c r="BK131" s="296" t="s">
        <v>284</v>
      </c>
    </row>
    <row r="132" spans="53:63" x14ac:dyDescent="0.3">
      <c r="BA132" s="274">
        <v>124</v>
      </c>
      <c r="BB132" s="275">
        <v>155000</v>
      </c>
      <c r="BC132" s="275">
        <v>166500</v>
      </c>
      <c r="BD132" s="275">
        <v>185000</v>
      </c>
      <c r="BE132" s="275">
        <v>150000</v>
      </c>
      <c r="BF132" s="275">
        <v>166500</v>
      </c>
      <c r="BK132" s="296" t="s">
        <v>284</v>
      </c>
    </row>
    <row r="133" spans="53:63" x14ac:dyDescent="0.3">
      <c r="BA133" s="274">
        <v>125</v>
      </c>
      <c r="BB133" s="275">
        <v>155000</v>
      </c>
      <c r="BC133" s="275">
        <v>166500</v>
      </c>
      <c r="BD133" s="275">
        <v>185000</v>
      </c>
      <c r="BE133" s="275">
        <v>150000</v>
      </c>
      <c r="BF133" s="275">
        <v>166500</v>
      </c>
      <c r="BK133" s="296" t="s">
        <v>284</v>
      </c>
    </row>
    <row r="134" spans="53:63" x14ac:dyDescent="0.3">
      <c r="BA134" s="274">
        <v>126</v>
      </c>
      <c r="BB134" s="275">
        <v>155000</v>
      </c>
      <c r="BC134" s="275">
        <v>166500</v>
      </c>
      <c r="BD134" s="275">
        <v>185000</v>
      </c>
      <c r="BE134" s="275">
        <v>150000</v>
      </c>
      <c r="BF134" s="275">
        <v>166500</v>
      </c>
      <c r="BK134" s="296" t="s">
        <v>284</v>
      </c>
    </row>
    <row r="135" spans="53:63" x14ac:dyDescent="0.3">
      <c r="BA135" s="274">
        <v>127</v>
      </c>
      <c r="BB135" s="275">
        <v>155000</v>
      </c>
      <c r="BC135" s="275">
        <v>166500</v>
      </c>
      <c r="BD135" s="275">
        <v>185000</v>
      </c>
      <c r="BE135" s="275">
        <v>150000</v>
      </c>
      <c r="BF135" s="275">
        <v>166500</v>
      </c>
      <c r="BK135" s="296" t="s">
        <v>284</v>
      </c>
    </row>
    <row r="136" spans="53:63" x14ac:dyDescent="0.3">
      <c r="BA136" s="274">
        <v>128</v>
      </c>
      <c r="BB136" s="275">
        <v>155000</v>
      </c>
      <c r="BC136" s="275">
        <v>166500</v>
      </c>
      <c r="BD136" s="275">
        <v>185000</v>
      </c>
      <c r="BE136" s="275">
        <v>150000</v>
      </c>
      <c r="BF136" s="275">
        <v>166500</v>
      </c>
      <c r="BK136" s="296" t="s">
        <v>284</v>
      </c>
    </row>
    <row r="137" spans="53:63" x14ac:dyDescent="0.3">
      <c r="BA137" s="274">
        <v>129</v>
      </c>
      <c r="BB137" s="275">
        <v>155000</v>
      </c>
      <c r="BC137" s="275">
        <v>166500</v>
      </c>
      <c r="BD137" s="275">
        <v>185000</v>
      </c>
      <c r="BE137" s="275">
        <v>150000</v>
      </c>
      <c r="BF137" s="275">
        <v>166500</v>
      </c>
      <c r="BK137" s="296" t="s">
        <v>284</v>
      </c>
    </row>
    <row r="138" spans="53:63" x14ac:dyDescent="0.3">
      <c r="BA138" s="274">
        <v>130</v>
      </c>
      <c r="BB138" s="275">
        <v>155000</v>
      </c>
      <c r="BC138" s="275">
        <v>166500</v>
      </c>
      <c r="BD138" s="275">
        <v>185000</v>
      </c>
      <c r="BE138" s="275">
        <v>150000</v>
      </c>
      <c r="BF138" s="275">
        <v>166500</v>
      </c>
      <c r="BK138" s="296" t="s">
        <v>284</v>
      </c>
    </row>
    <row r="139" spans="53:63" x14ac:dyDescent="0.3">
      <c r="BA139" s="274">
        <v>131</v>
      </c>
      <c r="BB139" s="275">
        <v>155000</v>
      </c>
      <c r="BC139" s="275">
        <v>166500</v>
      </c>
      <c r="BD139" s="275">
        <v>185000</v>
      </c>
      <c r="BE139" s="275">
        <v>150000</v>
      </c>
      <c r="BF139" s="275">
        <v>166500</v>
      </c>
      <c r="BK139" s="296" t="s">
        <v>284</v>
      </c>
    </row>
    <row r="140" spans="53:63" x14ac:dyDescent="0.3">
      <c r="BA140" s="274">
        <v>132</v>
      </c>
      <c r="BB140" s="275">
        <v>155000</v>
      </c>
      <c r="BC140" s="275">
        <v>166500</v>
      </c>
      <c r="BD140" s="275">
        <v>185000</v>
      </c>
      <c r="BE140" s="275">
        <v>150000</v>
      </c>
      <c r="BF140" s="275">
        <v>166500</v>
      </c>
      <c r="BK140" s="296" t="s">
        <v>284</v>
      </c>
    </row>
    <row r="141" spans="53:63" x14ac:dyDescent="0.3">
      <c r="BA141" s="274">
        <v>133</v>
      </c>
      <c r="BB141" s="275">
        <v>155000</v>
      </c>
      <c r="BC141" s="275">
        <v>166500</v>
      </c>
      <c r="BD141" s="275">
        <v>185000</v>
      </c>
      <c r="BE141" s="275">
        <v>150000</v>
      </c>
      <c r="BF141" s="275">
        <v>166500</v>
      </c>
      <c r="BK141" s="296" t="s">
        <v>284</v>
      </c>
    </row>
    <row r="142" spans="53:63" x14ac:dyDescent="0.3">
      <c r="BA142" s="274">
        <v>134</v>
      </c>
      <c r="BB142" s="275">
        <v>155000</v>
      </c>
      <c r="BC142" s="275">
        <v>166500</v>
      </c>
      <c r="BD142" s="275">
        <v>185000</v>
      </c>
      <c r="BE142" s="275">
        <v>150000</v>
      </c>
      <c r="BF142" s="275">
        <v>166500</v>
      </c>
      <c r="BK142" s="296" t="s">
        <v>284</v>
      </c>
    </row>
    <row r="143" spans="53:63" x14ac:dyDescent="0.3">
      <c r="BA143" s="274">
        <v>135</v>
      </c>
      <c r="BB143" s="275">
        <v>155000</v>
      </c>
      <c r="BC143" s="275">
        <v>166500</v>
      </c>
      <c r="BD143" s="275">
        <v>185000</v>
      </c>
      <c r="BE143" s="275">
        <v>150000</v>
      </c>
      <c r="BF143" s="275">
        <v>166500</v>
      </c>
      <c r="BK143" s="296" t="s">
        <v>284</v>
      </c>
    </row>
    <row r="144" spans="53:63" x14ac:dyDescent="0.3">
      <c r="BA144" s="274">
        <v>136</v>
      </c>
      <c r="BB144" s="275">
        <v>155000</v>
      </c>
      <c r="BC144" s="275">
        <v>166500</v>
      </c>
      <c r="BD144" s="275">
        <v>185000</v>
      </c>
      <c r="BE144" s="275">
        <v>150000</v>
      </c>
      <c r="BF144" s="275">
        <v>166500</v>
      </c>
      <c r="BK144" s="296" t="s">
        <v>284</v>
      </c>
    </row>
    <row r="145" spans="53:63" x14ac:dyDescent="0.3">
      <c r="BA145" s="274">
        <v>137</v>
      </c>
      <c r="BB145" s="275">
        <v>155000</v>
      </c>
      <c r="BC145" s="275">
        <v>166500</v>
      </c>
      <c r="BD145" s="275">
        <v>185000</v>
      </c>
      <c r="BE145" s="275">
        <v>150000</v>
      </c>
      <c r="BF145" s="275">
        <v>166500</v>
      </c>
      <c r="BK145" s="296" t="s">
        <v>284</v>
      </c>
    </row>
    <row r="146" spans="53:63" x14ac:dyDescent="0.3">
      <c r="BA146" s="274">
        <v>138</v>
      </c>
      <c r="BB146" s="275">
        <v>155000</v>
      </c>
      <c r="BC146" s="275">
        <v>166500</v>
      </c>
      <c r="BD146" s="275">
        <v>185000</v>
      </c>
      <c r="BE146" s="275">
        <v>150000</v>
      </c>
      <c r="BF146" s="275">
        <v>166500</v>
      </c>
      <c r="BK146" s="296" t="s">
        <v>284</v>
      </c>
    </row>
    <row r="147" spans="53:63" x14ac:dyDescent="0.3">
      <c r="BA147" s="274">
        <v>139</v>
      </c>
      <c r="BB147" s="275">
        <v>155000</v>
      </c>
      <c r="BC147" s="275">
        <v>166500</v>
      </c>
      <c r="BD147" s="275">
        <v>185000</v>
      </c>
      <c r="BE147" s="275">
        <v>150000</v>
      </c>
      <c r="BF147" s="275">
        <v>166500</v>
      </c>
      <c r="BK147" s="296" t="s">
        <v>284</v>
      </c>
    </row>
    <row r="148" spans="53:63" x14ac:dyDescent="0.3">
      <c r="BA148" s="274">
        <v>140</v>
      </c>
      <c r="BB148" s="275">
        <v>155000</v>
      </c>
      <c r="BC148" s="275">
        <v>166500</v>
      </c>
      <c r="BD148" s="275">
        <v>185000</v>
      </c>
      <c r="BE148" s="275">
        <v>150000</v>
      </c>
      <c r="BF148" s="275">
        <v>166500</v>
      </c>
      <c r="BK148" s="296" t="s">
        <v>284</v>
      </c>
    </row>
    <row r="149" spans="53:63" x14ac:dyDescent="0.3">
      <c r="BA149" s="274">
        <v>141</v>
      </c>
      <c r="BB149" s="275">
        <v>150000</v>
      </c>
      <c r="BC149" s="275">
        <v>166500</v>
      </c>
      <c r="BD149" s="275">
        <v>185000</v>
      </c>
      <c r="BE149" s="275">
        <v>150000</v>
      </c>
      <c r="BF149" s="275">
        <v>166500</v>
      </c>
      <c r="BK149" s="296" t="s">
        <v>284</v>
      </c>
    </row>
    <row r="150" spans="53:63" x14ac:dyDescent="0.3">
      <c r="BA150" s="274">
        <v>142</v>
      </c>
      <c r="BB150" s="275">
        <v>150000</v>
      </c>
      <c r="BC150" s="275">
        <v>166500</v>
      </c>
      <c r="BD150" s="275">
        <v>185000</v>
      </c>
      <c r="BE150" s="275">
        <v>150000</v>
      </c>
      <c r="BF150" s="275">
        <v>166500</v>
      </c>
      <c r="BK150" s="296" t="s">
        <v>284</v>
      </c>
    </row>
    <row r="151" spans="53:63" x14ac:dyDescent="0.3">
      <c r="BA151" s="274">
        <v>143</v>
      </c>
      <c r="BB151" s="275">
        <v>150000</v>
      </c>
      <c r="BC151" s="275">
        <v>166500</v>
      </c>
      <c r="BD151" s="275">
        <v>185000</v>
      </c>
      <c r="BE151" s="275">
        <v>150000</v>
      </c>
      <c r="BF151" s="275">
        <v>166500</v>
      </c>
      <c r="BK151" s="296" t="s">
        <v>284</v>
      </c>
    </row>
    <row r="152" spans="53:63" x14ac:dyDescent="0.3">
      <c r="BA152" s="274">
        <v>144</v>
      </c>
      <c r="BB152" s="275">
        <v>150000</v>
      </c>
      <c r="BC152" s="275">
        <v>166500</v>
      </c>
      <c r="BD152" s="275">
        <v>185000</v>
      </c>
      <c r="BE152" s="275">
        <v>150000</v>
      </c>
      <c r="BF152" s="275">
        <v>166500</v>
      </c>
      <c r="BK152" s="296" t="s">
        <v>284</v>
      </c>
    </row>
    <row r="153" spans="53:63" x14ac:dyDescent="0.3">
      <c r="BA153" s="274">
        <v>145</v>
      </c>
      <c r="BB153" s="275">
        <v>150000</v>
      </c>
      <c r="BC153" s="275">
        <v>166500</v>
      </c>
      <c r="BD153" s="275">
        <v>185000</v>
      </c>
      <c r="BE153" s="275">
        <v>150000</v>
      </c>
      <c r="BF153" s="275">
        <v>166500</v>
      </c>
      <c r="BK153" s="296" t="s">
        <v>284</v>
      </c>
    </row>
    <row r="154" spans="53:63" x14ac:dyDescent="0.3">
      <c r="BA154" s="274">
        <v>146</v>
      </c>
      <c r="BB154" s="275">
        <v>150000</v>
      </c>
      <c r="BC154" s="275">
        <v>166500</v>
      </c>
      <c r="BD154" s="275">
        <v>185000</v>
      </c>
      <c r="BE154" s="275">
        <v>150000</v>
      </c>
      <c r="BF154" s="275">
        <v>166500</v>
      </c>
      <c r="BK154" s="296" t="s">
        <v>284</v>
      </c>
    </row>
    <row r="155" spans="53:63" x14ac:dyDescent="0.3">
      <c r="BA155" s="274">
        <v>147</v>
      </c>
      <c r="BB155" s="275">
        <v>150000</v>
      </c>
      <c r="BC155" s="275">
        <v>166500</v>
      </c>
      <c r="BD155" s="275">
        <v>185000</v>
      </c>
      <c r="BE155" s="275">
        <v>150000</v>
      </c>
      <c r="BF155" s="275">
        <v>166500</v>
      </c>
      <c r="BK155" s="296" t="s">
        <v>284</v>
      </c>
    </row>
    <row r="156" spans="53:63" x14ac:dyDescent="0.3">
      <c r="BA156" s="274">
        <v>148</v>
      </c>
      <c r="BB156" s="275">
        <v>150000</v>
      </c>
      <c r="BC156" s="275">
        <v>166500</v>
      </c>
      <c r="BD156" s="275">
        <v>185000</v>
      </c>
      <c r="BE156" s="275">
        <v>150000</v>
      </c>
      <c r="BF156" s="275">
        <v>166500</v>
      </c>
      <c r="BK156" s="296" t="s">
        <v>284</v>
      </c>
    </row>
    <row r="157" spans="53:63" x14ac:dyDescent="0.3">
      <c r="BA157" s="274">
        <v>149</v>
      </c>
      <c r="BB157" s="275">
        <v>150000</v>
      </c>
      <c r="BC157" s="275">
        <v>166500</v>
      </c>
      <c r="BD157" s="275">
        <v>185000</v>
      </c>
      <c r="BE157" s="275">
        <v>150000</v>
      </c>
      <c r="BF157" s="275">
        <v>166500</v>
      </c>
      <c r="BK157" s="296" t="s">
        <v>284</v>
      </c>
    </row>
    <row r="158" spans="53:63" x14ac:dyDescent="0.3">
      <c r="BA158" s="274">
        <v>150</v>
      </c>
      <c r="BB158" s="275">
        <v>150000</v>
      </c>
      <c r="BC158" s="275">
        <v>135000</v>
      </c>
      <c r="BD158" s="275">
        <v>150000</v>
      </c>
      <c r="BE158" s="275">
        <v>150000</v>
      </c>
      <c r="BF158" s="275">
        <v>135000</v>
      </c>
      <c r="BK158" s="296" t="s">
        <v>284</v>
      </c>
    </row>
    <row r="159" spans="53:63" x14ac:dyDescent="0.3">
      <c r="BA159" s="274">
        <v>151</v>
      </c>
      <c r="BB159" s="275">
        <v>150000</v>
      </c>
      <c r="BC159" s="275">
        <v>135000</v>
      </c>
      <c r="BD159" s="275">
        <v>150000</v>
      </c>
      <c r="BE159" s="275">
        <v>150000</v>
      </c>
      <c r="BF159" s="275">
        <v>135000</v>
      </c>
      <c r="BK159" s="296" t="s">
        <v>284</v>
      </c>
    </row>
    <row r="160" spans="53:63" x14ac:dyDescent="0.3">
      <c r="BA160" s="274">
        <v>152</v>
      </c>
      <c r="BB160" s="275">
        <v>150000</v>
      </c>
      <c r="BC160" s="275">
        <v>135000</v>
      </c>
      <c r="BD160" s="275">
        <v>150000</v>
      </c>
      <c r="BE160" s="275">
        <v>150000</v>
      </c>
      <c r="BF160" s="275">
        <v>135000</v>
      </c>
      <c r="BK160" s="296" t="s">
        <v>284</v>
      </c>
    </row>
    <row r="161" spans="53:63" x14ac:dyDescent="0.3">
      <c r="BA161" s="274">
        <v>153</v>
      </c>
      <c r="BB161" s="275">
        <v>150000</v>
      </c>
      <c r="BC161" s="275">
        <v>135000</v>
      </c>
      <c r="BD161" s="275">
        <v>150000</v>
      </c>
      <c r="BE161" s="275">
        <v>150000</v>
      </c>
      <c r="BF161" s="275">
        <v>135000</v>
      </c>
      <c r="BK161" s="296" t="s">
        <v>284</v>
      </c>
    </row>
    <row r="162" spans="53:63" x14ac:dyDescent="0.3">
      <c r="BA162" s="274">
        <v>154</v>
      </c>
      <c r="BB162" s="275">
        <v>150000</v>
      </c>
      <c r="BC162" s="275">
        <v>135000</v>
      </c>
      <c r="BD162" s="275">
        <v>150000</v>
      </c>
      <c r="BE162" s="275">
        <v>150000</v>
      </c>
      <c r="BF162" s="275">
        <v>135000</v>
      </c>
      <c r="BK162" s="296" t="s">
        <v>284</v>
      </c>
    </row>
    <row r="163" spans="53:63" x14ac:dyDescent="0.3">
      <c r="BA163" s="274">
        <v>155</v>
      </c>
      <c r="BB163" s="275">
        <v>150000</v>
      </c>
      <c r="BC163" s="275">
        <v>135000</v>
      </c>
      <c r="BD163" s="275">
        <v>150000</v>
      </c>
      <c r="BE163" s="275">
        <v>150000</v>
      </c>
      <c r="BF163" s="275">
        <v>135000</v>
      </c>
      <c r="BK163" s="296" t="s">
        <v>284</v>
      </c>
    </row>
    <row r="164" spans="53:63" x14ac:dyDescent="0.3">
      <c r="BA164" s="274">
        <v>156</v>
      </c>
      <c r="BB164" s="275">
        <v>150000</v>
      </c>
      <c r="BC164" s="275">
        <v>135000</v>
      </c>
      <c r="BD164" s="275">
        <v>150000</v>
      </c>
      <c r="BE164" s="275">
        <v>150000</v>
      </c>
      <c r="BF164" s="275">
        <v>135000</v>
      </c>
      <c r="BK164" s="296" t="s">
        <v>284</v>
      </c>
    </row>
    <row r="165" spans="53:63" x14ac:dyDescent="0.3">
      <c r="BA165" s="274">
        <v>157</v>
      </c>
      <c r="BB165" s="275">
        <v>150000</v>
      </c>
      <c r="BC165" s="275">
        <v>135000</v>
      </c>
      <c r="BD165" s="275">
        <v>150000</v>
      </c>
      <c r="BE165" s="275">
        <v>150000</v>
      </c>
      <c r="BF165" s="275">
        <v>135000</v>
      </c>
      <c r="BK165" s="296" t="s">
        <v>284</v>
      </c>
    </row>
    <row r="166" spans="53:63" x14ac:dyDescent="0.3">
      <c r="BA166" s="274">
        <v>158</v>
      </c>
      <c r="BB166" s="275">
        <v>150000</v>
      </c>
      <c r="BC166" s="275">
        <v>135000</v>
      </c>
      <c r="BD166" s="275">
        <v>150000</v>
      </c>
      <c r="BE166" s="275">
        <v>150000</v>
      </c>
      <c r="BF166" s="275">
        <v>135000</v>
      </c>
      <c r="BH166" s="296"/>
      <c r="BK166" s="296" t="s">
        <v>284</v>
      </c>
    </row>
    <row r="167" spans="53:63" x14ac:dyDescent="0.3">
      <c r="BA167" s="274">
        <v>159</v>
      </c>
      <c r="BB167" s="275">
        <v>150000</v>
      </c>
      <c r="BC167" s="275">
        <v>135000</v>
      </c>
      <c r="BD167" s="275">
        <v>150000</v>
      </c>
      <c r="BE167" s="275">
        <v>150000</v>
      </c>
      <c r="BF167" s="275">
        <v>135000</v>
      </c>
      <c r="BK167" s="296" t="s">
        <v>284</v>
      </c>
    </row>
    <row r="168" spans="53:63" x14ac:dyDescent="0.3">
      <c r="BA168" s="274">
        <v>160</v>
      </c>
      <c r="BB168" s="275">
        <v>150000</v>
      </c>
      <c r="BC168" s="275">
        <v>135000</v>
      </c>
      <c r="BD168" s="275">
        <v>150000</v>
      </c>
      <c r="BE168" s="275">
        <v>150000</v>
      </c>
      <c r="BF168" s="275">
        <v>135000</v>
      </c>
      <c r="BK168" s="296" t="s">
        <v>284</v>
      </c>
    </row>
    <row r="169" spans="53:63" x14ac:dyDescent="0.3">
      <c r="BA169" s="274">
        <v>161</v>
      </c>
      <c r="BB169" s="275">
        <v>145000</v>
      </c>
      <c r="BC169" s="275">
        <v>135000</v>
      </c>
      <c r="BD169" s="275">
        <v>150000</v>
      </c>
      <c r="BE169" s="275">
        <v>150000</v>
      </c>
      <c r="BF169" s="275">
        <v>135000</v>
      </c>
      <c r="BK169" s="296" t="s">
        <v>284</v>
      </c>
    </row>
    <row r="170" spans="53:63" x14ac:dyDescent="0.3">
      <c r="BA170" s="274">
        <v>162</v>
      </c>
      <c r="BB170" s="275">
        <v>145000</v>
      </c>
      <c r="BC170" s="275">
        <v>135000</v>
      </c>
      <c r="BD170" s="275">
        <v>150000</v>
      </c>
      <c r="BE170" s="275">
        <v>150000</v>
      </c>
      <c r="BF170" s="275">
        <v>135000</v>
      </c>
      <c r="BK170" s="296" t="s">
        <v>284</v>
      </c>
    </row>
    <row r="171" spans="53:63" x14ac:dyDescent="0.3">
      <c r="BA171" s="274">
        <v>163</v>
      </c>
      <c r="BB171" s="275">
        <v>145000</v>
      </c>
      <c r="BC171" s="275">
        <v>135000</v>
      </c>
      <c r="BD171" s="275">
        <v>150000</v>
      </c>
      <c r="BE171" s="275">
        <v>150000</v>
      </c>
      <c r="BF171" s="275">
        <v>135000</v>
      </c>
      <c r="BK171" s="296" t="s">
        <v>284</v>
      </c>
    </row>
    <row r="172" spans="53:63" x14ac:dyDescent="0.3">
      <c r="BA172" s="274">
        <v>164</v>
      </c>
      <c r="BB172" s="275">
        <v>145000</v>
      </c>
      <c r="BC172" s="275">
        <v>135000</v>
      </c>
      <c r="BD172" s="275">
        <v>150000</v>
      </c>
      <c r="BE172" s="275">
        <v>150000</v>
      </c>
      <c r="BF172" s="275">
        <v>135000</v>
      </c>
      <c r="BK172" s="296" t="s">
        <v>284</v>
      </c>
    </row>
    <row r="173" spans="53:63" x14ac:dyDescent="0.3">
      <c r="BA173" s="274">
        <v>165</v>
      </c>
      <c r="BB173" s="275">
        <v>145000</v>
      </c>
      <c r="BC173" s="275">
        <v>135000</v>
      </c>
      <c r="BD173" s="275">
        <v>150000</v>
      </c>
      <c r="BE173" s="275">
        <v>150000</v>
      </c>
      <c r="BF173" s="275">
        <v>135000</v>
      </c>
      <c r="BK173" s="296" t="s">
        <v>284</v>
      </c>
    </row>
    <row r="174" spans="53:63" x14ac:dyDescent="0.3">
      <c r="BA174" s="274">
        <v>166</v>
      </c>
      <c r="BB174" s="275">
        <v>145000</v>
      </c>
      <c r="BC174" s="275">
        <v>135000</v>
      </c>
      <c r="BD174" s="275">
        <v>150000</v>
      </c>
      <c r="BE174" s="275">
        <v>150000</v>
      </c>
      <c r="BF174" s="275">
        <v>135000</v>
      </c>
      <c r="BK174" s="296" t="s">
        <v>284</v>
      </c>
    </row>
    <row r="175" spans="53:63" x14ac:dyDescent="0.3">
      <c r="BA175" s="274">
        <v>167</v>
      </c>
      <c r="BB175" s="275">
        <v>145000</v>
      </c>
      <c r="BC175" s="275">
        <v>135000</v>
      </c>
      <c r="BD175" s="275">
        <v>150000</v>
      </c>
      <c r="BE175" s="275">
        <v>150000</v>
      </c>
      <c r="BF175" s="275">
        <v>135000</v>
      </c>
      <c r="BK175" s="296" t="s">
        <v>284</v>
      </c>
    </row>
    <row r="176" spans="53:63" x14ac:dyDescent="0.3">
      <c r="BA176" s="274">
        <v>168</v>
      </c>
      <c r="BB176" s="275">
        <v>145000</v>
      </c>
      <c r="BC176" s="275">
        <v>135000</v>
      </c>
      <c r="BD176" s="275">
        <v>150000</v>
      </c>
      <c r="BE176" s="275">
        <v>150000</v>
      </c>
      <c r="BF176" s="275">
        <v>135000</v>
      </c>
      <c r="BK176" s="296" t="s">
        <v>284</v>
      </c>
    </row>
    <row r="177" spans="53:63" x14ac:dyDescent="0.3">
      <c r="BA177" s="274">
        <v>169</v>
      </c>
      <c r="BB177" s="275">
        <v>145000</v>
      </c>
      <c r="BC177" s="275">
        <v>135000</v>
      </c>
      <c r="BD177" s="275">
        <v>150000</v>
      </c>
      <c r="BE177" s="275">
        <v>150000</v>
      </c>
      <c r="BF177" s="275">
        <v>135000</v>
      </c>
      <c r="BK177" s="296" t="s">
        <v>284</v>
      </c>
    </row>
    <row r="178" spans="53:63" x14ac:dyDescent="0.3">
      <c r="BA178" s="274">
        <v>170</v>
      </c>
      <c r="BB178" s="275">
        <v>145000</v>
      </c>
      <c r="BC178" s="275">
        <v>135000</v>
      </c>
      <c r="BD178" s="275">
        <v>150000</v>
      </c>
      <c r="BE178" s="275">
        <v>150000</v>
      </c>
      <c r="BF178" s="275">
        <v>135000</v>
      </c>
      <c r="BK178" s="296" t="s">
        <v>284</v>
      </c>
    </row>
    <row r="179" spans="53:63" x14ac:dyDescent="0.3">
      <c r="BA179" s="274">
        <v>171</v>
      </c>
      <c r="BB179" s="275">
        <v>145000</v>
      </c>
      <c r="BC179" s="275">
        <v>135000</v>
      </c>
      <c r="BD179" s="275">
        <v>150000</v>
      </c>
      <c r="BE179" s="275">
        <v>150000</v>
      </c>
      <c r="BF179" s="275">
        <v>135000</v>
      </c>
      <c r="BK179" s="296" t="s">
        <v>284</v>
      </c>
    </row>
    <row r="180" spans="53:63" x14ac:dyDescent="0.3">
      <c r="BA180" s="274">
        <v>172</v>
      </c>
      <c r="BB180" s="275">
        <v>145000</v>
      </c>
      <c r="BC180" s="275">
        <v>135000</v>
      </c>
      <c r="BD180" s="275">
        <v>150000</v>
      </c>
      <c r="BE180" s="275">
        <v>150000</v>
      </c>
      <c r="BF180" s="275">
        <v>135000</v>
      </c>
      <c r="BK180" s="296" t="s">
        <v>284</v>
      </c>
    </row>
    <row r="181" spans="53:63" x14ac:dyDescent="0.3">
      <c r="BA181" s="274">
        <v>173</v>
      </c>
      <c r="BB181" s="275">
        <v>145000</v>
      </c>
      <c r="BC181" s="275">
        <v>135000</v>
      </c>
      <c r="BD181" s="275">
        <v>150000</v>
      </c>
      <c r="BE181" s="275">
        <v>150000</v>
      </c>
      <c r="BF181" s="275">
        <v>135000</v>
      </c>
      <c r="BK181" s="296" t="s">
        <v>284</v>
      </c>
    </row>
    <row r="182" spans="53:63" x14ac:dyDescent="0.3">
      <c r="BA182" s="274">
        <v>174</v>
      </c>
      <c r="BB182" s="275">
        <v>145000</v>
      </c>
      <c r="BC182" s="275">
        <v>135000</v>
      </c>
      <c r="BD182" s="275">
        <v>150000</v>
      </c>
      <c r="BE182" s="275">
        <v>150000</v>
      </c>
      <c r="BF182" s="275">
        <v>135000</v>
      </c>
      <c r="BK182" s="296" t="s">
        <v>284</v>
      </c>
    </row>
    <row r="183" spans="53:63" x14ac:dyDescent="0.3">
      <c r="BA183" s="274">
        <v>175</v>
      </c>
      <c r="BB183" s="275">
        <v>145000</v>
      </c>
      <c r="BC183" s="275">
        <v>135000</v>
      </c>
      <c r="BD183" s="275">
        <v>150000</v>
      </c>
      <c r="BE183" s="275">
        <v>150000</v>
      </c>
      <c r="BF183" s="275">
        <v>135000</v>
      </c>
      <c r="BK183" s="296" t="s">
        <v>284</v>
      </c>
    </row>
    <row r="184" spans="53:63" x14ac:dyDescent="0.3">
      <c r="BA184" s="274">
        <v>176</v>
      </c>
      <c r="BB184" s="275">
        <v>145000</v>
      </c>
      <c r="BC184" s="275">
        <v>135000</v>
      </c>
      <c r="BD184" s="275">
        <v>150000</v>
      </c>
      <c r="BE184" s="275">
        <v>150000</v>
      </c>
      <c r="BF184" s="275">
        <v>135000</v>
      </c>
      <c r="BK184" s="296" t="s">
        <v>284</v>
      </c>
    </row>
    <row r="185" spans="53:63" x14ac:dyDescent="0.3">
      <c r="BA185" s="274">
        <v>177</v>
      </c>
      <c r="BB185" s="275">
        <v>145000</v>
      </c>
      <c r="BC185" s="275">
        <v>135000</v>
      </c>
      <c r="BD185" s="275">
        <v>150000</v>
      </c>
      <c r="BE185" s="275">
        <v>150000</v>
      </c>
      <c r="BF185" s="275">
        <v>135000</v>
      </c>
      <c r="BK185" s="296" t="s">
        <v>284</v>
      </c>
    </row>
    <row r="186" spans="53:63" x14ac:dyDescent="0.3">
      <c r="BA186" s="274">
        <v>178</v>
      </c>
      <c r="BB186" s="275">
        <v>145000</v>
      </c>
      <c r="BC186" s="275">
        <v>135000</v>
      </c>
      <c r="BD186" s="275">
        <v>150000</v>
      </c>
      <c r="BE186" s="275">
        <v>150000</v>
      </c>
      <c r="BF186" s="275">
        <v>135000</v>
      </c>
      <c r="BK186" s="296" t="s">
        <v>284</v>
      </c>
    </row>
    <row r="187" spans="53:63" x14ac:dyDescent="0.3">
      <c r="BA187" s="274">
        <v>179</v>
      </c>
      <c r="BB187" s="275">
        <v>145000</v>
      </c>
      <c r="BC187" s="275">
        <v>135000</v>
      </c>
      <c r="BD187" s="275">
        <v>150000</v>
      </c>
      <c r="BE187" s="275">
        <v>150000</v>
      </c>
      <c r="BF187" s="275">
        <v>135000</v>
      </c>
      <c r="BK187" s="296" t="s">
        <v>284</v>
      </c>
    </row>
    <row r="188" spans="53:63" x14ac:dyDescent="0.3">
      <c r="BA188" s="274">
        <v>180</v>
      </c>
      <c r="BB188" s="275">
        <v>145000</v>
      </c>
      <c r="BC188" s="275">
        <v>135000</v>
      </c>
      <c r="BD188" s="275">
        <v>150000</v>
      </c>
      <c r="BE188" s="275">
        <v>150000</v>
      </c>
      <c r="BF188" s="275">
        <v>135000</v>
      </c>
      <c r="BK188" s="296" t="s">
        <v>284</v>
      </c>
    </row>
    <row r="189" spans="53:63" x14ac:dyDescent="0.3">
      <c r="BA189" s="274">
        <v>181</v>
      </c>
      <c r="BB189" s="275">
        <v>140000</v>
      </c>
      <c r="BC189" s="275">
        <v>135000</v>
      </c>
      <c r="BD189" s="275">
        <v>150000</v>
      </c>
      <c r="BE189" s="275">
        <v>150000</v>
      </c>
      <c r="BF189" s="275">
        <v>135000</v>
      </c>
      <c r="BK189" s="296" t="s">
        <v>284</v>
      </c>
    </row>
    <row r="190" spans="53:63" x14ac:dyDescent="0.3">
      <c r="BA190" s="274">
        <v>182</v>
      </c>
      <c r="BB190" s="275">
        <v>140000</v>
      </c>
      <c r="BC190" s="275">
        <v>135000</v>
      </c>
      <c r="BD190" s="275">
        <v>150000</v>
      </c>
      <c r="BE190" s="275">
        <v>150000</v>
      </c>
      <c r="BF190" s="275">
        <v>135000</v>
      </c>
      <c r="BK190" s="296" t="s">
        <v>284</v>
      </c>
    </row>
    <row r="191" spans="53:63" x14ac:dyDescent="0.3">
      <c r="BA191" s="274">
        <v>183</v>
      </c>
      <c r="BB191" s="275">
        <v>140000</v>
      </c>
      <c r="BC191" s="275">
        <v>135000</v>
      </c>
      <c r="BD191" s="275">
        <v>150000</v>
      </c>
      <c r="BE191" s="275">
        <v>150000</v>
      </c>
      <c r="BF191" s="275">
        <v>135000</v>
      </c>
      <c r="BK191" s="296" t="s">
        <v>284</v>
      </c>
    </row>
    <row r="192" spans="53:63" x14ac:dyDescent="0.3">
      <c r="BA192" s="274">
        <v>184</v>
      </c>
      <c r="BB192" s="275">
        <v>140000</v>
      </c>
      <c r="BC192" s="275">
        <v>135000</v>
      </c>
      <c r="BD192" s="275">
        <v>150000</v>
      </c>
      <c r="BE192" s="275">
        <v>150000</v>
      </c>
      <c r="BF192" s="275">
        <v>135000</v>
      </c>
      <c r="BK192" s="296" t="s">
        <v>284</v>
      </c>
    </row>
    <row r="193" spans="53:63" x14ac:dyDescent="0.3">
      <c r="BA193" s="274">
        <v>185</v>
      </c>
      <c r="BB193" s="275">
        <v>140000</v>
      </c>
      <c r="BC193" s="275">
        <v>135000</v>
      </c>
      <c r="BD193" s="275">
        <v>150000</v>
      </c>
      <c r="BE193" s="275">
        <v>150000</v>
      </c>
      <c r="BF193" s="275">
        <v>135000</v>
      </c>
      <c r="BK193" s="296" t="s">
        <v>284</v>
      </c>
    </row>
    <row r="194" spans="53:63" x14ac:dyDescent="0.3">
      <c r="BA194" s="274">
        <v>186</v>
      </c>
      <c r="BB194" s="275">
        <v>140000</v>
      </c>
      <c r="BC194" s="275">
        <v>135000</v>
      </c>
      <c r="BD194" s="275">
        <v>150000</v>
      </c>
      <c r="BE194" s="275">
        <v>150000</v>
      </c>
      <c r="BF194" s="275">
        <v>135000</v>
      </c>
      <c r="BK194" s="296" t="s">
        <v>284</v>
      </c>
    </row>
    <row r="195" spans="53:63" x14ac:dyDescent="0.3">
      <c r="BA195" s="274">
        <v>187</v>
      </c>
      <c r="BB195" s="275">
        <v>140000</v>
      </c>
      <c r="BC195" s="275">
        <v>135000</v>
      </c>
      <c r="BD195" s="275">
        <v>150000</v>
      </c>
      <c r="BE195" s="275">
        <v>150000</v>
      </c>
      <c r="BF195" s="275">
        <v>135000</v>
      </c>
      <c r="BK195" s="296" t="s">
        <v>284</v>
      </c>
    </row>
    <row r="196" spans="53:63" x14ac:dyDescent="0.3">
      <c r="BA196" s="274">
        <v>188</v>
      </c>
      <c r="BB196" s="275">
        <v>140000</v>
      </c>
      <c r="BC196" s="275">
        <v>135000</v>
      </c>
      <c r="BD196" s="275">
        <v>150000</v>
      </c>
      <c r="BE196" s="275">
        <v>150000</v>
      </c>
      <c r="BF196" s="275">
        <v>135000</v>
      </c>
      <c r="BK196" s="296" t="s">
        <v>284</v>
      </c>
    </row>
    <row r="197" spans="53:63" x14ac:dyDescent="0.3">
      <c r="BA197" s="274">
        <v>189</v>
      </c>
      <c r="BB197" s="275">
        <v>140000</v>
      </c>
      <c r="BC197" s="275">
        <v>135000</v>
      </c>
      <c r="BD197" s="275">
        <v>150000</v>
      </c>
      <c r="BE197" s="275">
        <v>150000</v>
      </c>
      <c r="BF197" s="275">
        <v>135000</v>
      </c>
      <c r="BK197" s="296" t="s">
        <v>284</v>
      </c>
    </row>
    <row r="198" spans="53:63" x14ac:dyDescent="0.3">
      <c r="BA198" s="274">
        <v>190</v>
      </c>
      <c r="BB198" s="275">
        <v>140000</v>
      </c>
      <c r="BC198" s="275">
        <v>135000</v>
      </c>
      <c r="BD198" s="275">
        <v>150000</v>
      </c>
      <c r="BE198" s="275">
        <v>150000</v>
      </c>
      <c r="BF198" s="275">
        <v>135000</v>
      </c>
      <c r="BK198" s="296" t="s">
        <v>284</v>
      </c>
    </row>
    <row r="199" spans="53:63" x14ac:dyDescent="0.3">
      <c r="BA199" s="274">
        <v>191</v>
      </c>
      <c r="BB199" s="275">
        <v>140000</v>
      </c>
      <c r="BC199" s="275">
        <v>135000</v>
      </c>
      <c r="BD199" s="275">
        <v>150000</v>
      </c>
      <c r="BE199" s="275">
        <v>150000</v>
      </c>
      <c r="BF199" s="275">
        <v>135000</v>
      </c>
      <c r="BK199" s="296" t="s">
        <v>284</v>
      </c>
    </row>
    <row r="200" spans="53:63" x14ac:dyDescent="0.3">
      <c r="BA200" s="274">
        <v>192</v>
      </c>
      <c r="BB200" s="275">
        <v>140000</v>
      </c>
      <c r="BC200" s="275">
        <v>135000</v>
      </c>
      <c r="BD200" s="275">
        <v>150000</v>
      </c>
      <c r="BE200" s="275">
        <v>150000</v>
      </c>
      <c r="BF200" s="275">
        <v>135000</v>
      </c>
      <c r="BK200" s="296" t="s">
        <v>284</v>
      </c>
    </row>
    <row r="201" spans="53:63" x14ac:dyDescent="0.3">
      <c r="BA201" s="274">
        <v>193</v>
      </c>
      <c r="BB201" s="275">
        <v>140000</v>
      </c>
      <c r="BC201" s="275">
        <v>135000</v>
      </c>
      <c r="BD201" s="275">
        <v>150000</v>
      </c>
      <c r="BE201" s="275">
        <v>150000</v>
      </c>
      <c r="BF201" s="275">
        <v>135000</v>
      </c>
      <c r="BK201" s="296" t="s">
        <v>284</v>
      </c>
    </row>
    <row r="202" spans="53:63" x14ac:dyDescent="0.3">
      <c r="BA202" s="274">
        <v>194</v>
      </c>
      <c r="BB202" s="275">
        <v>140000</v>
      </c>
      <c r="BC202" s="275">
        <v>135000</v>
      </c>
      <c r="BD202" s="275">
        <v>150000</v>
      </c>
      <c r="BE202" s="275">
        <v>150000</v>
      </c>
      <c r="BF202" s="275">
        <v>135000</v>
      </c>
      <c r="BK202" s="296" t="s">
        <v>284</v>
      </c>
    </row>
    <row r="203" spans="53:63" x14ac:dyDescent="0.3">
      <c r="BA203" s="274">
        <v>195</v>
      </c>
      <c r="BB203" s="275">
        <v>140000</v>
      </c>
      <c r="BC203" s="275">
        <v>135000</v>
      </c>
      <c r="BD203" s="275">
        <v>150000</v>
      </c>
      <c r="BE203" s="275">
        <v>150000</v>
      </c>
      <c r="BF203" s="275">
        <v>135000</v>
      </c>
      <c r="BK203" s="296" t="s">
        <v>284</v>
      </c>
    </row>
    <row r="204" spans="53:63" x14ac:dyDescent="0.3">
      <c r="BA204" s="274">
        <v>196</v>
      </c>
      <c r="BB204" s="275">
        <v>140000</v>
      </c>
      <c r="BC204" s="275">
        <v>135000</v>
      </c>
      <c r="BD204" s="275">
        <v>150000</v>
      </c>
      <c r="BE204" s="275">
        <v>150000</v>
      </c>
      <c r="BF204" s="275">
        <v>135000</v>
      </c>
      <c r="BK204" s="296" t="s">
        <v>284</v>
      </c>
    </row>
    <row r="205" spans="53:63" x14ac:dyDescent="0.3">
      <c r="BA205" s="274">
        <v>197</v>
      </c>
      <c r="BB205" s="275">
        <v>140000</v>
      </c>
      <c r="BC205" s="275">
        <v>135000</v>
      </c>
      <c r="BD205" s="275">
        <v>150000</v>
      </c>
      <c r="BE205" s="275">
        <v>150000</v>
      </c>
      <c r="BF205" s="275">
        <v>135000</v>
      </c>
      <c r="BK205" s="296" t="s">
        <v>284</v>
      </c>
    </row>
    <row r="206" spans="53:63" x14ac:dyDescent="0.3">
      <c r="BA206" s="274">
        <v>198</v>
      </c>
      <c r="BB206" s="275">
        <v>140000</v>
      </c>
      <c r="BC206" s="275">
        <v>135000</v>
      </c>
      <c r="BD206" s="275">
        <v>150000</v>
      </c>
      <c r="BE206" s="275">
        <v>150000</v>
      </c>
      <c r="BF206" s="275">
        <v>135000</v>
      </c>
      <c r="BK206" s="296" t="s">
        <v>284</v>
      </c>
    </row>
    <row r="207" spans="53:63" x14ac:dyDescent="0.3">
      <c r="BA207" s="274">
        <v>199</v>
      </c>
      <c r="BB207" s="275">
        <v>140000</v>
      </c>
      <c r="BC207" s="275">
        <v>135000</v>
      </c>
      <c r="BD207" s="275">
        <v>150000</v>
      </c>
      <c r="BE207" s="275">
        <v>150000</v>
      </c>
      <c r="BF207" s="275">
        <v>135000</v>
      </c>
      <c r="BK207" s="296" t="s">
        <v>284</v>
      </c>
    </row>
    <row r="208" spans="53:63" x14ac:dyDescent="0.3">
      <c r="BA208" s="274">
        <v>200</v>
      </c>
      <c r="BB208" s="275">
        <v>140000</v>
      </c>
      <c r="BC208" s="275">
        <v>126000</v>
      </c>
      <c r="BD208" s="275">
        <v>140000</v>
      </c>
      <c r="BE208" s="275">
        <v>150000</v>
      </c>
      <c r="BF208" s="275">
        <v>126000</v>
      </c>
      <c r="BK208" s="296" t="s">
        <v>284</v>
      </c>
    </row>
    <row r="209" spans="53:63" x14ac:dyDescent="0.3">
      <c r="BA209" s="274">
        <v>201</v>
      </c>
      <c r="BB209" s="275">
        <v>135000</v>
      </c>
      <c r="BC209" s="275">
        <v>126000</v>
      </c>
      <c r="BD209" s="275">
        <v>140000</v>
      </c>
      <c r="BE209" s="275">
        <v>130000</v>
      </c>
      <c r="BF209" s="275">
        <v>126000</v>
      </c>
      <c r="BK209" s="296" t="s">
        <v>287</v>
      </c>
    </row>
    <row r="210" spans="53:63" x14ac:dyDescent="0.3">
      <c r="BA210" s="274">
        <v>202</v>
      </c>
      <c r="BB210" s="275">
        <v>135000</v>
      </c>
      <c r="BC210" s="275">
        <v>126000</v>
      </c>
      <c r="BD210" s="275">
        <v>140000</v>
      </c>
      <c r="BE210" s="275">
        <v>130000</v>
      </c>
      <c r="BF210" s="275">
        <v>126000</v>
      </c>
      <c r="BK210" s="296" t="s">
        <v>287</v>
      </c>
    </row>
    <row r="211" spans="53:63" x14ac:dyDescent="0.3">
      <c r="BA211" s="274">
        <v>203</v>
      </c>
      <c r="BB211" s="275">
        <v>135000</v>
      </c>
      <c r="BC211" s="275">
        <v>126000</v>
      </c>
      <c r="BD211" s="275">
        <v>140000</v>
      </c>
      <c r="BE211" s="275">
        <v>130000</v>
      </c>
      <c r="BF211" s="275">
        <v>126000</v>
      </c>
      <c r="BK211" s="296" t="s">
        <v>287</v>
      </c>
    </row>
    <row r="212" spans="53:63" x14ac:dyDescent="0.3">
      <c r="BA212" s="274">
        <v>204</v>
      </c>
      <c r="BB212" s="275">
        <v>135000</v>
      </c>
      <c r="BC212" s="275">
        <v>126000</v>
      </c>
      <c r="BD212" s="275">
        <v>140000</v>
      </c>
      <c r="BE212" s="275">
        <v>130000</v>
      </c>
      <c r="BF212" s="275">
        <v>126000</v>
      </c>
      <c r="BK212" s="296" t="s">
        <v>287</v>
      </c>
    </row>
    <row r="213" spans="53:63" x14ac:dyDescent="0.3">
      <c r="BA213" s="274">
        <v>205</v>
      </c>
      <c r="BB213" s="275">
        <v>135000</v>
      </c>
      <c r="BC213" s="275">
        <v>126000</v>
      </c>
      <c r="BD213" s="275">
        <v>140000</v>
      </c>
      <c r="BE213" s="275">
        <v>130000</v>
      </c>
      <c r="BF213" s="275">
        <v>126000</v>
      </c>
      <c r="BK213" s="296" t="s">
        <v>287</v>
      </c>
    </row>
    <row r="214" spans="53:63" x14ac:dyDescent="0.3">
      <c r="BA214" s="274">
        <v>206</v>
      </c>
      <c r="BB214" s="275">
        <v>135000</v>
      </c>
      <c r="BC214" s="275">
        <v>126000</v>
      </c>
      <c r="BD214" s="275">
        <v>140000</v>
      </c>
      <c r="BE214" s="275">
        <v>130000</v>
      </c>
      <c r="BF214" s="275">
        <v>126000</v>
      </c>
      <c r="BK214" s="296" t="s">
        <v>287</v>
      </c>
    </row>
    <row r="215" spans="53:63" x14ac:dyDescent="0.3">
      <c r="BA215" s="274">
        <v>207</v>
      </c>
      <c r="BB215" s="275">
        <v>135000</v>
      </c>
      <c r="BC215" s="275">
        <v>126000</v>
      </c>
      <c r="BD215" s="275">
        <v>140000</v>
      </c>
      <c r="BE215" s="275">
        <v>130000</v>
      </c>
      <c r="BF215" s="275">
        <v>126000</v>
      </c>
      <c r="BK215" s="296" t="s">
        <v>287</v>
      </c>
    </row>
    <row r="216" spans="53:63" x14ac:dyDescent="0.3">
      <c r="BA216" s="274">
        <v>208</v>
      </c>
      <c r="BB216" s="275">
        <v>135000</v>
      </c>
      <c r="BC216" s="275">
        <v>126000</v>
      </c>
      <c r="BD216" s="275">
        <v>140000</v>
      </c>
      <c r="BE216" s="275">
        <v>130000</v>
      </c>
      <c r="BF216" s="275">
        <v>126000</v>
      </c>
      <c r="BK216" s="296" t="s">
        <v>287</v>
      </c>
    </row>
    <row r="217" spans="53:63" x14ac:dyDescent="0.3">
      <c r="BA217" s="274">
        <v>209</v>
      </c>
      <c r="BB217" s="275">
        <v>135000</v>
      </c>
      <c r="BC217" s="275">
        <v>126000</v>
      </c>
      <c r="BD217" s="275">
        <v>140000</v>
      </c>
      <c r="BE217" s="275">
        <v>130000</v>
      </c>
      <c r="BF217" s="275">
        <v>126000</v>
      </c>
      <c r="BK217" s="296" t="s">
        <v>287</v>
      </c>
    </row>
    <row r="218" spans="53:63" x14ac:dyDescent="0.3">
      <c r="BA218" s="274">
        <v>210</v>
      </c>
      <c r="BB218" s="275">
        <v>135000</v>
      </c>
      <c r="BC218" s="275">
        <v>126000</v>
      </c>
      <c r="BD218" s="275">
        <v>140000</v>
      </c>
      <c r="BE218" s="275">
        <v>130000</v>
      </c>
      <c r="BF218" s="275">
        <v>126000</v>
      </c>
      <c r="BK218" s="296" t="s">
        <v>287</v>
      </c>
    </row>
    <row r="219" spans="53:63" x14ac:dyDescent="0.3">
      <c r="BA219" s="274">
        <v>211</v>
      </c>
      <c r="BB219" s="275">
        <v>135000</v>
      </c>
      <c r="BC219" s="275">
        <v>126000</v>
      </c>
      <c r="BD219" s="275">
        <v>140000</v>
      </c>
      <c r="BE219" s="275">
        <v>130000</v>
      </c>
      <c r="BF219" s="275">
        <v>126000</v>
      </c>
      <c r="BK219" s="296" t="s">
        <v>287</v>
      </c>
    </row>
    <row r="220" spans="53:63" x14ac:dyDescent="0.3">
      <c r="BA220" s="274">
        <v>212</v>
      </c>
      <c r="BB220" s="275">
        <v>135000</v>
      </c>
      <c r="BC220" s="275">
        <v>126000</v>
      </c>
      <c r="BD220" s="275">
        <v>140000</v>
      </c>
      <c r="BE220" s="275">
        <v>130000</v>
      </c>
      <c r="BF220" s="275">
        <v>126000</v>
      </c>
      <c r="BK220" s="296" t="s">
        <v>287</v>
      </c>
    </row>
    <row r="221" spans="53:63" x14ac:dyDescent="0.3">
      <c r="BA221" s="274">
        <v>213</v>
      </c>
      <c r="BB221" s="275">
        <v>135000</v>
      </c>
      <c r="BC221" s="275">
        <v>126000</v>
      </c>
      <c r="BD221" s="275">
        <v>140000</v>
      </c>
      <c r="BE221" s="275">
        <v>130000</v>
      </c>
      <c r="BF221" s="275">
        <v>126000</v>
      </c>
      <c r="BK221" s="296" t="s">
        <v>287</v>
      </c>
    </row>
    <row r="222" spans="53:63" x14ac:dyDescent="0.3">
      <c r="BA222" s="274">
        <v>214</v>
      </c>
      <c r="BB222" s="275">
        <v>135000</v>
      </c>
      <c r="BC222" s="275">
        <v>126000</v>
      </c>
      <c r="BD222" s="275">
        <v>140000</v>
      </c>
      <c r="BE222" s="275">
        <v>130000</v>
      </c>
      <c r="BF222" s="275">
        <v>126000</v>
      </c>
      <c r="BK222" s="296" t="s">
        <v>287</v>
      </c>
    </row>
    <row r="223" spans="53:63" x14ac:dyDescent="0.3">
      <c r="BA223" s="274">
        <v>215</v>
      </c>
      <c r="BB223" s="275">
        <v>135000</v>
      </c>
      <c r="BC223" s="275">
        <v>126000</v>
      </c>
      <c r="BD223" s="275">
        <v>140000</v>
      </c>
      <c r="BE223" s="275">
        <v>130000</v>
      </c>
      <c r="BF223" s="275">
        <v>126000</v>
      </c>
      <c r="BK223" s="296" t="s">
        <v>287</v>
      </c>
    </row>
    <row r="224" spans="53:63" x14ac:dyDescent="0.3">
      <c r="BA224" s="274">
        <v>216</v>
      </c>
      <c r="BB224" s="275">
        <v>135000</v>
      </c>
      <c r="BC224" s="275">
        <v>126000</v>
      </c>
      <c r="BD224" s="275">
        <v>140000</v>
      </c>
      <c r="BE224" s="275">
        <v>130000</v>
      </c>
      <c r="BF224" s="275">
        <v>126000</v>
      </c>
      <c r="BK224" s="296" t="s">
        <v>287</v>
      </c>
    </row>
    <row r="225" spans="53:63" x14ac:dyDescent="0.3">
      <c r="BA225" s="274">
        <v>217</v>
      </c>
      <c r="BB225" s="275">
        <v>135000</v>
      </c>
      <c r="BC225" s="275">
        <v>126000</v>
      </c>
      <c r="BD225" s="275">
        <v>140000</v>
      </c>
      <c r="BE225" s="275">
        <v>130000</v>
      </c>
      <c r="BF225" s="275">
        <v>126000</v>
      </c>
      <c r="BK225" s="296" t="s">
        <v>287</v>
      </c>
    </row>
    <row r="226" spans="53:63" x14ac:dyDescent="0.3">
      <c r="BA226" s="274">
        <v>218</v>
      </c>
      <c r="BB226" s="275">
        <v>135000</v>
      </c>
      <c r="BC226" s="275">
        <v>126000</v>
      </c>
      <c r="BD226" s="275">
        <v>140000</v>
      </c>
      <c r="BE226" s="275">
        <v>130000</v>
      </c>
      <c r="BF226" s="275">
        <v>126000</v>
      </c>
      <c r="BK226" s="296" t="s">
        <v>287</v>
      </c>
    </row>
    <row r="227" spans="53:63" x14ac:dyDescent="0.3">
      <c r="BA227" s="274">
        <v>219</v>
      </c>
      <c r="BB227" s="275">
        <v>135000</v>
      </c>
      <c r="BC227" s="275">
        <v>126000</v>
      </c>
      <c r="BD227" s="275">
        <v>140000</v>
      </c>
      <c r="BE227" s="275">
        <v>130000</v>
      </c>
      <c r="BF227" s="275">
        <v>126000</v>
      </c>
      <c r="BK227" s="296" t="s">
        <v>287</v>
      </c>
    </row>
    <row r="228" spans="53:63" x14ac:dyDescent="0.3">
      <c r="BA228" s="274">
        <v>220</v>
      </c>
      <c r="BB228" s="275">
        <v>135000</v>
      </c>
      <c r="BC228" s="275">
        <v>126000</v>
      </c>
      <c r="BD228" s="275">
        <v>140000</v>
      </c>
      <c r="BE228" s="275">
        <v>130000</v>
      </c>
      <c r="BF228" s="275">
        <v>126000</v>
      </c>
      <c r="BK228" s="296" t="s">
        <v>287</v>
      </c>
    </row>
    <row r="229" spans="53:63" x14ac:dyDescent="0.3">
      <c r="BA229" s="274">
        <v>221</v>
      </c>
      <c r="BB229" s="275">
        <v>135000</v>
      </c>
      <c r="BC229" s="275">
        <v>126000</v>
      </c>
      <c r="BD229" s="275">
        <v>140000</v>
      </c>
      <c r="BE229" s="275">
        <v>130000</v>
      </c>
      <c r="BF229" s="275">
        <v>126000</v>
      </c>
      <c r="BK229" s="296" t="s">
        <v>287</v>
      </c>
    </row>
    <row r="230" spans="53:63" x14ac:dyDescent="0.3">
      <c r="BA230" s="274">
        <v>222</v>
      </c>
      <c r="BB230" s="275">
        <v>135000</v>
      </c>
      <c r="BC230" s="275">
        <v>126000</v>
      </c>
      <c r="BD230" s="275">
        <v>140000</v>
      </c>
      <c r="BE230" s="275">
        <v>130000</v>
      </c>
      <c r="BF230" s="275">
        <v>126000</v>
      </c>
      <c r="BK230" s="296" t="s">
        <v>287</v>
      </c>
    </row>
    <row r="231" spans="53:63" x14ac:dyDescent="0.3">
      <c r="BA231" s="274">
        <v>223</v>
      </c>
      <c r="BB231" s="275">
        <v>135000</v>
      </c>
      <c r="BC231" s="275">
        <v>126000</v>
      </c>
      <c r="BD231" s="275">
        <v>140000</v>
      </c>
      <c r="BE231" s="275">
        <v>130000</v>
      </c>
      <c r="BF231" s="275">
        <v>126000</v>
      </c>
      <c r="BK231" s="296" t="s">
        <v>287</v>
      </c>
    </row>
    <row r="232" spans="53:63" x14ac:dyDescent="0.3">
      <c r="BA232" s="274">
        <v>224</v>
      </c>
      <c r="BB232" s="275">
        <v>135000</v>
      </c>
      <c r="BC232" s="275">
        <v>126000</v>
      </c>
      <c r="BD232" s="275">
        <v>140000</v>
      </c>
      <c r="BE232" s="275">
        <v>130000</v>
      </c>
      <c r="BF232" s="275">
        <v>126000</v>
      </c>
      <c r="BK232" s="296" t="s">
        <v>287</v>
      </c>
    </row>
    <row r="233" spans="53:63" x14ac:dyDescent="0.3">
      <c r="BA233" s="274">
        <v>225</v>
      </c>
      <c r="BB233" s="275">
        <v>135000</v>
      </c>
      <c r="BC233" s="275">
        <v>126000</v>
      </c>
      <c r="BD233" s="275">
        <v>140000</v>
      </c>
      <c r="BE233" s="275">
        <v>130000</v>
      </c>
      <c r="BF233" s="275">
        <v>126000</v>
      </c>
      <c r="BK233" s="296" t="s">
        <v>287</v>
      </c>
    </row>
    <row r="234" spans="53:63" x14ac:dyDescent="0.3">
      <c r="BA234" s="274">
        <v>226</v>
      </c>
      <c r="BB234" s="275">
        <v>135000</v>
      </c>
      <c r="BC234" s="275">
        <v>126000</v>
      </c>
      <c r="BD234" s="275">
        <v>140000</v>
      </c>
      <c r="BE234" s="275">
        <v>130000</v>
      </c>
      <c r="BF234" s="275">
        <v>126000</v>
      </c>
      <c r="BK234" s="296" t="s">
        <v>287</v>
      </c>
    </row>
    <row r="235" spans="53:63" x14ac:dyDescent="0.3">
      <c r="BA235" s="274">
        <v>227</v>
      </c>
      <c r="BB235" s="275">
        <v>135000</v>
      </c>
      <c r="BC235" s="275">
        <v>126000</v>
      </c>
      <c r="BD235" s="275">
        <v>140000</v>
      </c>
      <c r="BE235" s="275">
        <v>130000</v>
      </c>
      <c r="BF235" s="275">
        <v>126000</v>
      </c>
      <c r="BK235" s="296" t="s">
        <v>287</v>
      </c>
    </row>
    <row r="236" spans="53:63" x14ac:dyDescent="0.3">
      <c r="BA236" s="274">
        <v>228</v>
      </c>
      <c r="BB236" s="275">
        <v>135000</v>
      </c>
      <c r="BC236" s="275">
        <v>126000</v>
      </c>
      <c r="BD236" s="275">
        <v>140000</v>
      </c>
      <c r="BE236" s="275">
        <v>130000</v>
      </c>
      <c r="BF236" s="275">
        <v>126000</v>
      </c>
      <c r="BK236" s="296" t="s">
        <v>287</v>
      </c>
    </row>
    <row r="237" spans="53:63" x14ac:dyDescent="0.3">
      <c r="BA237" s="274">
        <v>229</v>
      </c>
      <c r="BB237" s="275">
        <v>135000</v>
      </c>
      <c r="BC237" s="275">
        <v>126000</v>
      </c>
      <c r="BD237" s="275">
        <v>140000</v>
      </c>
      <c r="BE237" s="275">
        <v>130000</v>
      </c>
      <c r="BF237" s="275">
        <v>126000</v>
      </c>
      <c r="BK237" s="296" t="s">
        <v>287</v>
      </c>
    </row>
    <row r="238" spans="53:63" x14ac:dyDescent="0.3">
      <c r="BA238" s="274">
        <v>230</v>
      </c>
      <c r="BB238" s="275">
        <v>135000</v>
      </c>
      <c r="BC238" s="275">
        <v>126000</v>
      </c>
      <c r="BD238" s="275">
        <v>140000</v>
      </c>
      <c r="BE238" s="275">
        <v>130000</v>
      </c>
      <c r="BF238" s="275">
        <v>126000</v>
      </c>
      <c r="BK238" s="296" t="s">
        <v>287</v>
      </c>
    </row>
    <row r="239" spans="53:63" x14ac:dyDescent="0.3">
      <c r="BA239" s="274">
        <v>231</v>
      </c>
      <c r="BB239" s="275">
        <v>135000</v>
      </c>
      <c r="BC239" s="275">
        <v>126000</v>
      </c>
      <c r="BD239" s="275">
        <v>140000</v>
      </c>
      <c r="BE239" s="275">
        <v>130000</v>
      </c>
      <c r="BF239" s="275">
        <v>126000</v>
      </c>
      <c r="BK239" s="296" t="s">
        <v>287</v>
      </c>
    </row>
    <row r="240" spans="53:63" x14ac:dyDescent="0.3">
      <c r="BA240" s="274">
        <v>232</v>
      </c>
      <c r="BB240" s="275">
        <v>135000</v>
      </c>
      <c r="BC240" s="275">
        <v>126000</v>
      </c>
      <c r="BD240" s="275">
        <v>140000</v>
      </c>
      <c r="BE240" s="275">
        <v>130000</v>
      </c>
      <c r="BF240" s="275">
        <v>126000</v>
      </c>
      <c r="BK240" s="296" t="s">
        <v>287</v>
      </c>
    </row>
    <row r="241" spans="53:63" x14ac:dyDescent="0.3">
      <c r="BA241" s="274">
        <v>233</v>
      </c>
      <c r="BB241" s="275">
        <v>135000</v>
      </c>
      <c r="BC241" s="275">
        <v>126000</v>
      </c>
      <c r="BD241" s="275">
        <v>140000</v>
      </c>
      <c r="BE241" s="275">
        <v>130000</v>
      </c>
      <c r="BF241" s="275">
        <v>126000</v>
      </c>
      <c r="BK241" s="296" t="s">
        <v>287</v>
      </c>
    </row>
    <row r="242" spans="53:63" x14ac:dyDescent="0.3">
      <c r="BA242" s="274">
        <v>234</v>
      </c>
      <c r="BB242" s="275">
        <v>135000</v>
      </c>
      <c r="BC242" s="275">
        <v>126000</v>
      </c>
      <c r="BD242" s="275">
        <v>140000</v>
      </c>
      <c r="BE242" s="275">
        <v>130000</v>
      </c>
      <c r="BF242" s="275">
        <v>126000</v>
      </c>
      <c r="BK242" s="296" t="s">
        <v>287</v>
      </c>
    </row>
    <row r="243" spans="53:63" x14ac:dyDescent="0.3">
      <c r="BA243" s="274">
        <v>235</v>
      </c>
      <c r="BB243" s="275">
        <v>135000</v>
      </c>
      <c r="BC243" s="275">
        <v>126000</v>
      </c>
      <c r="BD243" s="275">
        <v>140000</v>
      </c>
      <c r="BE243" s="275">
        <v>130000</v>
      </c>
      <c r="BF243" s="275">
        <v>126000</v>
      </c>
      <c r="BK243" s="296" t="s">
        <v>287</v>
      </c>
    </row>
    <row r="244" spans="53:63" x14ac:dyDescent="0.3">
      <c r="BA244" s="274">
        <v>236</v>
      </c>
      <c r="BB244" s="275">
        <v>135000</v>
      </c>
      <c r="BC244" s="275">
        <v>126000</v>
      </c>
      <c r="BD244" s="275">
        <v>140000</v>
      </c>
      <c r="BE244" s="275">
        <v>130000</v>
      </c>
      <c r="BF244" s="275">
        <v>126000</v>
      </c>
      <c r="BK244" s="296" t="s">
        <v>287</v>
      </c>
    </row>
    <row r="245" spans="53:63" x14ac:dyDescent="0.3">
      <c r="BA245" s="274">
        <v>237</v>
      </c>
      <c r="BB245" s="275">
        <v>135000</v>
      </c>
      <c r="BC245" s="275">
        <v>126000</v>
      </c>
      <c r="BD245" s="275">
        <v>140000</v>
      </c>
      <c r="BE245" s="275">
        <v>130000</v>
      </c>
      <c r="BF245" s="275">
        <v>126000</v>
      </c>
      <c r="BK245" s="296" t="s">
        <v>287</v>
      </c>
    </row>
    <row r="246" spans="53:63" x14ac:dyDescent="0.3">
      <c r="BA246" s="274">
        <v>238</v>
      </c>
      <c r="BB246" s="275">
        <v>135000</v>
      </c>
      <c r="BC246" s="275">
        <v>126000</v>
      </c>
      <c r="BD246" s="275">
        <v>140000</v>
      </c>
      <c r="BE246" s="275">
        <v>130000</v>
      </c>
      <c r="BF246" s="275">
        <v>126000</v>
      </c>
      <c r="BK246" s="296" t="s">
        <v>287</v>
      </c>
    </row>
    <row r="247" spans="53:63" x14ac:dyDescent="0.3">
      <c r="BA247" s="274">
        <v>239</v>
      </c>
      <c r="BB247" s="275">
        <v>135000</v>
      </c>
      <c r="BC247" s="275">
        <v>126000</v>
      </c>
      <c r="BD247" s="275">
        <v>140000</v>
      </c>
      <c r="BE247" s="275">
        <v>130000</v>
      </c>
      <c r="BF247" s="275">
        <v>126000</v>
      </c>
      <c r="BK247" s="296" t="s">
        <v>287</v>
      </c>
    </row>
    <row r="248" spans="53:63" x14ac:dyDescent="0.3">
      <c r="BA248" s="274">
        <v>240</v>
      </c>
      <c r="BB248" s="275">
        <v>135000</v>
      </c>
      <c r="BC248" s="275">
        <v>126000</v>
      </c>
      <c r="BD248" s="275">
        <v>140000</v>
      </c>
      <c r="BE248" s="275">
        <v>130000</v>
      </c>
      <c r="BF248" s="275">
        <v>126000</v>
      </c>
      <c r="BK248" s="296" t="s">
        <v>287</v>
      </c>
    </row>
    <row r="249" spans="53:63" x14ac:dyDescent="0.3">
      <c r="BA249" s="274">
        <v>241</v>
      </c>
      <c r="BB249" s="275">
        <v>135000</v>
      </c>
      <c r="BC249" s="275">
        <v>126000</v>
      </c>
      <c r="BD249" s="275">
        <v>140000</v>
      </c>
      <c r="BE249" s="275">
        <v>130000</v>
      </c>
      <c r="BF249" s="275">
        <v>126000</v>
      </c>
      <c r="BK249" s="296" t="s">
        <v>287</v>
      </c>
    </row>
    <row r="250" spans="53:63" x14ac:dyDescent="0.3">
      <c r="BA250" s="274">
        <v>242</v>
      </c>
      <c r="BB250" s="275">
        <v>135000</v>
      </c>
      <c r="BC250" s="275">
        <v>126000</v>
      </c>
      <c r="BD250" s="275">
        <v>140000</v>
      </c>
      <c r="BE250" s="275">
        <v>130000</v>
      </c>
      <c r="BF250" s="275">
        <v>126000</v>
      </c>
      <c r="BK250" s="296" t="s">
        <v>287</v>
      </c>
    </row>
    <row r="251" spans="53:63" x14ac:dyDescent="0.3">
      <c r="BA251" s="274">
        <v>243</v>
      </c>
      <c r="BB251" s="275">
        <v>135000</v>
      </c>
      <c r="BC251" s="275">
        <v>126000</v>
      </c>
      <c r="BD251" s="275">
        <v>140000</v>
      </c>
      <c r="BE251" s="275">
        <v>130000</v>
      </c>
      <c r="BF251" s="275">
        <v>126000</v>
      </c>
      <c r="BK251" s="296" t="s">
        <v>287</v>
      </c>
    </row>
    <row r="252" spans="53:63" x14ac:dyDescent="0.3">
      <c r="BA252" s="274">
        <v>244</v>
      </c>
      <c r="BB252" s="275">
        <v>135000</v>
      </c>
      <c r="BC252" s="275">
        <v>126000</v>
      </c>
      <c r="BD252" s="275">
        <v>140000</v>
      </c>
      <c r="BE252" s="275">
        <v>130000</v>
      </c>
      <c r="BF252" s="275">
        <v>126000</v>
      </c>
      <c r="BK252" s="296" t="s">
        <v>287</v>
      </c>
    </row>
    <row r="253" spans="53:63" x14ac:dyDescent="0.3">
      <c r="BA253" s="274">
        <v>245</v>
      </c>
      <c r="BB253" s="275">
        <v>135000</v>
      </c>
      <c r="BC253" s="275">
        <v>126000</v>
      </c>
      <c r="BD253" s="275">
        <v>140000</v>
      </c>
      <c r="BE253" s="275">
        <v>130000</v>
      </c>
      <c r="BF253" s="275">
        <v>126000</v>
      </c>
      <c r="BK253" s="296" t="s">
        <v>287</v>
      </c>
    </row>
    <row r="254" spans="53:63" x14ac:dyDescent="0.3">
      <c r="BA254" s="274">
        <v>246</v>
      </c>
      <c r="BB254" s="275">
        <v>135000</v>
      </c>
      <c r="BC254" s="275">
        <v>126000</v>
      </c>
      <c r="BD254" s="275">
        <v>140000</v>
      </c>
      <c r="BE254" s="275">
        <v>130000</v>
      </c>
      <c r="BF254" s="275">
        <v>126000</v>
      </c>
      <c r="BK254" s="296" t="s">
        <v>287</v>
      </c>
    </row>
    <row r="255" spans="53:63" x14ac:dyDescent="0.3">
      <c r="BA255" s="274">
        <v>247</v>
      </c>
      <c r="BB255" s="275">
        <v>135000</v>
      </c>
      <c r="BC255" s="275">
        <v>126000</v>
      </c>
      <c r="BD255" s="275">
        <v>140000</v>
      </c>
      <c r="BE255" s="275">
        <v>130000</v>
      </c>
      <c r="BF255" s="275">
        <v>126000</v>
      </c>
      <c r="BK255" s="296" t="s">
        <v>287</v>
      </c>
    </row>
    <row r="256" spans="53:63" x14ac:dyDescent="0.3">
      <c r="BA256" s="274">
        <v>248</v>
      </c>
      <c r="BB256" s="275">
        <v>135000</v>
      </c>
      <c r="BC256" s="275">
        <v>126000</v>
      </c>
      <c r="BD256" s="275">
        <v>140000</v>
      </c>
      <c r="BE256" s="275">
        <v>130000</v>
      </c>
      <c r="BF256" s="275">
        <v>126000</v>
      </c>
      <c r="BK256" s="296" t="s">
        <v>287</v>
      </c>
    </row>
    <row r="257" spans="53:63" x14ac:dyDescent="0.3">
      <c r="BA257" s="274">
        <v>249</v>
      </c>
      <c r="BB257" s="275">
        <v>135000</v>
      </c>
      <c r="BC257" s="275">
        <v>126000</v>
      </c>
      <c r="BD257" s="275">
        <v>140000</v>
      </c>
      <c r="BE257" s="275">
        <v>130000</v>
      </c>
      <c r="BF257" s="275">
        <v>126000</v>
      </c>
      <c r="BK257" s="296" t="s">
        <v>287</v>
      </c>
    </row>
    <row r="258" spans="53:63" x14ac:dyDescent="0.3">
      <c r="BA258" s="274">
        <v>250</v>
      </c>
      <c r="BB258" s="275">
        <v>135000</v>
      </c>
      <c r="BC258" s="275">
        <v>117000</v>
      </c>
      <c r="BD258" s="275">
        <v>130000</v>
      </c>
      <c r="BE258" s="275">
        <v>130000</v>
      </c>
      <c r="BF258" s="275">
        <v>117000</v>
      </c>
      <c r="BK258" s="296" t="s">
        <v>287</v>
      </c>
    </row>
    <row r="259" spans="53:63" x14ac:dyDescent="0.3">
      <c r="BA259" s="274">
        <v>251</v>
      </c>
      <c r="BB259" s="275">
        <v>135000</v>
      </c>
      <c r="BC259" s="275">
        <v>117000</v>
      </c>
      <c r="BD259" s="275">
        <v>130000</v>
      </c>
      <c r="BE259" s="275">
        <v>130000</v>
      </c>
      <c r="BF259" s="275">
        <v>117000</v>
      </c>
      <c r="BK259" s="296" t="s">
        <v>287</v>
      </c>
    </row>
    <row r="260" spans="53:63" x14ac:dyDescent="0.3">
      <c r="BA260" s="274">
        <v>252</v>
      </c>
      <c r="BB260" s="275">
        <v>135000</v>
      </c>
      <c r="BC260" s="275">
        <v>117000</v>
      </c>
      <c r="BD260" s="275">
        <v>130000</v>
      </c>
      <c r="BE260" s="275">
        <v>130000</v>
      </c>
      <c r="BF260" s="275">
        <v>117000</v>
      </c>
      <c r="BK260" s="296" t="s">
        <v>287</v>
      </c>
    </row>
    <row r="261" spans="53:63" x14ac:dyDescent="0.3">
      <c r="BA261" s="274">
        <v>253</v>
      </c>
      <c r="BB261" s="275">
        <v>135000</v>
      </c>
      <c r="BC261" s="275">
        <v>117000</v>
      </c>
      <c r="BD261" s="275">
        <v>130000</v>
      </c>
      <c r="BE261" s="275">
        <v>130000</v>
      </c>
      <c r="BF261" s="275">
        <v>117000</v>
      </c>
      <c r="BK261" s="296" t="s">
        <v>287</v>
      </c>
    </row>
    <row r="262" spans="53:63" x14ac:dyDescent="0.3">
      <c r="BA262" s="274">
        <v>254</v>
      </c>
      <c r="BB262" s="275">
        <v>135000</v>
      </c>
      <c r="BC262" s="275">
        <v>117000</v>
      </c>
      <c r="BD262" s="275">
        <v>130000</v>
      </c>
      <c r="BE262" s="275">
        <v>130000</v>
      </c>
      <c r="BF262" s="275">
        <v>117000</v>
      </c>
      <c r="BK262" s="296" t="s">
        <v>287</v>
      </c>
    </row>
    <row r="263" spans="53:63" x14ac:dyDescent="0.3">
      <c r="BA263" s="274">
        <v>255</v>
      </c>
      <c r="BB263" s="275">
        <v>135000</v>
      </c>
      <c r="BC263" s="275">
        <v>117000</v>
      </c>
      <c r="BD263" s="275">
        <v>130000</v>
      </c>
      <c r="BE263" s="275">
        <v>130000</v>
      </c>
      <c r="BF263" s="275">
        <v>117000</v>
      </c>
      <c r="BK263" s="296" t="s">
        <v>287</v>
      </c>
    </row>
    <row r="264" spans="53:63" x14ac:dyDescent="0.3">
      <c r="BA264" s="274">
        <v>256</v>
      </c>
      <c r="BB264" s="275">
        <v>135000</v>
      </c>
      <c r="BC264" s="275">
        <v>117000</v>
      </c>
      <c r="BD264" s="275">
        <v>130000</v>
      </c>
      <c r="BE264" s="275">
        <v>130000</v>
      </c>
      <c r="BF264" s="275">
        <v>117000</v>
      </c>
      <c r="BK264" s="296" t="s">
        <v>287</v>
      </c>
    </row>
    <row r="265" spans="53:63" x14ac:dyDescent="0.3">
      <c r="BA265" s="274">
        <v>257</v>
      </c>
      <c r="BB265" s="275">
        <v>135000</v>
      </c>
      <c r="BC265" s="275">
        <v>117000</v>
      </c>
      <c r="BD265" s="275">
        <v>130000</v>
      </c>
      <c r="BE265" s="275">
        <v>130000</v>
      </c>
      <c r="BF265" s="275">
        <v>117000</v>
      </c>
      <c r="BK265" s="296" t="s">
        <v>287</v>
      </c>
    </row>
    <row r="266" spans="53:63" x14ac:dyDescent="0.3">
      <c r="BA266" s="274">
        <v>258</v>
      </c>
      <c r="BB266" s="275">
        <v>135000</v>
      </c>
      <c r="BC266" s="275">
        <v>117000</v>
      </c>
      <c r="BD266" s="275">
        <v>130000</v>
      </c>
      <c r="BE266" s="275">
        <v>130000</v>
      </c>
      <c r="BF266" s="275">
        <v>117000</v>
      </c>
      <c r="BK266" s="296" t="s">
        <v>287</v>
      </c>
    </row>
    <row r="267" spans="53:63" x14ac:dyDescent="0.3">
      <c r="BA267" s="274">
        <v>259</v>
      </c>
      <c r="BB267" s="275">
        <v>135000</v>
      </c>
      <c r="BC267" s="275">
        <v>117000</v>
      </c>
      <c r="BD267" s="275">
        <v>130000</v>
      </c>
      <c r="BE267" s="275">
        <v>130000</v>
      </c>
      <c r="BF267" s="275">
        <v>117000</v>
      </c>
      <c r="BK267" s="296" t="s">
        <v>287</v>
      </c>
    </row>
    <row r="268" spans="53:63" x14ac:dyDescent="0.3">
      <c r="BA268" s="274">
        <v>260</v>
      </c>
      <c r="BB268" s="275">
        <v>135000</v>
      </c>
      <c r="BC268" s="275">
        <v>117000</v>
      </c>
      <c r="BD268" s="275">
        <v>130000</v>
      </c>
      <c r="BE268" s="275">
        <v>130000</v>
      </c>
      <c r="BF268" s="275">
        <v>117000</v>
      </c>
      <c r="BK268" s="296" t="s">
        <v>287</v>
      </c>
    </row>
    <row r="269" spans="53:63" x14ac:dyDescent="0.3">
      <c r="BA269" s="274">
        <v>261</v>
      </c>
      <c r="BB269" s="275">
        <v>135000</v>
      </c>
      <c r="BC269" s="275">
        <v>117000</v>
      </c>
      <c r="BD269" s="275">
        <v>130000</v>
      </c>
      <c r="BE269" s="275">
        <v>130000</v>
      </c>
      <c r="BF269" s="275">
        <v>117000</v>
      </c>
      <c r="BK269" s="296" t="s">
        <v>287</v>
      </c>
    </row>
    <row r="270" spans="53:63" x14ac:dyDescent="0.3">
      <c r="BA270" s="274">
        <v>262</v>
      </c>
      <c r="BB270" s="275">
        <v>135000</v>
      </c>
      <c r="BC270" s="275">
        <v>117000</v>
      </c>
      <c r="BD270" s="275">
        <v>130000</v>
      </c>
      <c r="BE270" s="275">
        <v>130000</v>
      </c>
      <c r="BF270" s="275">
        <v>117000</v>
      </c>
      <c r="BK270" s="296" t="s">
        <v>287</v>
      </c>
    </row>
    <row r="271" spans="53:63" x14ac:dyDescent="0.3">
      <c r="BA271" s="274">
        <v>263</v>
      </c>
      <c r="BB271" s="275">
        <v>135000</v>
      </c>
      <c r="BC271" s="275">
        <v>117000</v>
      </c>
      <c r="BD271" s="275">
        <v>130000</v>
      </c>
      <c r="BE271" s="275">
        <v>130000</v>
      </c>
      <c r="BF271" s="275">
        <v>117000</v>
      </c>
      <c r="BK271" s="296" t="s">
        <v>287</v>
      </c>
    </row>
    <row r="272" spans="53:63" x14ac:dyDescent="0.3">
      <c r="BA272" s="274">
        <v>264</v>
      </c>
      <c r="BB272" s="275">
        <v>135000</v>
      </c>
      <c r="BC272" s="275">
        <v>117000</v>
      </c>
      <c r="BD272" s="275">
        <v>130000</v>
      </c>
      <c r="BE272" s="275">
        <v>130000</v>
      </c>
      <c r="BF272" s="275">
        <v>117000</v>
      </c>
      <c r="BK272" s="296" t="s">
        <v>287</v>
      </c>
    </row>
    <row r="273" spans="53:63" x14ac:dyDescent="0.3">
      <c r="BA273" s="274">
        <v>265</v>
      </c>
      <c r="BB273" s="275">
        <v>135000</v>
      </c>
      <c r="BC273" s="275">
        <v>117000</v>
      </c>
      <c r="BD273" s="275">
        <v>130000</v>
      </c>
      <c r="BE273" s="275">
        <v>130000</v>
      </c>
      <c r="BF273" s="275">
        <v>117000</v>
      </c>
      <c r="BK273" s="296" t="s">
        <v>287</v>
      </c>
    </row>
    <row r="274" spans="53:63" x14ac:dyDescent="0.3">
      <c r="BA274" s="274">
        <v>266</v>
      </c>
      <c r="BB274" s="275">
        <v>135000</v>
      </c>
      <c r="BC274" s="275">
        <v>117000</v>
      </c>
      <c r="BD274" s="275">
        <v>130000</v>
      </c>
      <c r="BE274" s="275">
        <v>130000</v>
      </c>
      <c r="BF274" s="275">
        <v>117000</v>
      </c>
      <c r="BK274" s="296" t="s">
        <v>287</v>
      </c>
    </row>
    <row r="275" spans="53:63" x14ac:dyDescent="0.3">
      <c r="BA275" s="274">
        <v>267</v>
      </c>
      <c r="BB275" s="275">
        <v>135000</v>
      </c>
      <c r="BC275" s="275">
        <v>117000</v>
      </c>
      <c r="BD275" s="275">
        <v>130000</v>
      </c>
      <c r="BE275" s="275">
        <v>130000</v>
      </c>
      <c r="BF275" s="275">
        <v>117000</v>
      </c>
      <c r="BK275" s="296" t="s">
        <v>287</v>
      </c>
    </row>
    <row r="276" spans="53:63" x14ac:dyDescent="0.3">
      <c r="BA276" s="274">
        <v>268</v>
      </c>
      <c r="BB276" s="275">
        <v>135000</v>
      </c>
      <c r="BC276" s="275">
        <v>117000</v>
      </c>
      <c r="BD276" s="275">
        <v>130000</v>
      </c>
      <c r="BE276" s="275">
        <v>130000</v>
      </c>
      <c r="BF276" s="275">
        <v>117000</v>
      </c>
      <c r="BK276" s="296" t="s">
        <v>287</v>
      </c>
    </row>
    <row r="277" spans="53:63" x14ac:dyDescent="0.3">
      <c r="BA277" s="274">
        <v>269</v>
      </c>
      <c r="BB277" s="275">
        <v>135000</v>
      </c>
      <c r="BC277" s="275">
        <v>117000</v>
      </c>
      <c r="BD277" s="275">
        <v>130000</v>
      </c>
      <c r="BE277" s="275">
        <v>130000</v>
      </c>
      <c r="BF277" s="275">
        <v>117000</v>
      </c>
      <c r="BK277" s="296" t="s">
        <v>287</v>
      </c>
    </row>
    <row r="278" spans="53:63" x14ac:dyDescent="0.3">
      <c r="BA278" s="274">
        <v>270</v>
      </c>
      <c r="BB278" s="275">
        <v>135000</v>
      </c>
      <c r="BC278" s="275">
        <v>117000</v>
      </c>
      <c r="BD278" s="275">
        <v>130000</v>
      </c>
      <c r="BE278" s="275">
        <v>130000</v>
      </c>
      <c r="BF278" s="275">
        <v>117000</v>
      </c>
      <c r="BK278" s="296" t="s">
        <v>287</v>
      </c>
    </row>
    <row r="279" spans="53:63" x14ac:dyDescent="0.3">
      <c r="BA279" s="274">
        <v>271</v>
      </c>
      <c r="BB279" s="275">
        <v>135000</v>
      </c>
      <c r="BC279" s="275">
        <v>117000</v>
      </c>
      <c r="BD279" s="275">
        <v>130000</v>
      </c>
      <c r="BE279" s="275">
        <v>130000</v>
      </c>
      <c r="BF279" s="275">
        <v>117000</v>
      </c>
      <c r="BK279" s="296" t="s">
        <v>287</v>
      </c>
    </row>
    <row r="280" spans="53:63" x14ac:dyDescent="0.3">
      <c r="BA280" s="274">
        <v>272</v>
      </c>
      <c r="BB280" s="275">
        <v>135000</v>
      </c>
      <c r="BC280" s="275">
        <v>117000</v>
      </c>
      <c r="BD280" s="275">
        <v>130000</v>
      </c>
      <c r="BE280" s="275">
        <v>130000</v>
      </c>
      <c r="BF280" s="275">
        <v>117000</v>
      </c>
      <c r="BK280" s="296" t="s">
        <v>287</v>
      </c>
    </row>
    <row r="281" spans="53:63" x14ac:dyDescent="0.3">
      <c r="BA281" s="274">
        <v>273</v>
      </c>
      <c r="BB281" s="275">
        <v>135000</v>
      </c>
      <c r="BC281" s="275">
        <v>117000</v>
      </c>
      <c r="BD281" s="275">
        <v>130000</v>
      </c>
      <c r="BE281" s="275">
        <v>130000</v>
      </c>
      <c r="BF281" s="275">
        <v>117000</v>
      </c>
      <c r="BK281" s="296" t="s">
        <v>287</v>
      </c>
    </row>
    <row r="282" spans="53:63" x14ac:dyDescent="0.3">
      <c r="BA282" s="274">
        <v>274</v>
      </c>
      <c r="BB282" s="275">
        <v>135000</v>
      </c>
      <c r="BC282" s="275">
        <v>117000</v>
      </c>
      <c r="BD282" s="275">
        <v>130000</v>
      </c>
      <c r="BE282" s="275">
        <v>130000</v>
      </c>
      <c r="BF282" s="275">
        <v>117000</v>
      </c>
      <c r="BK282" s="296" t="s">
        <v>287</v>
      </c>
    </row>
    <row r="283" spans="53:63" x14ac:dyDescent="0.3">
      <c r="BA283" s="274">
        <v>275</v>
      </c>
      <c r="BB283" s="275">
        <v>135000</v>
      </c>
      <c r="BC283" s="275">
        <v>117000</v>
      </c>
      <c r="BD283" s="275">
        <v>130000</v>
      </c>
      <c r="BE283" s="275">
        <v>130000</v>
      </c>
      <c r="BF283" s="275">
        <v>117000</v>
      </c>
      <c r="BK283" s="296" t="s">
        <v>287</v>
      </c>
    </row>
    <row r="284" spans="53:63" x14ac:dyDescent="0.3">
      <c r="BA284" s="274">
        <v>276</v>
      </c>
      <c r="BB284" s="275">
        <v>135000</v>
      </c>
      <c r="BC284" s="275">
        <v>117000</v>
      </c>
      <c r="BD284" s="275">
        <v>130000</v>
      </c>
      <c r="BE284" s="275">
        <v>130000</v>
      </c>
      <c r="BF284" s="275">
        <v>117000</v>
      </c>
      <c r="BK284" s="296" t="s">
        <v>287</v>
      </c>
    </row>
    <row r="285" spans="53:63" x14ac:dyDescent="0.3">
      <c r="BA285" s="274">
        <v>277</v>
      </c>
      <c r="BB285" s="275">
        <v>135000</v>
      </c>
      <c r="BC285" s="275">
        <v>117000</v>
      </c>
      <c r="BD285" s="275">
        <v>130000</v>
      </c>
      <c r="BE285" s="275">
        <v>130000</v>
      </c>
      <c r="BF285" s="275">
        <v>117000</v>
      </c>
      <c r="BK285" s="296" t="s">
        <v>287</v>
      </c>
    </row>
    <row r="286" spans="53:63" x14ac:dyDescent="0.3">
      <c r="BA286" s="274">
        <v>278</v>
      </c>
      <c r="BB286" s="275">
        <v>135000</v>
      </c>
      <c r="BC286" s="275">
        <v>117000</v>
      </c>
      <c r="BD286" s="275">
        <v>130000</v>
      </c>
      <c r="BE286" s="275">
        <v>130000</v>
      </c>
      <c r="BF286" s="275">
        <v>117000</v>
      </c>
      <c r="BK286" s="296" t="s">
        <v>287</v>
      </c>
    </row>
    <row r="287" spans="53:63" x14ac:dyDescent="0.3">
      <c r="BA287" s="274">
        <v>279</v>
      </c>
      <c r="BB287" s="275">
        <v>135000</v>
      </c>
      <c r="BC287" s="275">
        <v>117000</v>
      </c>
      <c r="BD287" s="275">
        <v>130000</v>
      </c>
      <c r="BE287" s="275">
        <v>130000</v>
      </c>
      <c r="BF287" s="275">
        <v>117000</v>
      </c>
      <c r="BK287" s="296" t="s">
        <v>287</v>
      </c>
    </row>
    <row r="288" spans="53:63" x14ac:dyDescent="0.3">
      <c r="BA288" s="274">
        <v>280</v>
      </c>
      <c r="BB288" s="275">
        <v>135000</v>
      </c>
      <c r="BC288" s="275">
        <v>117000</v>
      </c>
      <c r="BD288" s="275">
        <v>130000</v>
      </c>
      <c r="BE288" s="275">
        <v>130000</v>
      </c>
      <c r="BF288" s="275">
        <v>117000</v>
      </c>
      <c r="BK288" s="296" t="s">
        <v>287</v>
      </c>
    </row>
    <row r="289" spans="53:63" x14ac:dyDescent="0.3">
      <c r="BA289" s="274">
        <v>281</v>
      </c>
      <c r="BB289" s="275">
        <v>135000</v>
      </c>
      <c r="BC289" s="275">
        <v>117000</v>
      </c>
      <c r="BD289" s="275">
        <v>130000</v>
      </c>
      <c r="BE289" s="275">
        <v>130000</v>
      </c>
      <c r="BF289" s="275">
        <v>117000</v>
      </c>
      <c r="BK289" s="296" t="s">
        <v>287</v>
      </c>
    </row>
    <row r="290" spans="53:63" x14ac:dyDescent="0.3">
      <c r="BA290" s="274">
        <v>282</v>
      </c>
      <c r="BB290" s="275">
        <v>135000</v>
      </c>
      <c r="BC290" s="275">
        <v>117000</v>
      </c>
      <c r="BD290" s="275">
        <v>130000</v>
      </c>
      <c r="BE290" s="275">
        <v>130000</v>
      </c>
      <c r="BF290" s="275">
        <v>117000</v>
      </c>
      <c r="BK290" s="296" t="s">
        <v>287</v>
      </c>
    </row>
    <row r="291" spans="53:63" x14ac:dyDescent="0.3">
      <c r="BA291" s="274">
        <v>283</v>
      </c>
      <c r="BB291" s="275">
        <v>135000</v>
      </c>
      <c r="BC291" s="275">
        <v>117000</v>
      </c>
      <c r="BD291" s="275">
        <v>130000</v>
      </c>
      <c r="BE291" s="275">
        <v>130000</v>
      </c>
      <c r="BF291" s="275">
        <v>117000</v>
      </c>
      <c r="BK291" s="296" t="s">
        <v>287</v>
      </c>
    </row>
    <row r="292" spans="53:63" x14ac:dyDescent="0.3">
      <c r="BA292" s="274">
        <v>284</v>
      </c>
      <c r="BB292" s="275">
        <v>135000</v>
      </c>
      <c r="BC292" s="275">
        <v>117000</v>
      </c>
      <c r="BD292" s="275">
        <v>130000</v>
      </c>
      <c r="BE292" s="275">
        <v>130000</v>
      </c>
      <c r="BF292" s="275">
        <v>117000</v>
      </c>
      <c r="BK292" s="296" t="s">
        <v>287</v>
      </c>
    </row>
    <row r="293" spans="53:63" x14ac:dyDescent="0.3">
      <c r="BA293" s="274">
        <v>285</v>
      </c>
      <c r="BB293" s="275">
        <v>135000</v>
      </c>
      <c r="BC293" s="275">
        <v>117000</v>
      </c>
      <c r="BD293" s="275">
        <v>130000</v>
      </c>
      <c r="BE293" s="275">
        <v>130000</v>
      </c>
      <c r="BF293" s="275">
        <v>117000</v>
      </c>
      <c r="BK293" s="296" t="s">
        <v>287</v>
      </c>
    </row>
    <row r="294" spans="53:63" x14ac:dyDescent="0.3">
      <c r="BA294" s="274">
        <v>286</v>
      </c>
      <c r="BB294" s="275">
        <v>135000</v>
      </c>
      <c r="BC294" s="275">
        <v>117000</v>
      </c>
      <c r="BD294" s="275">
        <v>130000</v>
      </c>
      <c r="BE294" s="275">
        <v>130000</v>
      </c>
      <c r="BF294" s="275">
        <v>117000</v>
      </c>
      <c r="BK294" s="296" t="s">
        <v>287</v>
      </c>
    </row>
    <row r="295" spans="53:63" x14ac:dyDescent="0.3">
      <c r="BA295" s="274">
        <v>287</v>
      </c>
      <c r="BB295" s="275">
        <v>135000</v>
      </c>
      <c r="BC295" s="275">
        <v>117000</v>
      </c>
      <c r="BD295" s="275">
        <v>130000</v>
      </c>
      <c r="BE295" s="275">
        <v>130000</v>
      </c>
      <c r="BF295" s="275">
        <v>117000</v>
      </c>
      <c r="BK295" s="296" t="s">
        <v>287</v>
      </c>
    </row>
    <row r="296" spans="53:63" x14ac:dyDescent="0.3">
      <c r="BA296" s="274">
        <v>288</v>
      </c>
      <c r="BB296" s="275">
        <v>135000</v>
      </c>
      <c r="BC296" s="275">
        <v>117000</v>
      </c>
      <c r="BD296" s="275">
        <v>130000</v>
      </c>
      <c r="BE296" s="275">
        <v>130000</v>
      </c>
      <c r="BF296" s="275">
        <v>117000</v>
      </c>
      <c r="BK296" s="296" t="s">
        <v>287</v>
      </c>
    </row>
    <row r="297" spans="53:63" x14ac:dyDescent="0.3">
      <c r="BA297" s="274">
        <v>289</v>
      </c>
      <c r="BB297" s="275">
        <v>135000</v>
      </c>
      <c r="BC297" s="275">
        <v>117000</v>
      </c>
      <c r="BD297" s="275">
        <v>130000</v>
      </c>
      <c r="BE297" s="275">
        <v>130000</v>
      </c>
      <c r="BF297" s="275">
        <v>117000</v>
      </c>
      <c r="BK297" s="296" t="s">
        <v>287</v>
      </c>
    </row>
    <row r="298" spans="53:63" x14ac:dyDescent="0.3">
      <c r="BA298" s="274">
        <v>290</v>
      </c>
      <c r="BB298" s="275">
        <v>135000</v>
      </c>
      <c r="BC298" s="275">
        <v>117000</v>
      </c>
      <c r="BD298" s="275">
        <v>130000</v>
      </c>
      <c r="BE298" s="275">
        <v>130000</v>
      </c>
      <c r="BF298" s="275">
        <v>117000</v>
      </c>
      <c r="BK298" s="296" t="s">
        <v>287</v>
      </c>
    </row>
    <row r="299" spans="53:63" x14ac:dyDescent="0.3">
      <c r="BA299" s="274">
        <v>291</v>
      </c>
      <c r="BB299" s="275">
        <v>135000</v>
      </c>
      <c r="BC299" s="275">
        <v>117000</v>
      </c>
      <c r="BD299" s="275">
        <v>130000</v>
      </c>
      <c r="BE299" s="275">
        <v>130000</v>
      </c>
      <c r="BF299" s="275">
        <v>117000</v>
      </c>
      <c r="BK299" s="296" t="s">
        <v>287</v>
      </c>
    </row>
    <row r="300" spans="53:63" x14ac:dyDescent="0.3">
      <c r="BA300" s="274">
        <v>292</v>
      </c>
      <c r="BB300" s="275">
        <v>135000</v>
      </c>
      <c r="BC300" s="275">
        <v>117000</v>
      </c>
      <c r="BD300" s="275">
        <v>130000</v>
      </c>
      <c r="BE300" s="275">
        <v>130000</v>
      </c>
      <c r="BF300" s="275">
        <v>117000</v>
      </c>
      <c r="BK300" s="296" t="s">
        <v>287</v>
      </c>
    </row>
    <row r="301" spans="53:63" x14ac:dyDescent="0.3">
      <c r="BA301" s="274">
        <v>293</v>
      </c>
      <c r="BB301" s="275">
        <v>135000</v>
      </c>
      <c r="BC301" s="275">
        <v>117000</v>
      </c>
      <c r="BD301" s="275">
        <v>130000</v>
      </c>
      <c r="BE301" s="275">
        <v>130000</v>
      </c>
      <c r="BF301" s="275">
        <v>117000</v>
      </c>
      <c r="BK301" s="296" t="s">
        <v>287</v>
      </c>
    </row>
    <row r="302" spans="53:63" x14ac:dyDescent="0.3">
      <c r="BA302" s="274">
        <v>294</v>
      </c>
      <c r="BB302" s="275">
        <v>135000</v>
      </c>
      <c r="BC302" s="275">
        <v>117000</v>
      </c>
      <c r="BD302" s="275">
        <v>130000</v>
      </c>
      <c r="BE302" s="275">
        <v>130000</v>
      </c>
      <c r="BF302" s="275">
        <v>117000</v>
      </c>
      <c r="BK302" s="296" t="s">
        <v>287</v>
      </c>
    </row>
    <row r="303" spans="53:63" x14ac:dyDescent="0.3">
      <c r="BA303" s="274">
        <v>295</v>
      </c>
      <c r="BB303" s="275">
        <v>135000</v>
      </c>
      <c r="BC303" s="275">
        <v>117000</v>
      </c>
      <c r="BD303" s="275">
        <v>130000</v>
      </c>
      <c r="BE303" s="275">
        <v>130000</v>
      </c>
      <c r="BF303" s="275">
        <v>117000</v>
      </c>
      <c r="BK303" s="296" t="s">
        <v>287</v>
      </c>
    </row>
    <row r="304" spans="53:63" x14ac:dyDescent="0.3">
      <c r="BA304" s="274">
        <v>296</v>
      </c>
      <c r="BB304" s="275">
        <v>135000</v>
      </c>
      <c r="BC304" s="275">
        <v>117000</v>
      </c>
      <c r="BD304" s="275">
        <v>130000</v>
      </c>
      <c r="BE304" s="275">
        <v>130000</v>
      </c>
      <c r="BF304" s="275">
        <v>117000</v>
      </c>
      <c r="BK304" s="296" t="s">
        <v>287</v>
      </c>
    </row>
    <row r="305" spans="53:63" x14ac:dyDescent="0.3">
      <c r="BA305" s="274">
        <v>297</v>
      </c>
      <c r="BB305" s="275">
        <v>135000</v>
      </c>
      <c r="BC305" s="275">
        <v>117000</v>
      </c>
      <c r="BD305" s="275">
        <v>130000</v>
      </c>
      <c r="BE305" s="275">
        <v>130000</v>
      </c>
      <c r="BF305" s="275">
        <v>117000</v>
      </c>
      <c r="BK305" s="296" t="s">
        <v>287</v>
      </c>
    </row>
    <row r="306" spans="53:63" x14ac:dyDescent="0.3">
      <c r="BA306" s="274">
        <v>298</v>
      </c>
      <c r="BB306" s="275">
        <v>135000</v>
      </c>
      <c r="BC306" s="275">
        <v>117000</v>
      </c>
      <c r="BD306" s="275">
        <v>130000</v>
      </c>
      <c r="BE306" s="275">
        <v>130000</v>
      </c>
      <c r="BF306" s="275">
        <v>117000</v>
      </c>
      <c r="BK306" s="296" t="s">
        <v>287</v>
      </c>
    </row>
    <row r="307" spans="53:63" x14ac:dyDescent="0.3">
      <c r="BA307" s="274">
        <v>299</v>
      </c>
      <c r="BB307" s="275">
        <v>135000</v>
      </c>
      <c r="BC307" s="275">
        <v>117000</v>
      </c>
      <c r="BD307" s="275">
        <v>130000</v>
      </c>
      <c r="BE307" s="275">
        <v>130000</v>
      </c>
      <c r="BF307" s="275">
        <v>117000</v>
      </c>
      <c r="BK307" s="296" t="s">
        <v>287</v>
      </c>
    </row>
    <row r="308" spans="53:63" x14ac:dyDescent="0.3">
      <c r="BA308" s="274">
        <v>300</v>
      </c>
      <c r="BB308" s="275">
        <v>135000</v>
      </c>
      <c r="BC308" s="275">
        <v>112500</v>
      </c>
      <c r="BD308" s="275">
        <v>125000</v>
      </c>
      <c r="BE308" s="275">
        <v>130000</v>
      </c>
      <c r="BF308" s="275">
        <v>112500</v>
      </c>
      <c r="BK308" s="296" t="s">
        <v>287</v>
      </c>
    </row>
    <row r="309" spans="53:63" x14ac:dyDescent="0.3">
      <c r="BA309" s="274">
        <v>301</v>
      </c>
      <c r="BB309" s="275">
        <v>135000</v>
      </c>
      <c r="BC309" s="275">
        <v>112500</v>
      </c>
      <c r="BD309" s="275">
        <v>125000</v>
      </c>
      <c r="BE309" s="275">
        <v>85000</v>
      </c>
      <c r="BF309" s="275">
        <v>112500</v>
      </c>
      <c r="BK309" s="296" t="s">
        <v>287</v>
      </c>
    </row>
    <row r="310" spans="53:63" x14ac:dyDescent="0.3">
      <c r="BA310" s="274">
        <v>302</v>
      </c>
      <c r="BB310" s="275">
        <v>135000</v>
      </c>
      <c r="BC310" s="275">
        <v>112500</v>
      </c>
      <c r="BD310" s="275">
        <v>125000</v>
      </c>
      <c r="BE310" s="275">
        <v>85000</v>
      </c>
      <c r="BF310" s="275">
        <v>112500</v>
      </c>
      <c r="BK310" s="296" t="s">
        <v>287</v>
      </c>
    </row>
    <row r="311" spans="53:63" x14ac:dyDescent="0.3">
      <c r="BA311" s="274">
        <v>303</v>
      </c>
      <c r="BB311" s="275">
        <v>135000</v>
      </c>
      <c r="BC311" s="275">
        <v>112500</v>
      </c>
      <c r="BD311" s="275">
        <v>125000</v>
      </c>
      <c r="BE311" s="275">
        <v>85000</v>
      </c>
      <c r="BF311" s="275">
        <v>112500</v>
      </c>
      <c r="BK311" s="296" t="s">
        <v>287</v>
      </c>
    </row>
    <row r="312" spans="53:63" x14ac:dyDescent="0.3">
      <c r="BA312" s="274">
        <v>304</v>
      </c>
      <c r="BB312" s="275">
        <v>135000</v>
      </c>
      <c r="BC312" s="275">
        <v>112500</v>
      </c>
      <c r="BD312" s="275">
        <v>125000</v>
      </c>
      <c r="BE312" s="275">
        <v>85000</v>
      </c>
      <c r="BF312" s="275">
        <v>112500</v>
      </c>
      <c r="BK312" s="296" t="s">
        <v>287</v>
      </c>
    </row>
    <row r="313" spans="53:63" x14ac:dyDescent="0.3">
      <c r="BA313" s="274">
        <v>305</v>
      </c>
      <c r="BB313" s="275">
        <v>135000</v>
      </c>
      <c r="BC313" s="275">
        <v>112500</v>
      </c>
      <c r="BD313" s="275">
        <v>125000</v>
      </c>
      <c r="BE313" s="275">
        <v>85000</v>
      </c>
      <c r="BF313" s="275">
        <v>112500</v>
      </c>
      <c r="BK313" s="296" t="s">
        <v>287</v>
      </c>
    </row>
    <row r="314" spans="53:63" x14ac:dyDescent="0.3">
      <c r="BA314" s="274">
        <v>306</v>
      </c>
      <c r="BB314" s="275">
        <v>135000</v>
      </c>
      <c r="BC314" s="275">
        <v>112500</v>
      </c>
      <c r="BD314" s="275">
        <v>125000</v>
      </c>
      <c r="BE314" s="275">
        <v>85000</v>
      </c>
      <c r="BF314" s="275">
        <v>112500</v>
      </c>
      <c r="BK314" s="296" t="s">
        <v>287</v>
      </c>
    </row>
    <row r="315" spans="53:63" x14ac:dyDescent="0.3">
      <c r="BA315" s="274">
        <v>307</v>
      </c>
      <c r="BB315" s="275">
        <v>135000</v>
      </c>
      <c r="BC315" s="275">
        <v>112500</v>
      </c>
      <c r="BD315" s="275">
        <v>125000</v>
      </c>
      <c r="BE315" s="275">
        <v>85000</v>
      </c>
      <c r="BF315" s="275">
        <v>112500</v>
      </c>
      <c r="BK315" s="296" t="s">
        <v>287</v>
      </c>
    </row>
    <row r="316" spans="53:63" x14ac:dyDescent="0.3">
      <c r="BA316" s="274">
        <v>308</v>
      </c>
      <c r="BB316" s="275">
        <v>135000</v>
      </c>
      <c r="BC316" s="275">
        <v>112500</v>
      </c>
      <c r="BD316" s="275">
        <v>125000</v>
      </c>
      <c r="BE316" s="275">
        <v>85000</v>
      </c>
      <c r="BF316" s="275">
        <v>112500</v>
      </c>
      <c r="BK316" s="296" t="s">
        <v>287</v>
      </c>
    </row>
    <row r="317" spans="53:63" x14ac:dyDescent="0.3">
      <c r="BA317" s="274">
        <v>309</v>
      </c>
      <c r="BB317" s="275">
        <v>135000</v>
      </c>
      <c r="BC317" s="275">
        <v>112500</v>
      </c>
      <c r="BD317" s="275">
        <v>125000</v>
      </c>
      <c r="BE317" s="275">
        <v>85000</v>
      </c>
      <c r="BF317" s="275">
        <v>112500</v>
      </c>
      <c r="BK317" s="296" t="s">
        <v>287</v>
      </c>
    </row>
    <row r="318" spans="53:63" x14ac:dyDescent="0.3">
      <c r="BA318" s="274">
        <v>310</v>
      </c>
      <c r="BB318" s="275">
        <v>135000</v>
      </c>
      <c r="BC318" s="275">
        <v>112500</v>
      </c>
      <c r="BD318" s="275">
        <v>125000</v>
      </c>
      <c r="BE318" s="275">
        <v>85000</v>
      </c>
      <c r="BF318" s="275">
        <v>112500</v>
      </c>
      <c r="BK318" s="296" t="s">
        <v>287</v>
      </c>
    </row>
    <row r="319" spans="53:63" x14ac:dyDescent="0.3">
      <c r="BA319" s="274">
        <v>311</v>
      </c>
      <c r="BB319" s="275">
        <v>135000</v>
      </c>
      <c r="BC319" s="275">
        <v>112500</v>
      </c>
      <c r="BD319" s="275">
        <v>125000</v>
      </c>
      <c r="BE319" s="275">
        <v>85000</v>
      </c>
      <c r="BF319" s="275">
        <v>112500</v>
      </c>
      <c r="BK319" s="296" t="s">
        <v>287</v>
      </c>
    </row>
    <row r="320" spans="53:63" x14ac:dyDescent="0.3">
      <c r="BA320" s="274">
        <v>312</v>
      </c>
      <c r="BB320" s="275">
        <v>135000</v>
      </c>
      <c r="BC320" s="275">
        <v>112500</v>
      </c>
      <c r="BD320" s="275">
        <v>125000</v>
      </c>
      <c r="BE320" s="275">
        <v>85000</v>
      </c>
      <c r="BF320" s="275">
        <v>112500</v>
      </c>
      <c r="BK320" s="296" t="s">
        <v>287</v>
      </c>
    </row>
    <row r="321" spans="53:63" x14ac:dyDescent="0.3">
      <c r="BA321" s="274">
        <v>313</v>
      </c>
      <c r="BB321" s="275">
        <v>135000</v>
      </c>
      <c r="BC321" s="275">
        <v>112500</v>
      </c>
      <c r="BD321" s="275">
        <v>125000</v>
      </c>
      <c r="BE321" s="275">
        <v>85000</v>
      </c>
      <c r="BF321" s="275">
        <v>112500</v>
      </c>
      <c r="BK321" s="296" t="s">
        <v>287</v>
      </c>
    </row>
    <row r="322" spans="53:63" x14ac:dyDescent="0.3">
      <c r="BA322" s="274">
        <v>314</v>
      </c>
      <c r="BB322" s="275">
        <v>135000</v>
      </c>
      <c r="BC322" s="275">
        <v>112500</v>
      </c>
      <c r="BD322" s="275">
        <v>125000</v>
      </c>
      <c r="BE322" s="275">
        <v>85000</v>
      </c>
      <c r="BF322" s="275">
        <v>112500</v>
      </c>
      <c r="BK322" s="296" t="s">
        <v>287</v>
      </c>
    </row>
    <row r="323" spans="53:63" x14ac:dyDescent="0.3">
      <c r="BA323" s="274">
        <v>315</v>
      </c>
      <c r="BB323" s="275">
        <v>135000</v>
      </c>
      <c r="BC323" s="275">
        <v>112500</v>
      </c>
      <c r="BD323" s="275">
        <v>125000</v>
      </c>
      <c r="BE323" s="275">
        <v>85000</v>
      </c>
      <c r="BF323" s="275">
        <v>112500</v>
      </c>
      <c r="BK323" s="296" t="s">
        <v>287</v>
      </c>
    </row>
    <row r="324" spans="53:63" x14ac:dyDescent="0.3">
      <c r="BA324" s="274">
        <v>316</v>
      </c>
      <c r="BB324" s="275">
        <v>135000</v>
      </c>
      <c r="BC324" s="275">
        <v>112500</v>
      </c>
      <c r="BD324" s="275">
        <v>125000</v>
      </c>
      <c r="BE324" s="275">
        <v>85000</v>
      </c>
      <c r="BF324" s="275">
        <v>112500</v>
      </c>
      <c r="BK324" s="296" t="s">
        <v>287</v>
      </c>
    </row>
    <row r="325" spans="53:63" x14ac:dyDescent="0.3">
      <c r="BA325" s="274">
        <v>317</v>
      </c>
      <c r="BB325" s="275">
        <v>135000</v>
      </c>
      <c r="BC325" s="275">
        <v>112500</v>
      </c>
      <c r="BD325" s="275">
        <v>125000</v>
      </c>
      <c r="BE325" s="275">
        <v>85000</v>
      </c>
      <c r="BF325" s="275">
        <v>112500</v>
      </c>
      <c r="BK325" s="296" t="s">
        <v>287</v>
      </c>
    </row>
    <row r="326" spans="53:63" x14ac:dyDescent="0.3">
      <c r="BA326" s="274">
        <v>318</v>
      </c>
      <c r="BB326" s="275">
        <v>135000</v>
      </c>
      <c r="BC326" s="275">
        <v>112500</v>
      </c>
      <c r="BD326" s="275">
        <v>125000</v>
      </c>
      <c r="BE326" s="275">
        <v>85000</v>
      </c>
      <c r="BF326" s="275">
        <v>112500</v>
      </c>
      <c r="BK326" s="296" t="s">
        <v>287</v>
      </c>
    </row>
    <row r="327" spans="53:63" x14ac:dyDescent="0.3">
      <c r="BA327" s="274">
        <v>319</v>
      </c>
      <c r="BB327" s="275">
        <v>135000</v>
      </c>
      <c r="BC327" s="275">
        <v>112500</v>
      </c>
      <c r="BD327" s="275">
        <v>125000</v>
      </c>
      <c r="BE327" s="275">
        <v>85000</v>
      </c>
      <c r="BF327" s="275">
        <v>112500</v>
      </c>
      <c r="BK327" s="296" t="s">
        <v>287</v>
      </c>
    </row>
    <row r="328" spans="53:63" x14ac:dyDescent="0.3">
      <c r="BA328" s="274">
        <v>320</v>
      </c>
      <c r="BB328" s="275">
        <v>135000</v>
      </c>
      <c r="BC328" s="275">
        <v>112500</v>
      </c>
      <c r="BD328" s="275">
        <v>125000</v>
      </c>
      <c r="BE328" s="275">
        <v>85000</v>
      </c>
      <c r="BF328" s="275">
        <v>112500</v>
      </c>
      <c r="BK328" s="296" t="s">
        <v>287</v>
      </c>
    </row>
    <row r="329" spans="53:63" x14ac:dyDescent="0.3">
      <c r="BA329" s="274">
        <v>321</v>
      </c>
      <c r="BB329" s="275">
        <v>135000</v>
      </c>
      <c r="BC329" s="275">
        <v>112500</v>
      </c>
      <c r="BD329" s="275">
        <v>125000</v>
      </c>
      <c r="BE329" s="275">
        <v>85000</v>
      </c>
      <c r="BF329" s="275">
        <v>112500</v>
      </c>
      <c r="BK329" s="296" t="s">
        <v>287</v>
      </c>
    </row>
    <row r="330" spans="53:63" x14ac:dyDescent="0.3">
      <c r="BA330" s="274">
        <v>322</v>
      </c>
      <c r="BB330" s="275">
        <v>135000</v>
      </c>
      <c r="BC330" s="275">
        <v>112500</v>
      </c>
      <c r="BD330" s="275">
        <v>125000</v>
      </c>
      <c r="BE330" s="275">
        <v>85000</v>
      </c>
      <c r="BF330" s="275">
        <v>112500</v>
      </c>
      <c r="BK330" s="296" t="s">
        <v>287</v>
      </c>
    </row>
    <row r="331" spans="53:63" x14ac:dyDescent="0.3">
      <c r="BA331" s="274">
        <v>323</v>
      </c>
      <c r="BB331" s="275">
        <v>135000</v>
      </c>
      <c r="BC331" s="275">
        <v>112500</v>
      </c>
      <c r="BD331" s="275">
        <v>125000</v>
      </c>
      <c r="BE331" s="275">
        <v>85000</v>
      </c>
      <c r="BF331" s="275">
        <v>112500</v>
      </c>
      <c r="BK331" s="296" t="s">
        <v>287</v>
      </c>
    </row>
    <row r="332" spans="53:63" x14ac:dyDescent="0.3">
      <c r="BA332" s="274">
        <v>324</v>
      </c>
      <c r="BB332" s="275">
        <v>135000</v>
      </c>
      <c r="BC332" s="275">
        <v>112500</v>
      </c>
      <c r="BD332" s="275">
        <v>125000</v>
      </c>
      <c r="BE332" s="275">
        <v>85000</v>
      </c>
      <c r="BF332" s="275">
        <v>112500</v>
      </c>
      <c r="BK332" s="296" t="s">
        <v>287</v>
      </c>
    </row>
    <row r="333" spans="53:63" x14ac:dyDescent="0.3">
      <c r="BA333" s="274">
        <v>325</v>
      </c>
      <c r="BB333" s="275">
        <v>135000</v>
      </c>
      <c r="BC333" s="275">
        <v>112500</v>
      </c>
      <c r="BD333" s="275">
        <v>125000</v>
      </c>
      <c r="BE333" s="275">
        <v>85000</v>
      </c>
      <c r="BF333" s="275">
        <v>112500</v>
      </c>
      <c r="BK333" s="296" t="s">
        <v>287</v>
      </c>
    </row>
    <row r="334" spans="53:63" x14ac:dyDescent="0.3">
      <c r="BA334" s="274">
        <v>326</v>
      </c>
      <c r="BB334" s="275">
        <v>135000</v>
      </c>
      <c r="BC334" s="275">
        <v>112500</v>
      </c>
      <c r="BD334" s="275">
        <v>125000</v>
      </c>
      <c r="BE334" s="275">
        <v>85000</v>
      </c>
      <c r="BF334" s="275">
        <v>112500</v>
      </c>
      <c r="BK334" s="296" t="s">
        <v>287</v>
      </c>
    </row>
    <row r="335" spans="53:63" x14ac:dyDescent="0.3">
      <c r="BA335" s="274">
        <v>327</v>
      </c>
      <c r="BB335" s="275">
        <v>135000</v>
      </c>
      <c r="BC335" s="275">
        <v>112500</v>
      </c>
      <c r="BD335" s="275">
        <v>125000</v>
      </c>
      <c r="BE335" s="275">
        <v>85000</v>
      </c>
      <c r="BF335" s="275">
        <v>112500</v>
      </c>
      <c r="BK335" s="296" t="s">
        <v>287</v>
      </c>
    </row>
    <row r="336" spans="53:63" x14ac:dyDescent="0.3">
      <c r="BA336" s="274">
        <v>328</v>
      </c>
      <c r="BB336" s="275">
        <v>135000</v>
      </c>
      <c r="BC336" s="275">
        <v>112500</v>
      </c>
      <c r="BD336" s="275">
        <v>125000</v>
      </c>
      <c r="BE336" s="275">
        <v>85000</v>
      </c>
      <c r="BF336" s="275">
        <v>112500</v>
      </c>
      <c r="BK336" s="296" t="s">
        <v>287</v>
      </c>
    </row>
    <row r="337" spans="53:63" x14ac:dyDescent="0.3">
      <c r="BA337" s="274">
        <v>329</v>
      </c>
      <c r="BB337" s="275">
        <v>135000</v>
      </c>
      <c r="BC337" s="275">
        <v>112500</v>
      </c>
      <c r="BD337" s="275">
        <v>125000</v>
      </c>
      <c r="BE337" s="275">
        <v>85000</v>
      </c>
      <c r="BF337" s="275">
        <v>112500</v>
      </c>
      <c r="BK337" s="296" t="s">
        <v>287</v>
      </c>
    </row>
    <row r="338" spans="53:63" x14ac:dyDescent="0.3">
      <c r="BA338" s="274">
        <v>330</v>
      </c>
      <c r="BB338" s="275">
        <v>135000</v>
      </c>
      <c r="BC338" s="275">
        <v>112500</v>
      </c>
      <c r="BD338" s="275">
        <v>125000</v>
      </c>
      <c r="BE338" s="275">
        <v>85000</v>
      </c>
      <c r="BF338" s="275">
        <v>112500</v>
      </c>
      <c r="BK338" s="296" t="s">
        <v>287</v>
      </c>
    </row>
    <row r="339" spans="53:63" x14ac:dyDescent="0.3">
      <c r="BA339" s="274">
        <v>331</v>
      </c>
      <c r="BB339" s="275">
        <v>135000</v>
      </c>
      <c r="BC339" s="275">
        <v>112500</v>
      </c>
      <c r="BD339" s="275">
        <v>125000</v>
      </c>
      <c r="BE339" s="275">
        <v>85000</v>
      </c>
      <c r="BF339" s="275">
        <v>112500</v>
      </c>
      <c r="BK339" s="296" t="s">
        <v>287</v>
      </c>
    </row>
    <row r="340" spans="53:63" x14ac:dyDescent="0.3">
      <c r="BA340" s="274">
        <v>332</v>
      </c>
      <c r="BB340" s="275">
        <v>135000</v>
      </c>
      <c r="BC340" s="275">
        <v>112500</v>
      </c>
      <c r="BD340" s="275">
        <v>125000</v>
      </c>
      <c r="BE340" s="275">
        <v>85000</v>
      </c>
      <c r="BF340" s="275">
        <v>112500</v>
      </c>
      <c r="BK340" s="296" t="s">
        <v>287</v>
      </c>
    </row>
    <row r="341" spans="53:63" x14ac:dyDescent="0.3">
      <c r="BA341" s="274">
        <v>333</v>
      </c>
      <c r="BB341" s="275">
        <v>135000</v>
      </c>
      <c r="BC341" s="275">
        <v>112500</v>
      </c>
      <c r="BD341" s="275">
        <v>125000</v>
      </c>
      <c r="BE341" s="275">
        <v>85000</v>
      </c>
      <c r="BF341" s="275">
        <v>112500</v>
      </c>
      <c r="BK341" s="296" t="s">
        <v>287</v>
      </c>
    </row>
    <row r="342" spans="53:63" x14ac:dyDescent="0.3">
      <c r="BA342" s="274">
        <v>334</v>
      </c>
      <c r="BB342" s="275">
        <v>135000</v>
      </c>
      <c r="BC342" s="275">
        <v>112500</v>
      </c>
      <c r="BD342" s="275">
        <v>125000</v>
      </c>
      <c r="BE342" s="275">
        <v>85000</v>
      </c>
      <c r="BF342" s="275">
        <v>112500</v>
      </c>
      <c r="BK342" s="296" t="s">
        <v>287</v>
      </c>
    </row>
    <row r="343" spans="53:63" x14ac:dyDescent="0.3">
      <c r="BA343" s="274">
        <v>335</v>
      </c>
      <c r="BB343" s="275">
        <v>135000</v>
      </c>
      <c r="BC343" s="275">
        <v>112500</v>
      </c>
      <c r="BD343" s="275">
        <v>125000</v>
      </c>
      <c r="BE343" s="275">
        <v>85000</v>
      </c>
      <c r="BF343" s="275">
        <v>112500</v>
      </c>
      <c r="BK343" s="296" t="s">
        <v>287</v>
      </c>
    </row>
    <row r="344" spans="53:63" x14ac:dyDescent="0.3">
      <c r="BA344" s="274">
        <v>336</v>
      </c>
      <c r="BB344" s="275">
        <v>135000</v>
      </c>
      <c r="BC344" s="275">
        <v>112500</v>
      </c>
      <c r="BD344" s="275">
        <v>125000</v>
      </c>
      <c r="BE344" s="275">
        <v>85000</v>
      </c>
      <c r="BF344" s="275">
        <v>112500</v>
      </c>
      <c r="BK344" s="296" t="s">
        <v>287</v>
      </c>
    </row>
    <row r="345" spans="53:63" x14ac:dyDescent="0.3">
      <c r="BA345" s="274">
        <v>337</v>
      </c>
      <c r="BB345" s="275">
        <v>135000</v>
      </c>
      <c r="BC345" s="275">
        <v>112500</v>
      </c>
      <c r="BD345" s="275">
        <v>125000</v>
      </c>
      <c r="BE345" s="275">
        <v>85000</v>
      </c>
      <c r="BF345" s="275">
        <v>112500</v>
      </c>
      <c r="BK345" s="296" t="s">
        <v>287</v>
      </c>
    </row>
    <row r="346" spans="53:63" x14ac:dyDescent="0.3">
      <c r="BA346" s="274">
        <v>338</v>
      </c>
      <c r="BB346" s="275">
        <v>135000</v>
      </c>
      <c r="BC346" s="275">
        <v>112500</v>
      </c>
      <c r="BD346" s="275">
        <v>125000</v>
      </c>
      <c r="BE346" s="275">
        <v>85000</v>
      </c>
      <c r="BF346" s="275">
        <v>112500</v>
      </c>
      <c r="BK346" s="296" t="s">
        <v>287</v>
      </c>
    </row>
    <row r="347" spans="53:63" x14ac:dyDescent="0.3">
      <c r="BA347" s="274">
        <v>339</v>
      </c>
      <c r="BB347" s="275">
        <v>135000</v>
      </c>
      <c r="BC347" s="275">
        <v>112500</v>
      </c>
      <c r="BD347" s="275">
        <v>125000</v>
      </c>
      <c r="BE347" s="275">
        <v>85000</v>
      </c>
      <c r="BF347" s="275">
        <v>112500</v>
      </c>
      <c r="BK347" s="296" t="s">
        <v>287</v>
      </c>
    </row>
    <row r="348" spans="53:63" x14ac:dyDescent="0.3">
      <c r="BA348" s="274">
        <v>340</v>
      </c>
      <c r="BB348" s="275">
        <v>135000</v>
      </c>
      <c r="BC348" s="275">
        <v>112500</v>
      </c>
      <c r="BD348" s="275">
        <v>125000</v>
      </c>
      <c r="BE348" s="275">
        <v>85000</v>
      </c>
      <c r="BF348" s="275">
        <v>112500</v>
      </c>
      <c r="BK348" s="296" t="s">
        <v>287</v>
      </c>
    </row>
    <row r="349" spans="53:63" x14ac:dyDescent="0.3">
      <c r="BA349" s="274">
        <v>341</v>
      </c>
      <c r="BB349" s="275">
        <v>135000</v>
      </c>
      <c r="BC349" s="275">
        <v>112500</v>
      </c>
      <c r="BD349" s="275">
        <v>125000</v>
      </c>
      <c r="BE349" s="275">
        <v>85000</v>
      </c>
      <c r="BF349" s="275">
        <v>112500</v>
      </c>
      <c r="BK349" s="296" t="s">
        <v>287</v>
      </c>
    </row>
    <row r="350" spans="53:63" x14ac:dyDescent="0.3">
      <c r="BA350" s="274">
        <v>342</v>
      </c>
      <c r="BB350" s="275">
        <v>135000</v>
      </c>
      <c r="BC350" s="275">
        <v>112500</v>
      </c>
      <c r="BD350" s="275">
        <v>125000</v>
      </c>
      <c r="BE350" s="275">
        <v>85000</v>
      </c>
      <c r="BF350" s="275">
        <v>112500</v>
      </c>
      <c r="BK350" s="296" t="s">
        <v>287</v>
      </c>
    </row>
    <row r="351" spans="53:63" x14ac:dyDescent="0.3">
      <c r="BA351" s="274">
        <v>343</v>
      </c>
      <c r="BB351" s="275">
        <v>135000</v>
      </c>
      <c r="BC351" s="275">
        <v>112500</v>
      </c>
      <c r="BD351" s="275">
        <v>125000</v>
      </c>
      <c r="BE351" s="275">
        <v>85000</v>
      </c>
      <c r="BF351" s="275">
        <v>112500</v>
      </c>
      <c r="BK351" s="296" t="s">
        <v>287</v>
      </c>
    </row>
    <row r="352" spans="53:63" x14ac:dyDescent="0.3">
      <c r="BA352" s="274">
        <v>344</v>
      </c>
      <c r="BB352" s="275">
        <v>135000</v>
      </c>
      <c r="BC352" s="275">
        <v>112500</v>
      </c>
      <c r="BD352" s="275">
        <v>125000</v>
      </c>
      <c r="BE352" s="275">
        <v>85000</v>
      </c>
      <c r="BF352" s="275">
        <v>112500</v>
      </c>
      <c r="BK352" s="296" t="s">
        <v>287</v>
      </c>
    </row>
    <row r="353" spans="53:63" x14ac:dyDescent="0.3">
      <c r="BA353" s="274">
        <v>345</v>
      </c>
      <c r="BB353" s="275">
        <v>135000</v>
      </c>
      <c r="BC353" s="275">
        <v>112500</v>
      </c>
      <c r="BD353" s="275">
        <v>125000</v>
      </c>
      <c r="BE353" s="275">
        <v>85000</v>
      </c>
      <c r="BF353" s="275">
        <v>112500</v>
      </c>
      <c r="BK353" s="296" t="s">
        <v>287</v>
      </c>
    </row>
    <row r="354" spans="53:63" x14ac:dyDescent="0.3">
      <c r="BA354" s="274">
        <v>346</v>
      </c>
      <c r="BB354" s="275">
        <v>135000</v>
      </c>
      <c r="BC354" s="275">
        <v>112500</v>
      </c>
      <c r="BD354" s="275">
        <v>125000</v>
      </c>
      <c r="BE354" s="275">
        <v>85000</v>
      </c>
      <c r="BF354" s="275">
        <v>112500</v>
      </c>
      <c r="BK354" s="296" t="s">
        <v>287</v>
      </c>
    </row>
    <row r="355" spans="53:63" x14ac:dyDescent="0.3">
      <c r="BA355" s="274">
        <v>347</v>
      </c>
      <c r="BB355" s="275">
        <v>135000</v>
      </c>
      <c r="BC355" s="275">
        <v>112500</v>
      </c>
      <c r="BD355" s="275">
        <v>125000</v>
      </c>
      <c r="BE355" s="275">
        <v>85000</v>
      </c>
      <c r="BF355" s="275">
        <v>112500</v>
      </c>
      <c r="BK355" s="296" t="s">
        <v>287</v>
      </c>
    </row>
    <row r="356" spans="53:63" x14ac:dyDescent="0.3">
      <c r="BA356" s="274">
        <v>348</v>
      </c>
      <c r="BB356" s="275">
        <v>135000</v>
      </c>
      <c r="BC356" s="275">
        <v>112500</v>
      </c>
      <c r="BD356" s="275">
        <v>125000</v>
      </c>
      <c r="BE356" s="275">
        <v>85000</v>
      </c>
      <c r="BF356" s="275">
        <v>112500</v>
      </c>
      <c r="BK356" s="296" t="s">
        <v>287</v>
      </c>
    </row>
    <row r="357" spans="53:63" x14ac:dyDescent="0.3">
      <c r="BA357" s="274">
        <v>349</v>
      </c>
      <c r="BB357" s="275">
        <v>135000</v>
      </c>
      <c r="BC357" s="275">
        <v>112500</v>
      </c>
      <c r="BD357" s="275">
        <v>125000</v>
      </c>
      <c r="BE357" s="275">
        <v>85000</v>
      </c>
      <c r="BF357" s="275">
        <v>112500</v>
      </c>
      <c r="BK357" s="296" t="s">
        <v>287</v>
      </c>
    </row>
    <row r="358" spans="53:63" x14ac:dyDescent="0.3">
      <c r="BA358" s="274">
        <v>350</v>
      </c>
      <c r="BB358" s="275">
        <v>135000</v>
      </c>
      <c r="BC358" s="275">
        <v>108000</v>
      </c>
      <c r="BD358" s="275">
        <v>120000</v>
      </c>
      <c r="BE358" s="275">
        <v>85000</v>
      </c>
      <c r="BF358" s="275">
        <v>108000</v>
      </c>
      <c r="BK358" s="296" t="s">
        <v>287</v>
      </c>
    </row>
    <row r="359" spans="53:63" x14ac:dyDescent="0.3">
      <c r="BA359" s="274">
        <v>351</v>
      </c>
      <c r="BB359" s="275">
        <v>135000</v>
      </c>
      <c r="BC359" s="275">
        <v>108000</v>
      </c>
      <c r="BD359" s="275">
        <v>120000</v>
      </c>
      <c r="BE359" s="275">
        <v>85000</v>
      </c>
      <c r="BF359" s="275">
        <v>108000</v>
      </c>
      <c r="BK359" s="296" t="s">
        <v>287</v>
      </c>
    </row>
    <row r="360" spans="53:63" x14ac:dyDescent="0.3">
      <c r="BA360" s="274">
        <v>352</v>
      </c>
      <c r="BB360" s="275">
        <v>135000</v>
      </c>
      <c r="BC360" s="275">
        <v>108000</v>
      </c>
      <c r="BD360" s="275">
        <v>120000</v>
      </c>
      <c r="BE360" s="275">
        <v>85000</v>
      </c>
      <c r="BF360" s="275">
        <v>108000</v>
      </c>
      <c r="BK360" s="296" t="s">
        <v>287</v>
      </c>
    </row>
    <row r="361" spans="53:63" x14ac:dyDescent="0.3">
      <c r="BA361" s="274">
        <v>353</v>
      </c>
      <c r="BB361" s="275">
        <v>135000</v>
      </c>
      <c r="BC361" s="275">
        <v>108000</v>
      </c>
      <c r="BD361" s="275">
        <v>120000</v>
      </c>
      <c r="BE361" s="275">
        <v>85000</v>
      </c>
      <c r="BF361" s="275">
        <v>108000</v>
      </c>
      <c r="BK361" s="296" t="s">
        <v>287</v>
      </c>
    </row>
    <row r="362" spans="53:63" x14ac:dyDescent="0.3">
      <c r="BA362" s="274">
        <v>354</v>
      </c>
      <c r="BB362" s="275">
        <v>135000</v>
      </c>
      <c r="BC362" s="275">
        <v>108000</v>
      </c>
      <c r="BD362" s="275">
        <v>120000</v>
      </c>
      <c r="BE362" s="275">
        <v>85000</v>
      </c>
      <c r="BF362" s="275">
        <v>108000</v>
      </c>
      <c r="BK362" s="296" t="s">
        <v>287</v>
      </c>
    </row>
    <row r="363" spans="53:63" x14ac:dyDescent="0.3">
      <c r="BA363" s="274">
        <v>355</v>
      </c>
      <c r="BB363" s="275">
        <v>135000</v>
      </c>
      <c r="BC363" s="275">
        <v>108000</v>
      </c>
      <c r="BD363" s="275">
        <v>120000</v>
      </c>
      <c r="BE363" s="275">
        <v>85000</v>
      </c>
      <c r="BF363" s="275">
        <v>108000</v>
      </c>
      <c r="BK363" s="296" t="s">
        <v>287</v>
      </c>
    </row>
    <row r="364" spans="53:63" x14ac:dyDescent="0.3">
      <c r="BA364" s="274">
        <v>356</v>
      </c>
      <c r="BB364" s="275">
        <v>135000</v>
      </c>
      <c r="BC364" s="275">
        <v>108000</v>
      </c>
      <c r="BD364" s="275">
        <v>120000</v>
      </c>
      <c r="BE364" s="275">
        <v>85000</v>
      </c>
      <c r="BF364" s="275">
        <v>108000</v>
      </c>
      <c r="BK364" s="296" t="s">
        <v>287</v>
      </c>
    </row>
    <row r="365" spans="53:63" x14ac:dyDescent="0.3">
      <c r="BA365" s="274">
        <v>357</v>
      </c>
      <c r="BB365" s="275">
        <v>135000</v>
      </c>
      <c r="BC365" s="275">
        <v>108000</v>
      </c>
      <c r="BD365" s="275">
        <v>120000</v>
      </c>
      <c r="BE365" s="275">
        <v>85000</v>
      </c>
      <c r="BF365" s="275">
        <v>108000</v>
      </c>
      <c r="BK365" s="296" t="s">
        <v>287</v>
      </c>
    </row>
    <row r="366" spans="53:63" x14ac:dyDescent="0.3">
      <c r="BA366" s="274">
        <v>358</v>
      </c>
      <c r="BB366" s="275">
        <v>135000</v>
      </c>
      <c r="BC366" s="275">
        <v>108000</v>
      </c>
      <c r="BD366" s="275">
        <v>120000</v>
      </c>
      <c r="BE366" s="275">
        <v>85000</v>
      </c>
      <c r="BF366" s="275">
        <v>108000</v>
      </c>
      <c r="BK366" s="296" t="s">
        <v>287</v>
      </c>
    </row>
    <row r="367" spans="53:63" x14ac:dyDescent="0.3">
      <c r="BA367" s="274">
        <v>359</v>
      </c>
      <c r="BB367" s="275">
        <v>135000</v>
      </c>
      <c r="BC367" s="275">
        <v>108000</v>
      </c>
      <c r="BD367" s="275">
        <v>120000</v>
      </c>
      <c r="BE367" s="275">
        <v>85000</v>
      </c>
      <c r="BF367" s="275">
        <v>108000</v>
      </c>
      <c r="BK367" s="296" t="s">
        <v>287</v>
      </c>
    </row>
    <row r="368" spans="53:63" x14ac:dyDescent="0.3">
      <c r="BA368" s="274">
        <v>360</v>
      </c>
      <c r="BB368" s="275">
        <v>135000</v>
      </c>
      <c r="BC368" s="275">
        <v>108000</v>
      </c>
      <c r="BD368" s="275">
        <v>120000</v>
      </c>
      <c r="BE368" s="275">
        <v>85000</v>
      </c>
      <c r="BF368" s="275">
        <v>108000</v>
      </c>
      <c r="BK368" s="296" t="s">
        <v>287</v>
      </c>
    </row>
    <row r="369" spans="53:63" x14ac:dyDescent="0.3">
      <c r="BA369" s="274">
        <v>361</v>
      </c>
      <c r="BB369" s="275">
        <v>135000</v>
      </c>
      <c r="BC369" s="275">
        <v>108000</v>
      </c>
      <c r="BD369" s="275">
        <v>120000</v>
      </c>
      <c r="BE369" s="275">
        <v>85000</v>
      </c>
      <c r="BF369" s="275">
        <v>108000</v>
      </c>
      <c r="BK369" s="296" t="s">
        <v>287</v>
      </c>
    </row>
    <row r="370" spans="53:63" x14ac:dyDescent="0.3">
      <c r="BA370" s="274">
        <v>362</v>
      </c>
      <c r="BB370" s="275">
        <v>135000</v>
      </c>
      <c r="BC370" s="275">
        <v>108000</v>
      </c>
      <c r="BD370" s="275">
        <v>120000</v>
      </c>
      <c r="BE370" s="275">
        <v>85000</v>
      </c>
      <c r="BF370" s="275">
        <v>108000</v>
      </c>
      <c r="BK370" s="296" t="s">
        <v>287</v>
      </c>
    </row>
    <row r="371" spans="53:63" x14ac:dyDescent="0.3">
      <c r="BA371" s="274">
        <v>363</v>
      </c>
      <c r="BB371" s="275">
        <v>135000</v>
      </c>
      <c r="BC371" s="275">
        <v>108000</v>
      </c>
      <c r="BD371" s="275">
        <v>120000</v>
      </c>
      <c r="BE371" s="275">
        <v>85000</v>
      </c>
      <c r="BF371" s="275">
        <v>108000</v>
      </c>
      <c r="BK371" s="296" t="s">
        <v>287</v>
      </c>
    </row>
    <row r="372" spans="53:63" x14ac:dyDescent="0.3">
      <c r="BA372" s="274">
        <v>364</v>
      </c>
      <c r="BB372" s="275">
        <v>135000</v>
      </c>
      <c r="BC372" s="275">
        <v>108000</v>
      </c>
      <c r="BD372" s="275">
        <v>120000</v>
      </c>
      <c r="BE372" s="275">
        <v>85000</v>
      </c>
      <c r="BF372" s="275">
        <v>108000</v>
      </c>
      <c r="BK372" s="296" t="s">
        <v>287</v>
      </c>
    </row>
    <row r="373" spans="53:63" x14ac:dyDescent="0.3">
      <c r="BA373" s="274">
        <v>365</v>
      </c>
      <c r="BB373" s="275">
        <v>135000</v>
      </c>
      <c r="BC373" s="275">
        <v>108000</v>
      </c>
      <c r="BD373" s="275">
        <v>120000</v>
      </c>
      <c r="BE373" s="275">
        <v>85000</v>
      </c>
      <c r="BF373" s="275">
        <v>108000</v>
      </c>
      <c r="BK373" s="296" t="s">
        <v>287</v>
      </c>
    </row>
    <row r="374" spans="53:63" x14ac:dyDescent="0.3">
      <c r="BA374" s="274">
        <v>366</v>
      </c>
      <c r="BB374" s="275">
        <v>135000</v>
      </c>
      <c r="BC374" s="275">
        <v>108000</v>
      </c>
      <c r="BD374" s="275">
        <v>120000</v>
      </c>
      <c r="BE374" s="275">
        <v>85000</v>
      </c>
      <c r="BF374" s="275">
        <v>108000</v>
      </c>
      <c r="BK374" s="296" t="s">
        <v>287</v>
      </c>
    </row>
    <row r="375" spans="53:63" x14ac:dyDescent="0.3">
      <c r="BA375" s="274">
        <v>367</v>
      </c>
      <c r="BB375" s="275">
        <v>135000</v>
      </c>
      <c r="BC375" s="275">
        <v>108000</v>
      </c>
      <c r="BD375" s="275">
        <v>120000</v>
      </c>
      <c r="BE375" s="275">
        <v>85000</v>
      </c>
      <c r="BF375" s="275">
        <v>108000</v>
      </c>
      <c r="BK375" s="296" t="s">
        <v>287</v>
      </c>
    </row>
    <row r="376" spans="53:63" x14ac:dyDescent="0.3">
      <c r="BA376" s="274">
        <v>368</v>
      </c>
      <c r="BB376" s="275">
        <v>135000</v>
      </c>
      <c r="BC376" s="275">
        <v>108000</v>
      </c>
      <c r="BD376" s="275">
        <v>120000</v>
      </c>
      <c r="BE376" s="275">
        <v>85000</v>
      </c>
      <c r="BF376" s="275">
        <v>108000</v>
      </c>
      <c r="BK376" s="296" t="s">
        <v>287</v>
      </c>
    </row>
    <row r="377" spans="53:63" x14ac:dyDescent="0.3">
      <c r="BA377" s="274">
        <v>369</v>
      </c>
      <c r="BB377" s="275">
        <v>135000</v>
      </c>
      <c r="BC377" s="275">
        <v>108000</v>
      </c>
      <c r="BD377" s="275">
        <v>120000</v>
      </c>
      <c r="BE377" s="275">
        <v>85000</v>
      </c>
      <c r="BF377" s="275">
        <v>108000</v>
      </c>
      <c r="BK377" s="296" t="s">
        <v>287</v>
      </c>
    </row>
    <row r="378" spans="53:63" x14ac:dyDescent="0.3">
      <c r="BA378" s="274">
        <v>370</v>
      </c>
      <c r="BB378" s="275">
        <v>135000</v>
      </c>
      <c r="BC378" s="275">
        <v>108000</v>
      </c>
      <c r="BD378" s="275">
        <v>120000</v>
      </c>
      <c r="BE378" s="275">
        <v>85000</v>
      </c>
      <c r="BF378" s="275">
        <v>108000</v>
      </c>
      <c r="BK378" s="296" t="s">
        <v>287</v>
      </c>
    </row>
    <row r="379" spans="53:63" x14ac:dyDescent="0.3">
      <c r="BA379" s="274">
        <v>371</v>
      </c>
      <c r="BB379" s="275">
        <v>135000</v>
      </c>
      <c r="BC379" s="275">
        <v>108000</v>
      </c>
      <c r="BD379" s="275">
        <v>120000</v>
      </c>
      <c r="BE379" s="275">
        <v>85000</v>
      </c>
      <c r="BF379" s="275">
        <v>108000</v>
      </c>
      <c r="BK379" s="296" t="s">
        <v>287</v>
      </c>
    </row>
    <row r="380" spans="53:63" x14ac:dyDescent="0.3">
      <c r="BA380" s="274">
        <v>372</v>
      </c>
      <c r="BB380" s="275">
        <v>135000</v>
      </c>
      <c r="BC380" s="275">
        <v>108000</v>
      </c>
      <c r="BD380" s="275">
        <v>120000</v>
      </c>
      <c r="BE380" s="275">
        <v>85000</v>
      </c>
      <c r="BF380" s="275">
        <v>108000</v>
      </c>
      <c r="BK380" s="296" t="s">
        <v>287</v>
      </c>
    </row>
    <row r="381" spans="53:63" x14ac:dyDescent="0.3">
      <c r="BA381" s="274">
        <v>373</v>
      </c>
      <c r="BB381" s="275">
        <v>135000</v>
      </c>
      <c r="BC381" s="275">
        <v>108000</v>
      </c>
      <c r="BD381" s="275">
        <v>120000</v>
      </c>
      <c r="BE381" s="275">
        <v>85000</v>
      </c>
      <c r="BF381" s="275">
        <v>108000</v>
      </c>
      <c r="BK381" s="296" t="s">
        <v>287</v>
      </c>
    </row>
    <row r="382" spans="53:63" x14ac:dyDescent="0.3">
      <c r="BA382" s="274">
        <v>374</v>
      </c>
      <c r="BB382" s="275">
        <v>135000</v>
      </c>
      <c r="BC382" s="275">
        <v>108000</v>
      </c>
      <c r="BD382" s="275">
        <v>120000</v>
      </c>
      <c r="BE382" s="275">
        <v>85000</v>
      </c>
      <c r="BF382" s="275">
        <v>108000</v>
      </c>
      <c r="BK382" s="296" t="s">
        <v>287</v>
      </c>
    </row>
    <row r="383" spans="53:63" x14ac:dyDescent="0.3">
      <c r="BA383" s="274">
        <v>375</v>
      </c>
      <c r="BB383" s="275">
        <v>135000</v>
      </c>
      <c r="BC383" s="275">
        <v>108000</v>
      </c>
      <c r="BD383" s="275">
        <v>120000</v>
      </c>
      <c r="BE383" s="275">
        <v>85000</v>
      </c>
      <c r="BF383" s="275">
        <v>108000</v>
      </c>
      <c r="BK383" s="296" t="s">
        <v>287</v>
      </c>
    </row>
    <row r="384" spans="53:63" x14ac:dyDescent="0.3">
      <c r="BA384" s="274">
        <v>376</v>
      </c>
      <c r="BB384" s="275">
        <v>135000</v>
      </c>
      <c r="BC384" s="275">
        <v>108000</v>
      </c>
      <c r="BD384" s="275">
        <v>120000</v>
      </c>
      <c r="BE384" s="275">
        <v>85000</v>
      </c>
      <c r="BF384" s="275">
        <v>108000</v>
      </c>
      <c r="BK384" s="296" t="s">
        <v>287</v>
      </c>
    </row>
    <row r="385" spans="53:63" x14ac:dyDescent="0.3">
      <c r="BA385" s="274">
        <v>377</v>
      </c>
      <c r="BB385" s="275">
        <v>135000</v>
      </c>
      <c r="BC385" s="275">
        <v>108000</v>
      </c>
      <c r="BD385" s="275">
        <v>120000</v>
      </c>
      <c r="BE385" s="275">
        <v>85000</v>
      </c>
      <c r="BF385" s="275">
        <v>108000</v>
      </c>
      <c r="BK385" s="296" t="s">
        <v>287</v>
      </c>
    </row>
    <row r="386" spans="53:63" x14ac:dyDescent="0.3">
      <c r="BA386" s="274">
        <v>378</v>
      </c>
      <c r="BB386" s="275">
        <v>135000</v>
      </c>
      <c r="BC386" s="275">
        <v>108000</v>
      </c>
      <c r="BD386" s="275">
        <v>120000</v>
      </c>
      <c r="BE386" s="275">
        <v>85000</v>
      </c>
      <c r="BF386" s="275">
        <v>108000</v>
      </c>
      <c r="BK386" s="296" t="s">
        <v>287</v>
      </c>
    </row>
    <row r="387" spans="53:63" x14ac:dyDescent="0.3">
      <c r="BA387" s="274">
        <v>379</v>
      </c>
      <c r="BB387" s="275">
        <v>135000</v>
      </c>
      <c r="BC387" s="275">
        <v>108000</v>
      </c>
      <c r="BD387" s="275">
        <v>120000</v>
      </c>
      <c r="BE387" s="275">
        <v>85000</v>
      </c>
      <c r="BF387" s="275">
        <v>108000</v>
      </c>
      <c r="BK387" s="296" t="s">
        <v>287</v>
      </c>
    </row>
    <row r="388" spans="53:63" x14ac:dyDescent="0.3">
      <c r="BA388" s="274">
        <v>380</v>
      </c>
      <c r="BB388" s="275">
        <v>135000</v>
      </c>
      <c r="BC388" s="275">
        <v>108000</v>
      </c>
      <c r="BD388" s="275">
        <v>120000</v>
      </c>
      <c r="BE388" s="275">
        <v>85000</v>
      </c>
      <c r="BF388" s="275">
        <v>108000</v>
      </c>
      <c r="BK388" s="296" t="s">
        <v>287</v>
      </c>
    </row>
    <row r="389" spans="53:63" x14ac:dyDescent="0.3">
      <c r="BA389" s="274">
        <v>381</v>
      </c>
      <c r="BB389" s="275">
        <v>135000</v>
      </c>
      <c r="BC389" s="275">
        <v>108000</v>
      </c>
      <c r="BD389" s="275">
        <v>120000</v>
      </c>
      <c r="BE389" s="275">
        <v>85000</v>
      </c>
      <c r="BF389" s="275">
        <v>108000</v>
      </c>
      <c r="BK389" s="296" t="s">
        <v>287</v>
      </c>
    </row>
    <row r="390" spans="53:63" x14ac:dyDescent="0.3">
      <c r="BA390" s="274">
        <v>382</v>
      </c>
      <c r="BB390" s="275">
        <v>135000</v>
      </c>
      <c r="BC390" s="275">
        <v>108000</v>
      </c>
      <c r="BD390" s="275">
        <v>120000</v>
      </c>
      <c r="BE390" s="275">
        <v>85000</v>
      </c>
      <c r="BF390" s="275">
        <v>108000</v>
      </c>
      <c r="BK390" s="296" t="s">
        <v>287</v>
      </c>
    </row>
    <row r="391" spans="53:63" x14ac:dyDescent="0.3">
      <c r="BA391" s="274">
        <v>383</v>
      </c>
      <c r="BB391" s="275">
        <v>135000</v>
      </c>
      <c r="BC391" s="275">
        <v>108000</v>
      </c>
      <c r="BD391" s="275">
        <v>120000</v>
      </c>
      <c r="BE391" s="275">
        <v>85000</v>
      </c>
      <c r="BF391" s="275">
        <v>108000</v>
      </c>
      <c r="BK391" s="296" t="s">
        <v>287</v>
      </c>
    </row>
    <row r="392" spans="53:63" x14ac:dyDescent="0.3">
      <c r="BA392" s="274">
        <v>384</v>
      </c>
      <c r="BB392" s="275">
        <v>135000</v>
      </c>
      <c r="BC392" s="275">
        <v>108000</v>
      </c>
      <c r="BD392" s="275">
        <v>120000</v>
      </c>
      <c r="BE392" s="275">
        <v>85000</v>
      </c>
      <c r="BF392" s="275">
        <v>108000</v>
      </c>
      <c r="BK392" s="296" t="s">
        <v>287</v>
      </c>
    </row>
    <row r="393" spans="53:63" x14ac:dyDescent="0.3">
      <c r="BA393" s="274">
        <v>385</v>
      </c>
      <c r="BB393" s="275">
        <v>135000</v>
      </c>
      <c r="BC393" s="275">
        <v>108000</v>
      </c>
      <c r="BD393" s="275">
        <v>120000</v>
      </c>
      <c r="BE393" s="275">
        <v>85000</v>
      </c>
      <c r="BF393" s="275">
        <v>108000</v>
      </c>
      <c r="BK393" s="296" t="s">
        <v>287</v>
      </c>
    </row>
    <row r="394" spans="53:63" x14ac:dyDescent="0.3">
      <c r="BA394" s="274">
        <v>386</v>
      </c>
      <c r="BB394" s="275">
        <v>135000</v>
      </c>
      <c r="BC394" s="275">
        <v>108000</v>
      </c>
      <c r="BD394" s="275">
        <v>120000</v>
      </c>
      <c r="BE394" s="275">
        <v>85000</v>
      </c>
      <c r="BF394" s="275">
        <v>108000</v>
      </c>
      <c r="BK394" s="296" t="s">
        <v>287</v>
      </c>
    </row>
    <row r="395" spans="53:63" x14ac:dyDescent="0.3">
      <c r="BA395" s="274">
        <v>387</v>
      </c>
      <c r="BB395" s="275">
        <v>135000</v>
      </c>
      <c r="BC395" s="275">
        <v>108000</v>
      </c>
      <c r="BD395" s="275">
        <v>120000</v>
      </c>
      <c r="BE395" s="275">
        <v>85000</v>
      </c>
      <c r="BF395" s="275">
        <v>108000</v>
      </c>
      <c r="BK395" s="296" t="s">
        <v>287</v>
      </c>
    </row>
    <row r="396" spans="53:63" x14ac:dyDescent="0.3">
      <c r="BA396" s="274">
        <v>388</v>
      </c>
      <c r="BB396" s="275">
        <v>135000</v>
      </c>
      <c r="BC396" s="275">
        <v>108000</v>
      </c>
      <c r="BD396" s="275">
        <v>120000</v>
      </c>
      <c r="BE396" s="275">
        <v>85000</v>
      </c>
      <c r="BF396" s="275">
        <v>108000</v>
      </c>
      <c r="BK396" s="296" t="s">
        <v>287</v>
      </c>
    </row>
    <row r="397" spans="53:63" x14ac:dyDescent="0.3">
      <c r="BA397" s="274">
        <v>389</v>
      </c>
      <c r="BB397" s="275">
        <v>135000</v>
      </c>
      <c r="BC397" s="275">
        <v>108000</v>
      </c>
      <c r="BD397" s="275">
        <v>120000</v>
      </c>
      <c r="BE397" s="275">
        <v>85000</v>
      </c>
      <c r="BF397" s="275">
        <v>108000</v>
      </c>
      <c r="BK397" s="296" t="s">
        <v>287</v>
      </c>
    </row>
    <row r="398" spans="53:63" x14ac:dyDescent="0.3">
      <c r="BA398" s="274">
        <v>390</v>
      </c>
      <c r="BB398" s="275">
        <v>135000</v>
      </c>
      <c r="BC398" s="275">
        <v>108000</v>
      </c>
      <c r="BD398" s="275">
        <v>120000</v>
      </c>
      <c r="BE398" s="275">
        <v>85000</v>
      </c>
      <c r="BF398" s="275">
        <v>108000</v>
      </c>
      <c r="BK398" s="296" t="s">
        <v>287</v>
      </c>
    </row>
    <row r="399" spans="53:63" x14ac:dyDescent="0.3">
      <c r="BA399" s="274">
        <v>391</v>
      </c>
      <c r="BB399" s="275">
        <v>135000</v>
      </c>
      <c r="BC399" s="275">
        <v>108000</v>
      </c>
      <c r="BD399" s="275">
        <v>120000</v>
      </c>
      <c r="BE399" s="275">
        <v>85000</v>
      </c>
      <c r="BF399" s="275">
        <v>108000</v>
      </c>
      <c r="BK399" s="296" t="s">
        <v>287</v>
      </c>
    </row>
    <row r="400" spans="53:63" x14ac:dyDescent="0.3">
      <c r="BA400" s="274">
        <v>392</v>
      </c>
      <c r="BB400" s="275">
        <v>135000</v>
      </c>
      <c r="BC400" s="275">
        <v>108000</v>
      </c>
      <c r="BD400" s="275">
        <v>120000</v>
      </c>
      <c r="BE400" s="275">
        <v>85000</v>
      </c>
      <c r="BF400" s="275">
        <v>108000</v>
      </c>
      <c r="BK400" s="296" t="s">
        <v>287</v>
      </c>
    </row>
    <row r="401" spans="53:63" x14ac:dyDescent="0.3">
      <c r="BA401" s="274">
        <v>393</v>
      </c>
      <c r="BB401" s="275">
        <v>135000</v>
      </c>
      <c r="BC401" s="275">
        <v>108000</v>
      </c>
      <c r="BD401" s="275">
        <v>120000</v>
      </c>
      <c r="BE401" s="275">
        <v>85000</v>
      </c>
      <c r="BF401" s="275">
        <v>108000</v>
      </c>
      <c r="BK401" s="296" t="s">
        <v>287</v>
      </c>
    </row>
    <row r="402" spans="53:63" x14ac:dyDescent="0.3">
      <c r="BA402" s="274">
        <v>394</v>
      </c>
      <c r="BB402" s="275">
        <v>135000</v>
      </c>
      <c r="BC402" s="275">
        <v>108000</v>
      </c>
      <c r="BD402" s="275">
        <v>120000</v>
      </c>
      <c r="BE402" s="275">
        <v>85000</v>
      </c>
      <c r="BF402" s="275">
        <v>108000</v>
      </c>
      <c r="BK402" s="296" t="s">
        <v>287</v>
      </c>
    </row>
    <row r="403" spans="53:63" x14ac:dyDescent="0.3">
      <c r="BA403" s="274">
        <v>395</v>
      </c>
      <c r="BB403" s="275">
        <v>135000</v>
      </c>
      <c r="BC403" s="275">
        <v>108000</v>
      </c>
      <c r="BD403" s="275">
        <v>120000</v>
      </c>
      <c r="BE403" s="275">
        <v>85000</v>
      </c>
      <c r="BF403" s="275">
        <v>108000</v>
      </c>
      <c r="BK403" s="296" t="s">
        <v>287</v>
      </c>
    </row>
    <row r="404" spans="53:63" x14ac:dyDescent="0.3">
      <c r="BA404" s="274">
        <v>396</v>
      </c>
      <c r="BB404" s="275">
        <v>135000</v>
      </c>
      <c r="BC404" s="275">
        <v>108000</v>
      </c>
      <c r="BD404" s="275">
        <v>120000</v>
      </c>
      <c r="BE404" s="275">
        <v>85000</v>
      </c>
      <c r="BF404" s="275">
        <v>108000</v>
      </c>
      <c r="BK404" s="296" t="s">
        <v>287</v>
      </c>
    </row>
    <row r="405" spans="53:63" x14ac:dyDescent="0.3">
      <c r="BA405" s="274">
        <v>397</v>
      </c>
      <c r="BB405" s="275">
        <v>135000</v>
      </c>
      <c r="BC405" s="275">
        <v>108000</v>
      </c>
      <c r="BD405" s="275">
        <v>120000</v>
      </c>
      <c r="BE405" s="275">
        <v>85000</v>
      </c>
      <c r="BF405" s="275">
        <v>108000</v>
      </c>
      <c r="BK405" s="296" t="s">
        <v>287</v>
      </c>
    </row>
    <row r="406" spans="53:63" x14ac:dyDescent="0.3">
      <c r="BA406" s="274">
        <v>398</v>
      </c>
      <c r="BB406" s="275">
        <v>135000</v>
      </c>
      <c r="BC406" s="275">
        <v>108000</v>
      </c>
      <c r="BD406" s="275">
        <v>120000</v>
      </c>
      <c r="BE406" s="275">
        <v>85000</v>
      </c>
      <c r="BF406" s="275">
        <v>108000</v>
      </c>
      <c r="BK406" s="296" t="s">
        <v>287</v>
      </c>
    </row>
    <row r="407" spans="53:63" x14ac:dyDescent="0.3">
      <c r="BA407" s="274">
        <v>399</v>
      </c>
      <c r="BB407" s="275">
        <v>135000</v>
      </c>
      <c r="BC407" s="275">
        <v>108000</v>
      </c>
      <c r="BD407" s="275">
        <v>120000</v>
      </c>
      <c r="BE407" s="275">
        <v>85000</v>
      </c>
      <c r="BF407" s="275">
        <v>108000</v>
      </c>
      <c r="BK407" s="296" t="s">
        <v>287</v>
      </c>
    </row>
    <row r="408" spans="53:63" x14ac:dyDescent="0.3">
      <c r="BA408" s="274">
        <v>400</v>
      </c>
      <c r="BB408" s="275">
        <v>135000</v>
      </c>
      <c r="BC408" s="275">
        <v>99000</v>
      </c>
      <c r="BD408" s="275">
        <v>110000</v>
      </c>
      <c r="BE408" s="275">
        <v>85000</v>
      </c>
      <c r="BF408" s="275">
        <v>99000</v>
      </c>
      <c r="BK408" s="296" t="s">
        <v>287</v>
      </c>
    </row>
    <row r="409" spans="53:63" x14ac:dyDescent="0.3">
      <c r="BA409" s="274">
        <v>401</v>
      </c>
      <c r="BB409" s="275">
        <v>135000</v>
      </c>
      <c r="BC409" s="275">
        <v>99000</v>
      </c>
      <c r="BD409" s="275">
        <v>110000</v>
      </c>
      <c r="BE409" s="275">
        <v>85000</v>
      </c>
      <c r="BF409" s="275">
        <v>99000</v>
      </c>
      <c r="BK409" s="296" t="s">
        <v>287</v>
      </c>
    </row>
    <row r="410" spans="53:63" x14ac:dyDescent="0.3">
      <c r="BA410" s="274">
        <v>402</v>
      </c>
      <c r="BB410" s="275">
        <v>135000</v>
      </c>
      <c r="BC410" s="275">
        <v>99000</v>
      </c>
      <c r="BD410" s="275">
        <v>110000</v>
      </c>
      <c r="BE410" s="275">
        <v>85000</v>
      </c>
      <c r="BF410" s="275">
        <v>99000</v>
      </c>
      <c r="BK410" s="296" t="s">
        <v>287</v>
      </c>
    </row>
    <row r="411" spans="53:63" x14ac:dyDescent="0.3">
      <c r="BA411" s="274">
        <v>403</v>
      </c>
      <c r="BB411" s="275">
        <v>135000</v>
      </c>
      <c r="BC411" s="275">
        <v>99000</v>
      </c>
      <c r="BD411" s="275">
        <v>110000</v>
      </c>
      <c r="BE411" s="275">
        <v>85000</v>
      </c>
      <c r="BF411" s="275">
        <v>99000</v>
      </c>
      <c r="BK411" s="296" t="s">
        <v>287</v>
      </c>
    </row>
    <row r="412" spans="53:63" x14ac:dyDescent="0.3">
      <c r="BA412" s="274">
        <v>404</v>
      </c>
      <c r="BB412" s="275">
        <v>135000</v>
      </c>
      <c r="BC412" s="275">
        <v>99000</v>
      </c>
      <c r="BD412" s="275">
        <v>110000</v>
      </c>
      <c r="BE412" s="275">
        <v>85000</v>
      </c>
      <c r="BF412" s="275">
        <v>99000</v>
      </c>
      <c r="BK412" s="296" t="s">
        <v>287</v>
      </c>
    </row>
    <row r="413" spans="53:63" x14ac:dyDescent="0.3">
      <c r="BA413" s="274">
        <v>405</v>
      </c>
      <c r="BB413" s="275">
        <v>135000</v>
      </c>
      <c r="BC413" s="275">
        <v>99000</v>
      </c>
      <c r="BD413" s="275">
        <v>110000</v>
      </c>
      <c r="BE413" s="275">
        <v>85000</v>
      </c>
      <c r="BF413" s="275">
        <v>99000</v>
      </c>
      <c r="BK413" s="296" t="s">
        <v>287</v>
      </c>
    </row>
    <row r="414" spans="53:63" x14ac:dyDescent="0.3">
      <c r="BA414" s="274">
        <v>406</v>
      </c>
      <c r="BB414" s="275">
        <v>135000</v>
      </c>
      <c r="BC414" s="275">
        <v>99000</v>
      </c>
      <c r="BD414" s="275">
        <v>110000</v>
      </c>
      <c r="BE414" s="275">
        <v>85000</v>
      </c>
      <c r="BF414" s="275">
        <v>99000</v>
      </c>
      <c r="BK414" s="296" t="s">
        <v>287</v>
      </c>
    </row>
    <row r="415" spans="53:63" x14ac:dyDescent="0.3">
      <c r="BA415" s="274">
        <v>407</v>
      </c>
      <c r="BB415" s="275">
        <v>135000</v>
      </c>
      <c r="BC415" s="275">
        <v>99000</v>
      </c>
      <c r="BD415" s="275">
        <v>110000</v>
      </c>
      <c r="BE415" s="275">
        <v>85000</v>
      </c>
      <c r="BF415" s="275">
        <v>99000</v>
      </c>
      <c r="BK415" s="296" t="s">
        <v>287</v>
      </c>
    </row>
    <row r="416" spans="53:63" x14ac:dyDescent="0.3">
      <c r="BA416" s="274">
        <v>408</v>
      </c>
      <c r="BB416" s="275">
        <v>135000</v>
      </c>
      <c r="BC416" s="275">
        <v>99000</v>
      </c>
      <c r="BD416" s="275">
        <v>110000</v>
      </c>
      <c r="BE416" s="275">
        <v>85000</v>
      </c>
      <c r="BF416" s="275">
        <v>99000</v>
      </c>
      <c r="BK416" s="296" t="s">
        <v>287</v>
      </c>
    </row>
    <row r="417" spans="53:63" x14ac:dyDescent="0.3">
      <c r="BA417" s="274">
        <v>409</v>
      </c>
      <c r="BB417" s="275">
        <v>135000</v>
      </c>
      <c r="BC417" s="275">
        <v>99000</v>
      </c>
      <c r="BD417" s="275">
        <v>110000</v>
      </c>
      <c r="BE417" s="275">
        <v>85000</v>
      </c>
      <c r="BF417" s="275">
        <v>99000</v>
      </c>
      <c r="BK417" s="296" t="s">
        <v>287</v>
      </c>
    </row>
    <row r="418" spans="53:63" x14ac:dyDescent="0.3">
      <c r="BA418" s="274">
        <v>410</v>
      </c>
      <c r="BB418" s="275">
        <v>135000</v>
      </c>
      <c r="BC418" s="275">
        <v>99000</v>
      </c>
      <c r="BD418" s="275">
        <v>110000</v>
      </c>
      <c r="BE418" s="275">
        <v>85000</v>
      </c>
      <c r="BF418" s="275">
        <v>99000</v>
      </c>
      <c r="BK418" s="296" t="s">
        <v>287</v>
      </c>
    </row>
    <row r="419" spans="53:63" x14ac:dyDescent="0.3">
      <c r="BA419" s="274">
        <v>411</v>
      </c>
      <c r="BB419" s="275">
        <v>135000</v>
      </c>
      <c r="BC419" s="275">
        <v>99000</v>
      </c>
      <c r="BD419" s="275">
        <v>110000</v>
      </c>
      <c r="BE419" s="275">
        <v>85000</v>
      </c>
      <c r="BF419" s="275">
        <v>99000</v>
      </c>
      <c r="BK419" s="296" t="s">
        <v>287</v>
      </c>
    </row>
    <row r="420" spans="53:63" x14ac:dyDescent="0.3">
      <c r="BA420" s="274">
        <v>412</v>
      </c>
      <c r="BB420" s="275">
        <v>135000</v>
      </c>
      <c r="BC420" s="275">
        <v>99000</v>
      </c>
      <c r="BD420" s="275">
        <v>110000</v>
      </c>
      <c r="BE420" s="275">
        <v>85000</v>
      </c>
      <c r="BF420" s="275">
        <v>99000</v>
      </c>
      <c r="BK420" s="296" t="s">
        <v>287</v>
      </c>
    </row>
    <row r="421" spans="53:63" x14ac:dyDescent="0.3">
      <c r="BA421" s="274">
        <v>413</v>
      </c>
      <c r="BB421" s="275">
        <v>135000</v>
      </c>
      <c r="BC421" s="275">
        <v>99000</v>
      </c>
      <c r="BD421" s="275">
        <v>110000</v>
      </c>
      <c r="BE421" s="275">
        <v>85000</v>
      </c>
      <c r="BF421" s="275">
        <v>99000</v>
      </c>
      <c r="BK421" s="296" t="s">
        <v>287</v>
      </c>
    </row>
    <row r="422" spans="53:63" x14ac:dyDescent="0.3">
      <c r="BA422" s="274">
        <v>414</v>
      </c>
      <c r="BB422" s="275">
        <v>135000</v>
      </c>
      <c r="BC422" s="275">
        <v>99000</v>
      </c>
      <c r="BD422" s="275">
        <v>110000</v>
      </c>
      <c r="BE422" s="275">
        <v>85000</v>
      </c>
      <c r="BF422" s="275">
        <v>99000</v>
      </c>
      <c r="BK422" s="296" t="s">
        <v>287</v>
      </c>
    </row>
    <row r="423" spans="53:63" x14ac:dyDescent="0.3">
      <c r="BA423" s="274">
        <v>415</v>
      </c>
      <c r="BB423" s="275">
        <v>135000</v>
      </c>
      <c r="BC423" s="275">
        <v>99000</v>
      </c>
      <c r="BD423" s="275">
        <v>110000</v>
      </c>
      <c r="BE423" s="275">
        <v>85000</v>
      </c>
      <c r="BF423" s="275">
        <v>99000</v>
      </c>
      <c r="BK423" s="296" t="s">
        <v>287</v>
      </c>
    </row>
    <row r="424" spans="53:63" x14ac:dyDescent="0.3">
      <c r="BA424" s="274">
        <v>416</v>
      </c>
      <c r="BB424" s="275">
        <v>135000</v>
      </c>
      <c r="BC424" s="275">
        <v>99000</v>
      </c>
      <c r="BD424" s="275">
        <v>110000</v>
      </c>
      <c r="BE424" s="275">
        <v>85000</v>
      </c>
      <c r="BF424" s="275">
        <v>99000</v>
      </c>
      <c r="BK424" s="296" t="s">
        <v>287</v>
      </c>
    </row>
    <row r="425" spans="53:63" x14ac:dyDescent="0.3">
      <c r="BA425" s="274">
        <v>417</v>
      </c>
      <c r="BB425" s="275">
        <v>135000</v>
      </c>
      <c r="BC425" s="275">
        <v>99000</v>
      </c>
      <c r="BD425" s="275">
        <v>110000</v>
      </c>
      <c r="BE425" s="275">
        <v>85000</v>
      </c>
      <c r="BF425" s="275">
        <v>99000</v>
      </c>
      <c r="BK425" s="296" t="s">
        <v>287</v>
      </c>
    </row>
    <row r="426" spans="53:63" x14ac:dyDescent="0.3">
      <c r="BA426" s="274">
        <v>418</v>
      </c>
      <c r="BB426" s="275">
        <v>135000</v>
      </c>
      <c r="BC426" s="275">
        <v>99000</v>
      </c>
      <c r="BD426" s="275">
        <v>110000</v>
      </c>
      <c r="BE426" s="275">
        <v>85000</v>
      </c>
      <c r="BF426" s="275">
        <v>99000</v>
      </c>
      <c r="BK426" s="296" t="s">
        <v>287</v>
      </c>
    </row>
    <row r="427" spans="53:63" x14ac:dyDescent="0.3">
      <c r="BA427" s="274">
        <v>419</v>
      </c>
      <c r="BB427" s="275">
        <v>135000</v>
      </c>
      <c r="BC427" s="275">
        <v>99000</v>
      </c>
      <c r="BD427" s="275">
        <v>110000</v>
      </c>
      <c r="BE427" s="275">
        <v>85000</v>
      </c>
      <c r="BF427" s="275">
        <v>99000</v>
      </c>
      <c r="BK427" s="296" t="s">
        <v>287</v>
      </c>
    </row>
    <row r="428" spans="53:63" x14ac:dyDescent="0.3">
      <c r="BA428" s="274">
        <v>420</v>
      </c>
      <c r="BB428" s="275">
        <v>135000</v>
      </c>
      <c r="BC428" s="275">
        <v>99000</v>
      </c>
      <c r="BD428" s="275">
        <v>110000</v>
      </c>
      <c r="BE428" s="275">
        <v>85000</v>
      </c>
      <c r="BF428" s="275">
        <v>99000</v>
      </c>
      <c r="BK428" s="296" t="s">
        <v>287</v>
      </c>
    </row>
    <row r="429" spans="53:63" x14ac:dyDescent="0.3">
      <c r="BA429" s="274">
        <v>421</v>
      </c>
      <c r="BB429" s="275">
        <v>135000</v>
      </c>
      <c r="BC429" s="275">
        <v>99000</v>
      </c>
      <c r="BD429" s="275">
        <v>110000</v>
      </c>
      <c r="BE429" s="275">
        <v>85000</v>
      </c>
      <c r="BF429" s="275">
        <v>99000</v>
      </c>
      <c r="BK429" s="296" t="s">
        <v>287</v>
      </c>
    </row>
    <row r="430" spans="53:63" x14ac:dyDescent="0.3">
      <c r="BA430" s="274">
        <v>422</v>
      </c>
      <c r="BB430" s="275">
        <v>135000</v>
      </c>
      <c r="BC430" s="275">
        <v>99000</v>
      </c>
      <c r="BD430" s="275">
        <v>110000</v>
      </c>
      <c r="BE430" s="275">
        <v>85000</v>
      </c>
      <c r="BF430" s="275">
        <v>99000</v>
      </c>
      <c r="BK430" s="296" t="s">
        <v>287</v>
      </c>
    </row>
    <row r="431" spans="53:63" x14ac:dyDescent="0.3">
      <c r="BA431" s="274">
        <v>423</v>
      </c>
      <c r="BB431" s="275">
        <v>135000</v>
      </c>
      <c r="BC431" s="275">
        <v>99000</v>
      </c>
      <c r="BD431" s="275">
        <v>110000</v>
      </c>
      <c r="BE431" s="275">
        <v>85000</v>
      </c>
      <c r="BF431" s="275">
        <v>99000</v>
      </c>
      <c r="BK431" s="296" t="s">
        <v>287</v>
      </c>
    </row>
    <row r="432" spans="53:63" x14ac:dyDescent="0.3">
      <c r="BA432" s="274">
        <v>424</v>
      </c>
      <c r="BB432" s="275">
        <v>135000</v>
      </c>
      <c r="BC432" s="275">
        <v>99000</v>
      </c>
      <c r="BD432" s="275">
        <v>110000</v>
      </c>
      <c r="BE432" s="275">
        <v>85000</v>
      </c>
      <c r="BF432" s="275">
        <v>99000</v>
      </c>
      <c r="BK432" s="296" t="s">
        <v>287</v>
      </c>
    </row>
    <row r="433" spans="53:63" x14ac:dyDescent="0.3">
      <c r="BA433" s="274">
        <v>425</v>
      </c>
      <c r="BB433" s="275">
        <v>135000</v>
      </c>
      <c r="BC433" s="275">
        <v>99000</v>
      </c>
      <c r="BD433" s="275">
        <v>110000</v>
      </c>
      <c r="BE433" s="275">
        <v>85000</v>
      </c>
      <c r="BF433" s="275">
        <v>99000</v>
      </c>
      <c r="BK433" s="296" t="s">
        <v>287</v>
      </c>
    </row>
    <row r="434" spans="53:63" x14ac:dyDescent="0.3">
      <c r="BA434" s="274">
        <v>426</v>
      </c>
      <c r="BB434" s="275">
        <v>135000</v>
      </c>
      <c r="BC434" s="275">
        <v>99000</v>
      </c>
      <c r="BD434" s="275">
        <v>110000</v>
      </c>
      <c r="BE434" s="275">
        <v>85000</v>
      </c>
      <c r="BF434" s="275">
        <v>99000</v>
      </c>
      <c r="BK434" s="296" t="s">
        <v>287</v>
      </c>
    </row>
    <row r="435" spans="53:63" x14ac:dyDescent="0.3">
      <c r="BA435" s="274">
        <v>427</v>
      </c>
      <c r="BB435" s="275">
        <v>135000</v>
      </c>
      <c r="BC435" s="275">
        <v>99000</v>
      </c>
      <c r="BD435" s="275">
        <v>110000</v>
      </c>
      <c r="BE435" s="275">
        <v>85000</v>
      </c>
      <c r="BF435" s="275">
        <v>99000</v>
      </c>
      <c r="BK435" s="296" t="s">
        <v>287</v>
      </c>
    </row>
    <row r="436" spans="53:63" x14ac:dyDescent="0.3">
      <c r="BA436" s="274">
        <v>428</v>
      </c>
      <c r="BB436" s="275">
        <v>135000</v>
      </c>
      <c r="BC436" s="275">
        <v>99000</v>
      </c>
      <c r="BD436" s="275">
        <v>110000</v>
      </c>
      <c r="BE436" s="275">
        <v>85000</v>
      </c>
      <c r="BF436" s="275">
        <v>99000</v>
      </c>
      <c r="BK436" s="296" t="s">
        <v>287</v>
      </c>
    </row>
    <row r="437" spans="53:63" x14ac:dyDescent="0.3">
      <c r="BA437" s="274">
        <v>429</v>
      </c>
      <c r="BB437" s="275">
        <v>135000</v>
      </c>
      <c r="BC437" s="275">
        <v>99000</v>
      </c>
      <c r="BD437" s="275">
        <v>110000</v>
      </c>
      <c r="BE437" s="275">
        <v>85000</v>
      </c>
      <c r="BF437" s="275">
        <v>99000</v>
      </c>
      <c r="BK437" s="296" t="s">
        <v>287</v>
      </c>
    </row>
    <row r="438" spans="53:63" x14ac:dyDescent="0.3">
      <c r="BA438" s="274">
        <v>430</v>
      </c>
      <c r="BB438" s="275">
        <v>135000</v>
      </c>
      <c r="BC438" s="275">
        <v>99000</v>
      </c>
      <c r="BD438" s="275">
        <v>110000</v>
      </c>
      <c r="BE438" s="275">
        <v>85000</v>
      </c>
      <c r="BF438" s="275">
        <v>99000</v>
      </c>
      <c r="BK438" s="296" t="s">
        <v>287</v>
      </c>
    </row>
    <row r="439" spans="53:63" x14ac:dyDescent="0.3">
      <c r="BA439" s="274">
        <v>431</v>
      </c>
      <c r="BB439" s="275">
        <v>135000</v>
      </c>
      <c r="BC439" s="275">
        <v>99000</v>
      </c>
      <c r="BD439" s="275">
        <v>110000</v>
      </c>
      <c r="BE439" s="275">
        <v>85000</v>
      </c>
      <c r="BF439" s="275">
        <v>99000</v>
      </c>
      <c r="BK439" s="296" t="s">
        <v>287</v>
      </c>
    </row>
    <row r="440" spans="53:63" x14ac:dyDescent="0.3">
      <c r="BA440" s="274">
        <v>432</v>
      </c>
      <c r="BB440" s="275">
        <v>135000</v>
      </c>
      <c r="BC440" s="275">
        <v>99000</v>
      </c>
      <c r="BD440" s="275">
        <v>110000</v>
      </c>
      <c r="BE440" s="275">
        <v>85000</v>
      </c>
      <c r="BF440" s="275">
        <v>99000</v>
      </c>
      <c r="BK440" s="296" t="s">
        <v>287</v>
      </c>
    </row>
    <row r="441" spans="53:63" x14ac:dyDescent="0.3">
      <c r="BA441" s="274">
        <v>433</v>
      </c>
      <c r="BB441" s="275">
        <v>135000</v>
      </c>
      <c r="BC441" s="275">
        <v>99000</v>
      </c>
      <c r="BD441" s="275">
        <v>110000</v>
      </c>
      <c r="BE441" s="275">
        <v>85000</v>
      </c>
      <c r="BF441" s="275">
        <v>99000</v>
      </c>
      <c r="BK441" s="296" t="s">
        <v>287</v>
      </c>
    </row>
    <row r="442" spans="53:63" x14ac:dyDescent="0.3">
      <c r="BA442" s="274">
        <v>434</v>
      </c>
      <c r="BB442" s="275">
        <v>135000</v>
      </c>
      <c r="BC442" s="275">
        <v>99000</v>
      </c>
      <c r="BD442" s="275">
        <v>110000</v>
      </c>
      <c r="BE442" s="275">
        <v>85000</v>
      </c>
      <c r="BF442" s="275">
        <v>99000</v>
      </c>
      <c r="BK442" s="296" t="s">
        <v>287</v>
      </c>
    </row>
    <row r="443" spans="53:63" x14ac:dyDescent="0.3">
      <c r="BA443" s="274">
        <v>435</v>
      </c>
      <c r="BB443" s="275">
        <v>135000</v>
      </c>
      <c r="BC443" s="275">
        <v>99000</v>
      </c>
      <c r="BD443" s="275">
        <v>110000</v>
      </c>
      <c r="BE443" s="275">
        <v>85000</v>
      </c>
      <c r="BF443" s="275">
        <v>99000</v>
      </c>
      <c r="BK443" s="296" t="s">
        <v>287</v>
      </c>
    </row>
    <row r="444" spans="53:63" x14ac:dyDescent="0.3">
      <c r="BA444" s="274">
        <v>436</v>
      </c>
      <c r="BB444" s="275">
        <v>135000</v>
      </c>
      <c r="BC444" s="275">
        <v>99000</v>
      </c>
      <c r="BD444" s="275">
        <v>110000</v>
      </c>
      <c r="BE444" s="275">
        <v>85000</v>
      </c>
      <c r="BF444" s="275">
        <v>99000</v>
      </c>
      <c r="BK444" s="296" t="s">
        <v>287</v>
      </c>
    </row>
    <row r="445" spans="53:63" x14ac:dyDescent="0.3">
      <c r="BA445" s="274">
        <v>437</v>
      </c>
      <c r="BB445" s="275">
        <v>135000</v>
      </c>
      <c r="BC445" s="275">
        <v>99000</v>
      </c>
      <c r="BD445" s="275">
        <v>110000</v>
      </c>
      <c r="BE445" s="275">
        <v>85000</v>
      </c>
      <c r="BF445" s="275">
        <v>99000</v>
      </c>
      <c r="BK445" s="296" t="s">
        <v>287</v>
      </c>
    </row>
    <row r="446" spans="53:63" x14ac:dyDescent="0.3">
      <c r="BA446" s="274">
        <v>438</v>
      </c>
      <c r="BB446" s="275">
        <v>135000</v>
      </c>
      <c r="BC446" s="275">
        <v>99000</v>
      </c>
      <c r="BD446" s="275">
        <v>110000</v>
      </c>
      <c r="BE446" s="275">
        <v>85000</v>
      </c>
      <c r="BF446" s="275">
        <v>99000</v>
      </c>
      <c r="BK446" s="296" t="s">
        <v>287</v>
      </c>
    </row>
    <row r="447" spans="53:63" x14ac:dyDescent="0.3">
      <c r="BA447" s="274">
        <v>439</v>
      </c>
      <c r="BB447" s="275">
        <v>135000</v>
      </c>
      <c r="BC447" s="275">
        <v>99000</v>
      </c>
      <c r="BD447" s="275">
        <v>110000</v>
      </c>
      <c r="BE447" s="275">
        <v>85000</v>
      </c>
      <c r="BF447" s="275">
        <v>99000</v>
      </c>
      <c r="BK447" s="296" t="s">
        <v>287</v>
      </c>
    </row>
    <row r="448" spans="53:63" x14ac:dyDescent="0.3">
      <c r="BA448" s="274">
        <v>440</v>
      </c>
      <c r="BB448" s="275">
        <v>135000</v>
      </c>
      <c r="BC448" s="275">
        <v>99000</v>
      </c>
      <c r="BD448" s="275">
        <v>110000</v>
      </c>
      <c r="BE448" s="275">
        <v>85000</v>
      </c>
      <c r="BF448" s="275">
        <v>99000</v>
      </c>
      <c r="BK448" s="296" t="s">
        <v>287</v>
      </c>
    </row>
    <row r="449" spans="53:63" x14ac:dyDescent="0.3">
      <c r="BA449" s="274">
        <v>441</v>
      </c>
      <c r="BB449" s="275">
        <v>135000</v>
      </c>
      <c r="BC449" s="275">
        <v>99000</v>
      </c>
      <c r="BD449" s="275">
        <v>110000</v>
      </c>
      <c r="BE449" s="275">
        <v>85000</v>
      </c>
      <c r="BF449" s="275">
        <v>99000</v>
      </c>
      <c r="BK449" s="296" t="s">
        <v>287</v>
      </c>
    </row>
    <row r="450" spans="53:63" x14ac:dyDescent="0.3">
      <c r="BA450" s="274">
        <v>442</v>
      </c>
      <c r="BB450" s="275">
        <v>135000</v>
      </c>
      <c r="BC450" s="275">
        <v>99000</v>
      </c>
      <c r="BD450" s="275">
        <v>110000</v>
      </c>
      <c r="BE450" s="275">
        <v>85000</v>
      </c>
      <c r="BF450" s="275">
        <v>99000</v>
      </c>
      <c r="BK450" s="296" t="s">
        <v>287</v>
      </c>
    </row>
    <row r="451" spans="53:63" x14ac:dyDescent="0.3">
      <c r="BA451" s="274">
        <v>443</v>
      </c>
      <c r="BB451" s="275">
        <v>135000</v>
      </c>
      <c r="BC451" s="275">
        <v>99000</v>
      </c>
      <c r="BD451" s="275">
        <v>110000</v>
      </c>
      <c r="BE451" s="275">
        <v>85000</v>
      </c>
      <c r="BF451" s="275">
        <v>99000</v>
      </c>
      <c r="BK451" s="296" t="s">
        <v>287</v>
      </c>
    </row>
    <row r="452" spans="53:63" x14ac:dyDescent="0.3">
      <c r="BA452" s="274">
        <v>444</v>
      </c>
      <c r="BB452" s="275">
        <v>135000</v>
      </c>
      <c r="BC452" s="275">
        <v>99000</v>
      </c>
      <c r="BD452" s="275">
        <v>110000</v>
      </c>
      <c r="BE452" s="275">
        <v>85000</v>
      </c>
      <c r="BF452" s="275">
        <v>99000</v>
      </c>
      <c r="BK452" s="296" t="s">
        <v>287</v>
      </c>
    </row>
    <row r="453" spans="53:63" x14ac:dyDescent="0.3">
      <c r="BA453" s="274">
        <v>445</v>
      </c>
      <c r="BB453" s="275">
        <v>135000</v>
      </c>
      <c r="BC453" s="275">
        <v>99000</v>
      </c>
      <c r="BD453" s="275">
        <v>110000</v>
      </c>
      <c r="BE453" s="275">
        <v>85000</v>
      </c>
      <c r="BF453" s="275">
        <v>99000</v>
      </c>
      <c r="BK453" s="296" t="s">
        <v>287</v>
      </c>
    </row>
    <row r="454" spans="53:63" x14ac:dyDescent="0.3">
      <c r="BA454" s="274">
        <v>446</v>
      </c>
      <c r="BB454" s="275">
        <v>135000</v>
      </c>
      <c r="BC454" s="275">
        <v>99000</v>
      </c>
      <c r="BD454" s="275">
        <v>110000</v>
      </c>
      <c r="BE454" s="275">
        <v>85000</v>
      </c>
      <c r="BF454" s="275">
        <v>99000</v>
      </c>
      <c r="BK454" s="296" t="s">
        <v>287</v>
      </c>
    </row>
    <row r="455" spans="53:63" x14ac:dyDescent="0.3">
      <c r="BA455" s="274">
        <v>447</v>
      </c>
      <c r="BB455" s="275">
        <v>135000</v>
      </c>
      <c r="BC455" s="275">
        <v>99000</v>
      </c>
      <c r="BD455" s="275">
        <v>110000</v>
      </c>
      <c r="BE455" s="275">
        <v>85000</v>
      </c>
      <c r="BF455" s="275">
        <v>99000</v>
      </c>
      <c r="BK455" s="296" t="s">
        <v>287</v>
      </c>
    </row>
    <row r="456" spans="53:63" x14ac:dyDescent="0.3">
      <c r="BA456" s="274">
        <v>448</v>
      </c>
      <c r="BB456" s="275">
        <v>135000</v>
      </c>
      <c r="BC456" s="275">
        <v>99000</v>
      </c>
      <c r="BD456" s="275">
        <v>110000</v>
      </c>
      <c r="BE456" s="275">
        <v>85000</v>
      </c>
      <c r="BF456" s="275">
        <v>99000</v>
      </c>
      <c r="BK456" s="296" t="s">
        <v>287</v>
      </c>
    </row>
    <row r="457" spans="53:63" x14ac:dyDescent="0.3">
      <c r="BA457" s="274">
        <v>449</v>
      </c>
      <c r="BB457" s="275">
        <v>135000</v>
      </c>
      <c r="BC457" s="275">
        <v>99000</v>
      </c>
      <c r="BD457" s="275">
        <v>110000</v>
      </c>
      <c r="BE457" s="275">
        <v>85000</v>
      </c>
      <c r="BF457" s="275">
        <v>99000</v>
      </c>
      <c r="BK457" s="296" t="s">
        <v>287</v>
      </c>
    </row>
    <row r="458" spans="53:63" x14ac:dyDescent="0.3">
      <c r="BA458" s="274">
        <v>450</v>
      </c>
      <c r="BB458" s="275">
        <v>135000</v>
      </c>
      <c r="BC458" s="275">
        <v>99000</v>
      </c>
      <c r="BD458" s="275">
        <v>110000</v>
      </c>
      <c r="BE458" s="275">
        <v>85000</v>
      </c>
      <c r="BF458" s="275">
        <v>99000</v>
      </c>
      <c r="BK458" s="296" t="s">
        <v>287</v>
      </c>
    </row>
    <row r="459" spans="53:63" x14ac:dyDescent="0.3">
      <c r="BA459" s="274">
        <v>451</v>
      </c>
      <c r="BB459" s="275">
        <v>135000</v>
      </c>
      <c r="BC459" s="275">
        <v>99000</v>
      </c>
      <c r="BD459" s="275">
        <v>110000</v>
      </c>
      <c r="BE459" s="275">
        <v>85000</v>
      </c>
      <c r="BF459" s="275">
        <v>99000</v>
      </c>
      <c r="BK459" s="296" t="s">
        <v>287</v>
      </c>
    </row>
    <row r="460" spans="53:63" x14ac:dyDescent="0.3">
      <c r="BA460" s="274">
        <v>452</v>
      </c>
      <c r="BB460" s="275">
        <v>135000</v>
      </c>
      <c r="BC460" s="275">
        <v>99000</v>
      </c>
      <c r="BD460" s="275">
        <v>110000</v>
      </c>
      <c r="BE460" s="275">
        <v>85000</v>
      </c>
      <c r="BF460" s="275">
        <v>99000</v>
      </c>
      <c r="BK460" s="296" t="s">
        <v>287</v>
      </c>
    </row>
    <row r="461" spans="53:63" x14ac:dyDescent="0.3">
      <c r="BA461" s="274">
        <v>453</v>
      </c>
      <c r="BB461" s="275">
        <v>135000</v>
      </c>
      <c r="BC461" s="275">
        <v>99000</v>
      </c>
      <c r="BD461" s="275">
        <v>110000</v>
      </c>
      <c r="BE461" s="275">
        <v>85000</v>
      </c>
      <c r="BF461" s="275">
        <v>99000</v>
      </c>
      <c r="BK461" s="296" t="s">
        <v>287</v>
      </c>
    </row>
    <row r="462" spans="53:63" x14ac:dyDescent="0.3">
      <c r="BA462" s="274">
        <v>454</v>
      </c>
      <c r="BB462" s="275">
        <v>135000</v>
      </c>
      <c r="BC462" s="275">
        <v>99000</v>
      </c>
      <c r="BD462" s="275">
        <v>110000</v>
      </c>
      <c r="BE462" s="275">
        <v>85000</v>
      </c>
      <c r="BF462" s="275">
        <v>99000</v>
      </c>
      <c r="BK462" s="296" t="s">
        <v>287</v>
      </c>
    </row>
    <row r="463" spans="53:63" x14ac:dyDescent="0.3">
      <c r="BA463" s="274">
        <v>455</v>
      </c>
      <c r="BB463" s="275">
        <v>135000</v>
      </c>
      <c r="BC463" s="275">
        <v>99000</v>
      </c>
      <c r="BD463" s="275">
        <v>110000</v>
      </c>
      <c r="BE463" s="275">
        <v>85000</v>
      </c>
      <c r="BF463" s="275">
        <v>99000</v>
      </c>
      <c r="BK463" s="296" t="s">
        <v>287</v>
      </c>
    </row>
    <row r="464" spans="53:63" x14ac:dyDescent="0.3">
      <c r="BA464" s="274">
        <v>456</v>
      </c>
      <c r="BB464" s="275">
        <v>135000</v>
      </c>
      <c r="BC464" s="275">
        <v>99000</v>
      </c>
      <c r="BD464" s="275">
        <v>110000</v>
      </c>
      <c r="BE464" s="275">
        <v>85000</v>
      </c>
      <c r="BF464" s="275">
        <v>99000</v>
      </c>
      <c r="BK464" s="296" t="s">
        <v>287</v>
      </c>
    </row>
    <row r="465" spans="53:63" x14ac:dyDescent="0.3">
      <c r="BA465" s="274">
        <v>457</v>
      </c>
      <c r="BB465" s="275">
        <v>135000</v>
      </c>
      <c r="BC465" s="275">
        <v>99000</v>
      </c>
      <c r="BD465" s="275">
        <v>110000</v>
      </c>
      <c r="BE465" s="275">
        <v>85000</v>
      </c>
      <c r="BF465" s="275">
        <v>99000</v>
      </c>
      <c r="BK465" s="296" t="s">
        <v>287</v>
      </c>
    </row>
    <row r="466" spans="53:63" x14ac:dyDescent="0.3">
      <c r="BA466" s="274">
        <v>458</v>
      </c>
      <c r="BB466" s="275">
        <v>135000</v>
      </c>
      <c r="BC466" s="275">
        <v>99000</v>
      </c>
      <c r="BD466" s="275">
        <v>110000</v>
      </c>
      <c r="BE466" s="275">
        <v>85000</v>
      </c>
      <c r="BF466" s="275">
        <v>99000</v>
      </c>
      <c r="BK466" s="296" t="s">
        <v>287</v>
      </c>
    </row>
    <row r="467" spans="53:63" x14ac:dyDescent="0.3">
      <c r="BA467" s="274">
        <v>459</v>
      </c>
      <c r="BB467" s="275">
        <v>135000</v>
      </c>
      <c r="BC467" s="275">
        <v>99000</v>
      </c>
      <c r="BD467" s="275">
        <v>110000</v>
      </c>
      <c r="BE467" s="275">
        <v>85000</v>
      </c>
      <c r="BF467" s="275">
        <v>99000</v>
      </c>
      <c r="BK467" s="296" t="s">
        <v>287</v>
      </c>
    </row>
    <row r="468" spans="53:63" x14ac:dyDescent="0.3">
      <c r="BA468" s="274">
        <v>460</v>
      </c>
      <c r="BB468" s="275">
        <v>135000</v>
      </c>
      <c r="BC468" s="275">
        <v>99000</v>
      </c>
      <c r="BD468" s="275">
        <v>110000</v>
      </c>
      <c r="BE468" s="275">
        <v>85000</v>
      </c>
      <c r="BF468" s="275">
        <v>99000</v>
      </c>
      <c r="BK468" s="296" t="s">
        <v>287</v>
      </c>
    </row>
    <row r="469" spans="53:63" x14ac:dyDescent="0.3">
      <c r="BA469" s="274">
        <v>461</v>
      </c>
      <c r="BB469" s="275">
        <v>135000</v>
      </c>
      <c r="BC469" s="275">
        <v>99000</v>
      </c>
      <c r="BD469" s="275">
        <v>110000</v>
      </c>
      <c r="BE469" s="275">
        <v>85000</v>
      </c>
      <c r="BF469" s="275">
        <v>99000</v>
      </c>
      <c r="BK469" s="296" t="s">
        <v>287</v>
      </c>
    </row>
    <row r="470" spans="53:63" x14ac:dyDescent="0.3">
      <c r="BA470" s="274">
        <v>462</v>
      </c>
      <c r="BB470" s="275">
        <v>135000</v>
      </c>
      <c r="BC470" s="275">
        <v>99000</v>
      </c>
      <c r="BD470" s="275">
        <v>110000</v>
      </c>
      <c r="BE470" s="275">
        <v>85000</v>
      </c>
      <c r="BF470" s="275">
        <v>99000</v>
      </c>
      <c r="BK470" s="296" t="s">
        <v>287</v>
      </c>
    </row>
    <row r="471" spans="53:63" x14ac:dyDescent="0.3">
      <c r="BA471" s="274">
        <v>463</v>
      </c>
      <c r="BB471" s="275">
        <v>135000</v>
      </c>
      <c r="BC471" s="275">
        <v>99000</v>
      </c>
      <c r="BD471" s="275">
        <v>110000</v>
      </c>
      <c r="BE471" s="275">
        <v>85000</v>
      </c>
      <c r="BF471" s="275">
        <v>99000</v>
      </c>
      <c r="BK471" s="296" t="s">
        <v>287</v>
      </c>
    </row>
    <row r="472" spans="53:63" x14ac:dyDescent="0.3">
      <c r="BA472" s="274">
        <v>464</v>
      </c>
      <c r="BB472" s="275">
        <v>135000</v>
      </c>
      <c r="BC472" s="275">
        <v>99000</v>
      </c>
      <c r="BD472" s="275">
        <v>110000</v>
      </c>
      <c r="BE472" s="275">
        <v>85000</v>
      </c>
      <c r="BF472" s="275">
        <v>99000</v>
      </c>
      <c r="BK472" s="296" t="s">
        <v>287</v>
      </c>
    </row>
    <row r="473" spans="53:63" x14ac:dyDescent="0.3">
      <c r="BA473" s="274">
        <v>465</v>
      </c>
      <c r="BB473" s="275">
        <v>135000</v>
      </c>
      <c r="BC473" s="275">
        <v>99000</v>
      </c>
      <c r="BD473" s="275">
        <v>110000</v>
      </c>
      <c r="BE473" s="275">
        <v>85000</v>
      </c>
      <c r="BF473" s="275">
        <v>99000</v>
      </c>
      <c r="BK473" s="296" t="s">
        <v>287</v>
      </c>
    </row>
    <row r="474" spans="53:63" x14ac:dyDescent="0.3">
      <c r="BA474" s="274">
        <v>466</v>
      </c>
      <c r="BB474" s="275">
        <v>135000</v>
      </c>
      <c r="BC474" s="275">
        <v>99000</v>
      </c>
      <c r="BD474" s="275">
        <v>110000</v>
      </c>
      <c r="BE474" s="275">
        <v>85000</v>
      </c>
      <c r="BF474" s="275">
        <v>99000</v>
      </c>
      <c r="BK474" s="296" t="s">
        <v>287</v>
      </c>
    </row>
    <row r="475" spans="53:63" x14ac:dyDescent="0.3">
      <c r="BA475" s="274">
        <v>467</v>
      </c>
      <c r="BB475" s="275">
        <v>135000</v>
      </c>
      <c r="BC475" s="275">
        <v>99000</v>
      </c>
      <c r="BD475" s="275">
        <v>110000</v>
      </c>
      <c r="BE475" s="275">
        <v>85000</v>
      </c>
      <c r="BF475" s="275">
        <v>99000</v>
      </c>
      <c r="BK475" s="296" t="s">
        <v>287</v>
      </c>
    </row>
    <row r="476" spans="53:63" x14ac:dyDescent="0.3">
      <c r="BA476" s="274">
        <v>468</v>
      </c>
      <c r="BB476" s="275">
        <v>135000</v>
      </c>
      <c r="BC476" s="275">
        <v>99000</v>
      </c>
      <c r="BD476" s="275">
        <v>110000</v>
      </c>
      <c r="BE476" s="275">
        <v>85000</v>
      </c>
      <c r="BF476" s="275">
        <v>99000</v>
      </c>
      <c r="BK476" s="296" t="s">
        <v>287</v>
      </c>
    </row>
    <row r="477" spans="53:63" x14ac:dyDescent="0.3">
      <c r="BA477" s="274">
        <v>469</v>
      </c>
      <c r="BB477" s="275">
        <v>135000</v>
      </c>
      <c r="BC477" s="275">
        <v>99000</v>
      </c>
      <c r="BD477" s="275">
        <v>110000</v>
      </c>
      <c r="BE477" s="275">
        <v>85000</v>
      </c>
      <c r="BF477" s="275">
        <v>99000</v>
      </c>
      <c r="BK477" s="296" t="s">
        <v>287</v>
      </c>
    </row>
    <row r="478" spans="53:63" x14ac:dyDescent="0.3">
      <c r="BA478" s="274">
        <v>470</v>
      </c>
      <c r="BB478" s="275">
        <v>135000</v>
      </c>
      <c r="BC478" s="275">
        <v>99000</v>
      </c>
      <c r="BD478" s="275">
        <v>110000</v>
      </c>
      <c r="BE478" s="275">
        <v>85000</v>
      </c>
      <c r="BF478" s="275">
        <v>99000</v>
      </c>
      <c r="BK478" s="296" t="s">
        <v>287</v>
      </c>
    </row>
    <row r="479" spans="53:63" x14ac:dyDescent="0.3">
      <c r="BA479" s="274">
        <v>471</v>
      </c>
      <c r="BB479" s="275">
        <v>135000</v>
      </c>
      <c r="BC479" s="275">
        <v>99000</v>
      </c>
      <c r="BD479" s="275">
        <v>110000</v>
      </c>
      <c r="BE479" s="275">
        <v>85000</v>
      </c>
      <c r="BF479" s="275">
        <v>99000</v>
      </c>
      <c r="BK479" s="296" t="s">
        <v>287</v>
      </c>
    </row>
    <row r="480" spans="53:63" x14ac:dyDescent="0.3">
      <c r="BA480" s="274">
        <v>472</v>
      </c>
      <c r="BB480" s="275">
        <v>135000</v>
      </c>
      <c r="BC480" s="275">
        <v>99000</v>
      </c>
      <c r="BD480" s="275">
        <v>110000</v>
      </c>
      <c r="BE480" s="275">
        <v>85000</v>
      </c>
      <c r="BF480" s="275">
        <v>99000</v>
      </c>
      <c r="BK480" s="296" t="s">
        <v>287</v>
      </c>
    </row>
    <row r="481" spans="53:63" x14ac:dyDescent="0.3">
      <c r="BA481" s="274">
        <v>473</v>
      </c>
      <c r="BB481" s="275">
        <v>135000</v>
      </c>
      <c r="BC481" s="275">
        <v>99000</v>
      </c>
      <c r="BD481" s="275">
        <v>110000</v>
      </c>
      <c r="BE481" s="275">
        <v>85000</v>
      </c>
      <c r="BF481" s="275">
        <v>99000</v>
      </c>
      <c r="BK481" s="296" t="s">
        <v>287</v>
      </c>
    </row>
    <row r="482" spans="53:63" x14ac:dyDescent="0.3">
      <c r="BA482" s="274">
        <v>474</v>
      </c>
      <c r="BB482" s="275">
        <v>135000</v>
      </c>
      <c r="BC482" s="275">
        <v>99000</v>
      </c>
      <c r="BD482" s="275">
        <v>110000</v>
      </c>
      <c r="BE482" s="275">
        <v>85000</v>
      </c>
      <c r="BF482" s="275">
        <v>99000</v>
      </c>
      <c r="BK482" s="296" t="s">
        <v>287</v>
      </c>
    </row>
    <row r="483" spans="53:63" x14ac:dyDescent="0.3">
      <c r="BA483" s="274">
        <v>475</v>
      </c>
      <c r="BB483" s="275">
        <v>135000</v>
      </c>
      <c r="BC483" s="275">
        <v>99000</v>
      </c>
      <c r="BD483" s="275">
        <v>110000</v>
      </c>
      <c r="BE483" s="275">
        <v>85000</v>
      </c>
      <c r="BF483" s="275">
        <v>99000</v>
      </c>
      <c r="BK483" s="296" t="s">
        <v>287</v>
      </c>
    </row>
    <row r="484" spans="53:63" x14ac:dyDescent="0.3">
      <c r="BA484" s="274">
        <v>476</v>
      </c>
      <c r="BB484" s="275">
        <v>135000</v>
      </c>
      <c r="BC484" s="275">
        <v>99000</v>
      </c>
      <c r="BD484" s="275">
        <v>110000</v>
      </c>
      <c r="BE484" s="275">
        <v>85000</v>
      </c>
      <c r="BF484" s="275">
        <v>99000</v>
      </c>
      <c r="BK484" s="296" t="s">
        <v>287</v>
      </c>
    </row>
    <row r="485" spans="53:63" x14ac:dyDescent="0.3">
      <c r="BA485" s="274">
        <v>477</v>
      </c>
      <c r="BB485" s="275">
        <v>135000</v>
      </c>
      <c r="BC485" s="275">
        <v>99000</v>
      </c>
      <c r="BD485" s="275">
        <v>110000</v>
      </c>
      <c r="BE485" s="275">
        <v>85000</v>
      </c>
      <c r="BF485" s="275">
        <v>99000</v>
      </c>
      <c r="BK485" s="296" t="s">
        <v>287</v>
      </c>
    </row>
    <row r="486" spans="53:63" x14ac:dyDescent="0.3">
      <c r="BA486" s="274">
        <v>478</v>
      </c>
      <c r="BB486" s="275">
        <v>135000</v>
      </c>
      <c r="BC486" s="275">
        <v>99000</v>
      </c>
      <c r="BD486" s="275">
        <v>110000</v>
      </c>
      <c r="BE486" s="275">
        <v>85000</v>
      </c>
      <c r="BF486" s="275">
        <v>99000</v>
      </c>
      <c r="BK486" s="296" t="s">
        <v>287</v>
      </c>
    </row>
    <row r="487" spans="53:63" x14ac:dyDescent="0.3">
      <c r="BA487" s="274">
        <v>479</v>
      </c>
      <c r="BB487" s="275">
        <v>135000</v>
      </c>
      <c r="BC487" s="275">
        <v>99000</v>
      </c>
      <c r="BD487" s="275">
        <v>110000</v>
      </c>
      <c r="BE487" s="275">
        <v>85000</v>
      </c>
      <c r="BF487" s="275">
        <v>99000</v>
      </c>
      <c r="BK487" s="296" t="s">
        <v>287</v>
      </c>
    </row>
    <row r="488" spans="53:63" x14ac:dyDescent="0.3">
      <c r="BA488" s="274">
        <v>480</v>
      </c>
      <c r="BB488" s="275">
        <v>135000</v>
      </c>
      <c r="BC488" s="275">
        <v>99000</v>
      </c>
      <c r="BD488" s="275">
        <v>110000</v>
      </c>
      <c r="BE488" s="275">
        <v>85000</v>
      </c>
      <c r="BF488" s="275">
        <v>99000</v>
      </c>
      <c r="BK488" s="296" t="s">
        <v>287</v>
      </c>
    </row>
    <row r="489" spans="53:63" x14ac:dyDescent="0.3">
      <c r="BA489" s="274">
        <v>481</v>
      </c>
      <c r="BB489" s="275">
        <v>135000</v>
      </c>
      <c r="BC489" s="275">
        <v>99000</v>
      </c>
      <c r="BD489" s="275">
        <v>110000</v>
      </c>
      <c r="BE489" s="275">
        <v>85000</v>
      </c>
      <c r="BF489" s="275">
        <v>99000</v>
      </c>
      <c r="BK489" s="296" t="s">
        <v>287</v>
      </c>
    </row>
    <row r="490" spans="53:63" x14ac:dyDescent="0.3">
      <c r="BA490" s="274">
        <v>482</v>
      </c>
      <c r="BB490" s="275">
        <v>135000</v>
      </c>
      <c r="BC490" s="275">
        <v>99000</v>
      </c>
      <c r="BD490" s="275">
        <v>110000</v>
      </c>
      <c r="BE490" s="275">
        <v>85000</v>
      </c>
      <c r="BF490" s="275">
        <v>99000</v>
      </c>
      <c r="BK490" s="296" t="s">
        <v>287</v>
      </c>
    </row>
    <row r="491" spans="53:63" x14ac:dyDescent="0.3">
      <c r="BA491" s="274">
        <v>483</v>
      </c>
      <c r="BB491" s="275">
        <v>135000</v>
      </c>
      <c r="BC491" s="275">
        <v>99000</v>
      </c>
      <c r="BD491" s="275">
        <v>110000</v>
      </c>
      <c r="BE491" s="275">
        <v>85000</v>
      </c>
      <c r="BF491" s="275">
        <v>99000</v>
      </c>
      <c r="BK491" s="296" t="s">
        <v>287</v>
      </c>
    </row>
    <row r="492" spans="53:63" x14ac:dyDescent="0.3">
      <c r="BA492" s="274">
        <v>484</v>
      </c>
      <c r="BB492" s="275">
        <v>135000</v>
      </c>
      <c r="BC492" s="275">
        <v>99000</v>
      </c>
      <c r="BD492" s="275">
        <v>110000</v>
      </c>
      <c r="BE492" s="275">
        <v>85000</v>
      </c>
      <c r="BF492" s="275">
        <v>99000</v>
      </c>
      <c r="BK492" s="296" t="s">
        <v>287</v>
      </c>
    </row>
    <row r="493" spans="53:63" x14ac:dyDescent="0.3">
      <c r="BA493" s="274">
        <v>485</v>
      </c>
      <c r="BB493" s="275">
        <v>135000</v>
      </c>
      <c r="BC493" s="275">
        <v>99000</v>
      </c>
      <c r="BD493" s="275">
        <v>110000</v>
      </c>
      <c r="BE493" s="275">
        <v>85000</v>
      </c>
      <c r="BF493" s="275">
        <v>99000</v>
      </c>
      <c r="BK493" s="296" t="s">
        <v>287</v>
      </c>
    </row>
    <row r="494" spans="53:63" x14ac:dyDescent="0.3">
      <c r="BA494" s="274">
        <v>486</v>
      </c>
      <c r="BB494" s="275">
        <v>135000</v>
      </c>
      <c r="BC494" s="275">
        <v>99000</v>
      </c>
      <c r="BD494" s="275">
        <v>110000</v>
      </c>
      <c r="BE494" s="275">
        <v>85000</v>
      </c>
      <c r="BF494" s="275">
        <v>99000</v>
      </c>
      <c r="BK494" s="296" t="s">
        <v>287</v>
      </c>
    </row>
    <row r="495" spans="53:63" x14ac:dyDescent="0.3">
      <c r="BA495" s="274">
        <v>487</v>
      </c>
      <c r="BB495" s="275">
        <v>135000</v>
      </c>
      <c r="BC495" s="275">
        <v>99000</v>
      </c>
      <c r="BD495" s="275">
        <v>110000</v>
      </c>
      <c r="BE495" s="275">
        <v>85000</v>
      </c>
      <c r="BF495" s="275">
        <v>99000</v>
      </c>
      <c r="BK495" s="296" t="s">
        <v>287</v>
      </c>
    </row>
    <row r="496" spans="53:63" x14ac:dyDescent="0.3">
      <c r="BA496" s="274">
        <v>488</v>
      </c>
      <c r="BB496" s="275">
        <v>135000</v>
      </c>
      <c r="BC496" s="275">
        <v>99000</v>
      </c>
      <c r="BD496" s="275">
        <v>110000</v>
      </c>
      <c r="BE496" s="275">
        <v>85000</v>
      </c>
      <c r="BF496" s="275">
        <v>99000</v>
      </c>
      <c r="BK496" s="296" t="s">
        <v>287</v>
      </c>
    </row>
    <row r="497" spans="53:63" x14ac:dyDescent="0.3">
      <c r="BA497" s="274">
        <v>489</v>
      </c>
      <c r="BB497" s="275">
        <v>135000</v>
      </c>
      <c r="BC497" s="275">
        <v>99000</v>
      </c>
      <c r="BD497" s="275">
        <v>110000</v>
      </c>
      <c r="BE497" s="275">
        <v>85000</v>
      </c>
      <c r="BF497" s="275">
        <v>99000</v>
      </c>
      <c r="BK497" s="296" t="s">
        <v>287</v>
      </c>
    </row>
    <row r="498" spans="53:63" x14ac:dyDescent="0.3">
      <c r="BA498" s="274">
        <v>490</v>
      </c>
      <c r="BB498" s="275">
        <v>135000</v>
      </c>
      <c r="BC498" s="275">
        <v>99000</v>
      </c>
      <c r="BD498" s="275">
        <v>110000</v>
      </c>
      <c r="BE498" s="275">
        <v>85000</v>
      </c>
      <c r="BF498" s="275">
        <v>99000</v>
      </c>
      <c r="BK498" s="296" t="s">
        <v>287</v>
      </c>
    </row>
    <row r="499" spans="53:63" x14ac:dyDescent="0.3">
      <c r="BA499" s="274">
        <v>491</v>
      </c>
      <c r="BB499" s="275">
        <v>135000</v>
      </c>
      <c r="BC499" s="275">
        <v>99000</v>
      </c>
      <c r="BD499" s="275">
        <v>110000</v>
      </c>
      <c r="BE499" s="275">
        <v>85000</v>
      </c>
      <c r="BF499" s="275">
        <v>99000</v>
      </c>
      <c r="BK499" s="296" t="s">
        <v>287</v>
      </c>
    </row>
    <row r="500" spans="53:63" x14ac:dyDescent="0.3">
      <c r="BA500" s="274">
        <v>492</v>
      </c>
      <c r="BB500" s="275">
        <v>135000</v>
      </c>
      <c r="BC500" s="275">
        <v>99000</v>
      </c>
      <c r="BD500" s="275">
        <v>110000</v>
      </c>
      <c r="BE500" s="275">
        <v>85000</v>
      </c>
      <c r="BF500" s="275">
        <v>99000</v>
      </c>
      <c r="BK500" s="296" t="s">
        <v>287</v>
      </c>
    </row>
    <row r="501" spans="53:63" x14ac:dyDescent="0.3">
      <c r="BA501" s="274">
        <v>493</v>
      </c>
      <c r="BB501" s="275">
        <v>135000</v>
      </c>
      <c r="BC501" s="275">
        <v>99000</v>
      </c>
      <c r="BD501" s="275">
        <v>110000</v>
      </c>
      <c r="BE501" s="275">
        <v>85000</v>
      </c>
      <c r="BF501" s="275">
        <v>99000</v>
      </c>
      <c r="BK501" s="296" t="s">
        <v>287</v>
      </c>
    </row>
    <row r="502" spans="53:63" x14ac:dyDescent="0.3">
      <c r="BA502" s="274">
        <v>494</v>
      </c>
      <c r="BB502" s="275">
        <v>135000</v>
      </c>
      <c r="BC502" s="275">
        <v>99000</v>
      </c>
      <c r="BD502" s="275">
        <v>110000</v>
      </c>
      <c r="BE502" s="275">
        <v>85000</v>
      </c>
      <c r="BF502" s="275">
        <v>99000</v>
      </c>
      <c r="BK502" s="296" t="s">
        <v>287</v>
      </c>
    </row>
    <row r="503" spans="53:63" x14ac:dyDescent="0.3">
      <c r="BA503" s="274">
        <v>495</v>
      </c>
      <c r="BB503" s="275">
        <v>135000</v>
      </c>
      <c r="BC503" s="275">
        <v>99000</v>
      </c>
      <c r="BD503" s="275">
        <v>110000</v>
      </c>
      <c r="BE503" s="275">
        <v>85000</v>
      </c>
      <c r="BF503" s="275">
        <v>99000</v>
      </c>
      <c r="BK503" s="296" t="s">
        <v>287</v>
      </c>
    </row>
    <row r="504" spans="53:63" x14ac:dyDescent="0.3">
      <c r="BA504" s="274">
        <v>496</v>
      </c>
      <c r="BB504" s="275">
        <v>135000</v>
      </c>
      <c r="BC504" s="275">
        <v>99000</v>
      </c>
      <c r="BD504" s="275">
        <v>110000</v>
      </c>
      <c r="BE504" s="275">
        <v>85000</v>
      </c>
      <c r="BF504" s="275">
        <v>99000</v>
      </c>
      <c r="BK504" s="296" t="s">
        <v>287</v>
      </c>
    </row>
    <row r="505" spans="53:63" x14ac:dyDescent="0.3">
      <c r="BA505" s="274">
        <v>497</v>
      </c>
      <c r="BB505" s="275">
        <v>135000</v>
      </c>
      <c r="BC505" s="275">
        <v>99000</v>
      </c>
      <c r="BD505" s="275">
        <v>110000</v>
      </c>
      <c r="BE505" s="275">
        <v>85000</v>
      </c>
      <c r="BF505" s="275">
        <v>99000</v>
      </c>
      <c r="BK505" s="296" t="s">
        <v>287</v>
      </c>
    </row>
    <row r="506" spans="53:63" x14ac:dyDescent="0.3">
      <c r="BA506" s="274">
        <v>498</v>
      </c>
      <c r="BB506" s="275">
        <v>135000</v>
      </c>
      <c r="BC506" s="275">
        <v>99000</v>
      </c>
      <c r="BD506" s="275">
        <v>110000</v>
      </c>
      <c r="BE506" s="275">
        <v>85000</v>
      </c>
      <c r="BF506" s="275">
        <v>99000</v>
      </c>
      <c r="BK506" s="296" t="s">
        <v>287</v>
      </c>
    </row>
    <row r="507" spans="53:63" x14ac:dyDescent="0.3">
      <c r="BA507" s="274">
        <v>499</v>
      </c>
      <c r="BB507" s="275">
        <v>135000</v>
      </c>
      <c r="BC507" s="275">
        <v>99000</v>
      </c>
      <c r="BD507" s="275">
        <v>110000</v>
      </c>
      <c r="BE507" s="275">
        <v>85000</v>
      </c>
      <c r="BF507" s="275">
        <v>99000</v>
      </c>
      <c r="BK507" s="296" t="s">
        <v>287</v>
      </c>
    </row>
    <row r="508" spans="53:63" x14ac:dyDescent="0.3">
      <c r="BA508" s="274">
        <v>500</v>
      </c>
      <c r="BB508" s="275">
        <v>135000</v>
      </c>
      <c r="BC508" s="275">
        <v>99000</v>
      </c>
      <c r="BD508" s="275">
        <v>110000</v>
      </c>
      <c r="BE508" s="275">
        <v>85000</v>
      </c>
      <c r="BF508" s="275">
        <v>99000</v>
      </c>
      <c r="BK508" s="296" t="s">
        <v>287</v>
      </c>
    </row>
    <row r="509" spans="53:63" x14ac:dyDescent="0.3">
      <c r="BA509" s="274">
        <v>501</v>
      </c>
      <c r="BB509" s="275">
        <v>135000</v>
      </c>
      <c r="BC509" s="275">
        <v>99000</v>
      </c>
      <c r="BD509" s="275">
        <v>110000</v>
      </c>
      <c r="BE509" s="275">
        <v>85000</v>
      </c>
      <c r="BF509" s="275">
        <v>99000</v>
      </c>
      <c r="BK509" s="296" t="s">
        <v>287</v>
      </c>
    </row>
    <row r="510" spans="53:63" x14ac:dyDescent="0.3">
      <c r="BA510" s="274">
        <v>502</v>
      </c>
      <c r="BB510" s="275">
        <v>135000</v>
      </c>
      <c r="BC510" s="275">
        <v>99000</v>
      </c>
      <c r="BD510" s="275">
        <v>110000</v>
      </c>
      <c r="BE510" s="275">
        <v>85000</v>
      </c>
      <c r="BF510" s="275">
        <v>99000</v>
      </c>
      <c r="BK510" s="296" t="s">
        <v>287</v>
      </c>
    </row>
    <row r="511" spans="53:63" x14ac:dyDescent="0.3">
      <c r="BA511" s="274">
        <v>503</v>
      </c>
      <c r="BB511" s="275">
        <v>135000</v>
      </c>
      <c r="BC511" s="275">
        <v>99000</v>
      </c>
      <c r="BD511" s="275">
        <v>110000</v>
      </c>
      <c r="BE511" s="275">
        <v>85000</v>
      </c>
      <c r="BF511" s="275">
        <v>99000</v>
      </c>
      <c r="BK511" s="296" t="s">
        <v>287</v>
      </c>
    </row>
    <row r="512" spans="53:63" x14ac:dyDescent="0.3">
      <c r="BA512" s="274">
        <v>504</v>
      </c>
      <c r="BB512" s="275">
        <v>135000</v>
      </c>
      <c r="BC512" s="275">
        <v>99000</v>
      </c>
      <c r="BD512" s="275">
        <v>110000</v>
      </c>
      <c r="BE512" s="275">
        <v>85000</v>
      </c>
      <c r="BF512" s="275">
        <v>99000</v>
      </c>
      <c r="BK512" s="296" t="s">
        <v>287</v>
      </c>
    </row>
    <row r="513" spans="53:63" x14ac:dyDescent="0.3">
      <c r="BA513" s="274">
        <v>505</v>
      </c>
      <c r="BB513" s="275">
        <v>135000</v>
      </c>
      <c r="BC513" s="275">
        <v>99000</v>
      </c>
      <c r="BD513" s="275">
        <v>110000</v>
      </c>
      <c r="BE513" s="275">
        <v>85000</v>
      </c>
      <c r="BF513" s="275">
        <v>99000</v>
      </c>
      <c r="BK513" s="296" t="s">
        <v>287</v>
      </c>
    </row>
    <row r="514" spans="53:63" x14ac:dyDescent="0.3">
      <c r="BA514" s="274">
        <v>506</v>
      </c>
      <c r="BB514" s="275">
        <v>135000</v>
      </c>
      <c r="BC514" s="275">
        <v>99000</v>
      </c>
      <c r="BD514" s="275">
        <v>110000</v>
      </c>
      <c r="BE514" s="275">
        <v>85000</v>
      </c>
      <c r="BF514" s="275">
        <v>99000</v>
      </c>
      <c r="BK514" s="296" t="s">
        <v>287</v>
      </c>
    </row>
    <row r="515" spans="53:63" x14ac:dyDescent="0.3">
      <c r="BA515" s="274">
        <v>507</v>
      </c>
      <c r="BB515" s="275">
        <v>135000</v>
      </c>
      <c r="BC515" s="275">
        <v>99000</v>
      </c>
      <c r="BD515" s="275">
        <v>110000</v>
      </c>
      <c r="BE515" s="275">
        <v>85000</v>
      </c>
      <c r="BF515" s="275">
        <v>99000</v>
      </c>
      <c r="BK515" s="296" t="s">
        <v>287</v>
      </c>
    </row>
    <row r="516" spans="53:63" x14ac:dyDescent="0.3">
      <c r="BA516" s="274">
        <v>508</v>
      </c>
      <c r="BB516" s="275">
        <v>135000</v>
      </c>
      <c r="BC516" s="275">
        <v>99000</v>
      </c>
      <c r="BD516" s="275">
        <v>110000</v>
      </c>
      <c r="BE516" s="275">
        <v>85000</v>
      </c>
      <c r="BF516" s="275">
        <v>99000</v>
      </c>
      <c r="BK516" s="296" t="s">
        <v>287</v>
      </c>
    </row>
    <row r="517" spans="53:63" x14ac:dyDescent="0.3">
      <c r="BA517" s="274">
        <v>509</v>
      </c>
      <c r="BB517" s="275">
        <v>135000</v>
      </c>
      <c r="BC517" s="275">
        <v>99000</v>
      </c>
      <c r="BD517" s="275">
        <v>110000</v>
      </c>
      <c r="BE517" s="275">
        <v>85000</v>
      </c>
      <c r="BF517" s="275">
        <v>99000</v>
      </c>
      <c r="BK517" s="296" t="s">
        <v>287</v>
      </c>
    </row>
    <row r="518" spans="53:63" x14ac:dyDescent="0.3">
      <c r="BA518" s="274">
        <v>510</v>
      </c>
      <c r="BB518" s="275">
        <v>135000</v>
      </c>
      <c r="BC518" s="275">
        <v>99000</v>
      </c>
      <c r="BD518" s="275">
        <v>110000</v>
      </c>
      <c r="BE518" s="275">
        <v>85000</v>
      </c>
      <c r="BF518" s="275">
        <v>99000</v>
      </c>
      <c r="BK518" s="296" t="s">
        <v>287</v>
      </c>
    </row>
    <row r="519" spans="53:63" x14ac:dyDescent="0.3">
      <c r="BA519" s="274">
        <v>511</v>
      </c>
      <c r="BB519" s="275">
        <v>135000</v>
      </c>
      <c r="BC519" s="275">
        <v>99000</v>
      </c>
      <c r="BD519" s="275">
        <v>110000</v>
      </c>
      <c r="BE519" s="275">
        <v>85000</v>
      </c>
      <c r="BF519" s="275">
        <v>99000</v>
      </c>
      <c r="BK519" s="296" t="s">
        <v>287</v>
      </c>
    </row>
    <row r="520" spans="53:63" x14ac:dyDescent="0.3">
      <c r="BA520" s="274">
        <v>512</v>
      </c>
      <c r="BB520" s="275">
        <v>135000</v>
      </c>
      <c r="BC520" s="275">
        <v>99000</v>
      </c>
      <c r="BD520" s="275">
        <v>110000</v>
      </c>
      <c r="BE520" s="275">
        <v>85000</v>
      </c>
      <c r="BF520" s="275">
        <v>99000</v>
      </c>
      <c r="BK520" s="296" t="s">
        <v>287</v>
      </c>
    </row>
    <row r="521" spans="53:63" x14ac:dyDescent="0.3">
      <c r="BA521" s="274">
        <v>513</v>
      </c>
      <c r="BB521" s="275">
        <v>135000</v>
      </c>
      <c r="BC521" s="275">
        <v>99000</v>
      </c>
      <c r="BD521" s="275">
        <v>110000</v>
      </c>
      <c r="BE521" s="275">
        <v>85000</v>
      </c>
      <c r="BF521" s="275">
        <v>99000</v>
      </c>
      <c r="BK521" s="296" t="s">
        <v>287</v>
      </c>
    </row>
    <row r="522" spans="53:63" x14ac:dyDescent="0.3">
      <c r="BA522" s="274">
        <v>514</v>
      </c>
      <c r="BB522" s="275">
        <v>135000</v>
      </c>
      <c r="BC522" s="275">
        <v>99000</v>
      </c>
      <c r="BD522" s="275">
        <v>110000</v>
      </c>
      <c r="BE522" s="275">
        <v>85000</v>
      </c>
      <c r="BF522" s="275">
        <v>99000</v>
      </c>
      <c r="BK522" s="296" t="s">
        <v>287</v>
      </c>
    </row>
    <row r="523" spans="53:63" x14ac:dyDescent="0.3">
      <c r="BA523" s="274">
        <v>515</v>
      </c>
      <c r="BB523" s="275">
        <v>135000</v>
      </c>
      <c r="BC523" s="275">
        <v>99000</v>
      </c>
      <c r="BD523" s="275">
        <v>110000</v>
      </c>
      <c r="BE523" s="275">
        <v>85000</v>
      </c>
      <c r="BF523" s="275">
        <v>99000</v>
      </c>
      <c r="BK523" s="296" t="s">
        <v>287</v>
      </c>
    </row>
    <row r="524" spans="53:63" x14ac:dyDescent="0.3">
      <c r="BA524" s="274">
        <v>516</v>
      </c>
      <c r="BB524" s="275">
        <v>135000</v>
      </c>
      <c r="BC524" s="275">
        <v>99000</v>
      </c>
      <c r="BD524" s="275">
        <v>110000</v>
      </c>
      <c r="BE524" s="275">
        <v>85000</v>
      </c>
      <c r="BF524" s="275">
        <v>99000</v>
      </c>
      <c r="BK524" s="296" t="s">
        <v>287</v>
      </c>
    </row>
    <row r="525" spans="53:63" x14ac:dyDescent="0.3">
      <c r="BA525" s="274">
        <v>517</v>
      </c>
      <c r="BB525" s="275">
        <v>135000</v>
      </c>
      <c r="BC525" s="275">
        <v>99000</v>
      </c>
      <c r="BD525" s="275">
        <v>110000</v>
      </c>
      <c r="BE525" s="275">
        <v>85000</v>
      </c>
      <c r="BF525" s="275">
        <v>99000</v>
      </c>
      <c r="BK525" s="296" t="s">
        <v>287</v>
      </c>
    </row>
    <row r="526" spans="53:63" x14ac:dyDescent="0.3">
      <c r="BA526" s="274">
        <v>518</v>
      </c>
      <c r="BB526" s="275">
        <v>135000</v>
      </c>
      <c r="BC526" s="275">
        <v>99000</v>
      </c>
      <c r="BD526" s="275">
        <v>110000</v>
      </c>
      <c r="BE526" s="275">
        <v>85000</v>
      </c>
      <c r="BF526" s="275">
        <v>99000</v>
      </c>
      <c r="BK526" s="296" t="s">
        <v>287</v>
      </c>
    </row>
    <row r="527" spans="53:63" x14ac:dyDescent="0.3">
      <c r="BA527" s="274">
        <v>519</v>
      </c>
      <c r="BB527" s="275">
        <v>135000</v>
      </c>
      <c r="BC527" s="275">
        <v>99000</v>
      </c>
      <c r="BD527" s="275">
        <v>110000</v>
      </c>
      <c r="BE527" s="275">
        <v>85000</v>
      </c>
      <c r="BF527" s="275">
        <v>99000</v>
      </c>
      <c r="BK527" s="296" t="s">
        <v>287</v>
      </c>
    </row>
    <row r="528" spans="53:63" x14ac:dyDescent="0.3">
      <c r="BA528" s="274">
        <v>520</v>
      </c>
      <c r="BB528" s="275">
        <v>135000</v>
      </c>
      <c r="BC528" s="275">
        <v>99000</v>
      </c>
      <c r="BD528" s="275">
        <v>110000</v>
      </c>
      <c r="BE528" s="275">
        <v>85000</v>
      </c>
      <c r="BF528" s="275">
        <v>99000</v>
      </c>
      <c r="BK528" s="296" t="s">
        <v>287</v>
      </c>
    </row>
    <row r="529" spans="53:63" x14ac:dyDescent="0.3">
      <c r="BA529" s="274">
        <v>521</v>
      </c>
      <c r="BB529" s="275">
        <v>135000</v>
      </c>
      <c r="BC529" s="275">
        <v>99000</v>
      </c>
      <c r="BD529" s="275">
        <v>110000</v>
      </c>
      <c r="BE529" s="275">
        <v>85000</v>
      </c>
      <c r="BF529" s="275">
        <v>99000</v>
      </c>
      <c r="BK529" s="296" t="s">
        <v>287</v>
      </c>
    </row>
    <row r="530" spans="53:63" x14ac:dyDescent="0.3">
      <c r="BA530" s="274">
        <v>522</v>
      </c>
      <c r="BB530" s="275">
        <v>135000</v>
      </c>
      <c r="BC530" s="275">
        <v>99000</v>
      </c>
      <c r="BD530" s="275">
        <v>110000</v>
      </c>
      <c r="BE530" s="275">
        <v>85000</v>
      </c>
      <c r="BF530" s="275">
        <v>99000</v>
      </c>
      <c r="BK530" s="296" t="s">
        <v>287</v>
      </c>
    </row>
    <row r="531" spans="53:63" x14ac:dyDescent="0.3">
      <c r="BA531" s="274">
        <v>523</v>
      </c>
      <c r="BB531" s="275">
        <v>135000</v>
      </c>
      <c r="BC531" s="275">
        <v>99000</v>
      </c>
      <c r="BD531" s="275">
        <v>110000</v>
      </c>
      <c r="BE531" s="275">
        <v>85000</v>
      </c>
      <c r="BF531" s="275">
        <v>99000</v>
      </c>
      <c r="BK531" s="296" t="s">
        <v>287</v>
      </c>
    </row>
    <row r="532" spans="53:63" x14ac:dyDescent="0.3">
      <c r="BA532" s="274">
        <v>524</v>
      </c>
      <c r="BB532" s="275">
        <v>135000</v>
      </c>
      <c r="BC532" s="275">
        <v>99000</v>
      </c>
      <c r="BD532" s="275">
        <v>110000</v>
      </c>
      <c r="BE532" s="275">
        <v>85000</v>
      </c>
      <c r="BF532" s="275">
        <v>99000</v>
      </c>
      <c r="BK532" s="296" t="s">
        <v>287</v>
      </c>
    </row>
    <row r="533" spans="53:63" x14ac:dyDescent="0.3">
      <c r="BA533" s="274">
        <v>525</v>
      </c>
      <c r="BB533" s="275">
        <v>135000</v>
      </c>
      <c r="BC533" s="275">
        <v>99000</v>
      </c>
      <c r="BD533" s="275">
        <v>110000</v>
      </c>
      <c r="BE533" s="275">
        <v>85000</v>
      </c>
      <c r="BF533" s="275">
        <v>99000</v>
      </c>
      <c r="BK533" s="296" t="s">
        <v>287</v>
      </c>
    </row>
    <row r="534" spans="53:63" x14ac:dyDescent="0.3">
      <c r="BA534" s="274">
        <v>526</v>
      </c>
      <c r="BB534" s="275">
        <v>135000</v>
      </c>
      <c r="BC534" s="275">
        <v>99000</v>
      </c>
      <c r="BD534" s="275">
        <v>110000</v>
      </c>
      <c r="BE534" s="275">
        <v>85000</v>
      </c>
      <c r="BF534" s="275">
        <v>99000</v>
      </c>
      <c r="BK534" s="296" t="s">
        <v>287</v>
      </c>
    </row>
    <row r="535" spans="53:63" x14ac:dyDescent="0.3">
      <c r="BA535" s="274">
        <v>527</v>
      </c>
      <c r="BB535" s="275">
        <v>135000</v>
      </c>
      <c r="BC535" s="275">
        <v>99000</v>
      </c>
      <c r="BD535" s="275">
        <v>110000</v>
      </c>
      <c r="BE535" s="275">
        <v>85000</v>
      </c>
      <c r="BF535" s="275">
        <v>99000</v>
      </c>
      <c r="BK535" s="296" t="s">
        <v>287</v>
      </c>
    </row>
    <row r="536" spans="53:63" x14ac:dyDescent="0.3">
      <c r="BA536" s="274">
        <v>528</v>
      </c>
      <c r="BB536" s="275">
        <v>135000</v>
      </c>
      <c r="BC536" s="275">
        <v>99000</v>
      </c>
      <c r="BD536" s="275">
        <v>110000</v>
      </c>
      <c r="BE536" s="275">
        <v>85000</v>
      </c>
      <c r="BF536" s="275">
        <v>99000</v>
      </c>
      <c r="BK536" s="296" t="s">
        <v>287</v>
      </c>
    </row>
    <row r="537" spans="53:63" x14ac:dyDescent="0.3">
      <c r="BA537" s="274">
        <v>529</v>
      </c>
      <c r="BB537" s="275">
        <v>135000</v>
      </c>
      <c r="BC537" s="275">
        <v>99000</v>
      </c>
      <c r="BD537" s="275">
        <v>110000</v>
      </c>
      <c r="BE537" s="275">
        <v>85000</v>
      </c>
      <c r="BF537" s="275">
        <v>99000</v>
      </c>
      <c r="BK537" s="296" t="s">
        <v>287</v>
      </c>
    </row>
    <row r="538" spans="53:63" x14ac:dyDescent="0.3">
      <c r="BA538" s="274">
        <v>530</v>
      </c>
      <c r="BB538" s="275">
        <v>135000</v>
      </c>
      <c r="BC538" s="275">
        <v>99000</v>
      </c>
      <c r="BD538" s="275">
        <v>110000</v>
      </c>
      <c r="BE538" s="275">
        <v>85000</v>
      </c>
      <c r="BF538" s="275">
        <v>99000</v>
      </c>
      <c r="BK538" s="296" t="s">
        <v>287</v>
      </c>
    </row>
    <row r="539" spans="53:63" x14ac:dyDescent="0.3">
      <c r="BA539" s="274">
        <v>531</v>
      </c>
      <c r="BB539" s="275">
        <v>135000</v>
      </c>
      <c r="BC539" s="275">
        <v>99000</v>
      </c>
      <c r="BD539" s="275">
        <v>110000</v>
      </c>
      <c r="BE539" s="275">
        <v>85000</v>
      </c>
      <c r="BF539" s="275">
        <v>99000</v>
      </c>
      <c r="BK539" s="296" t="s">
        <v>287</v>
      </c>
    </row>
    <row r="540" spans="53:63" x14ac:dyDescent="0.3">
      <c r="BA540" s="274">
        <v>532</v>
      </c>
      <c r="BB540" s="275">
        <v>135000</v>
      </c>
      <c r="BC540" s="275">
        <v>99000</v>
      </c>
      <c r="BD540" s="275">
        <v>110000</v>
      </c>
      <c r="BE540" s="275">
        <v>85000</v>
      </c>
      <c r="BF540" s="275">
        <v>99000</v>
      </c>
      <c r="BK540" s="296" t="s">
        <v>287</v>
      </c>
    </row>
    <row r="541" spans="53:63" x14ac:dyDescent="0.3">
      <c r="BA541" s="274">
        <v>533</v>
      </c>
      <c r="BB541" s="275">
        <v>135000</v>
      </c>
      <c r="BC541" s="275">
        <v>99000</v>
      </c>
      <c r="BD541" s="275">
        <v>110000</v>
      </c>
      <c r="BE541" s="275">
        <v>85000</v>
      </c>
      <c r="BF541" s="275">
        <v>99000</v>
      </c>
      <c r="BK541" s="296" t="s">
        <v>287</v>
      </c>
    </row>
    <row r="542" spans="53:63" x14ac:dyDescent="0.3">
      <c r="BA542" s="274">
        <v>534</v>
      </c>
      <c r="BB542" s="275">
        <v>135000</v>
      </c>
      <c r="BC542" s="275">
        <v>99000</v>
      </c>
      <c r="BD542" s="275">
        <v>110000</v>
      </c>
      <c r="BE542" s="275">
        <v>85000</v>
      </c>
      <c r="BF542" s="275">
        <v>99000</v>
      </c>
      <c r="BK542" s="296" t="s">
        <v>287</v>
      </c>
    </row>
    <row r="543" spans="53:63" x14ac:dyDescent="0.3">
      <c r="BA543" s="274">
        <v>535</v>
      </c>
      <c r="BB543" s="275">
        <v>135000</v>
      </c>
      <c r="BC543" s="275">
        <v>99000</v>
      </c>
      <c r="BD543" s="275">
        <v>110000</v>
      </c>
      <c r="BE543" s="275">
        <v>85000</v>
      </c>
      <c r="BF543" s="275">
        <v>99000</v>
      </c>
      <c r="BK543" s="296" t="s">
        <v>287</v>
      </c>
    </row>
    <row r="544" spans="53:63" x14ac:dyDescent="0.3">
      <c r="BA544" s="274">
        <v>536</v>
      </c>
      <c r="BB544" s="275">
        <v>135000</v>
      </c>
      <c r="BC544" s="275">
        <v>99000</v>
      </c>
      <c r="BD544" s="275">
        <v>110000</v>
      </c>
      <c r="BE544" s="275">
        <v>85000</v>
      </c>
      <c r="BF544" s="275">
        <v>99000</v>
      </c>
      <c r="BK544" s="296" t="s">
        <v>287</v>
      </c>
    </row>
    <row r="545" spans="53:63" x14ac:dyDescent="0.3">
      <c r="BA545" s="274">
        <v>537</v>
      </c>
      <c r="BB545" s="275">
        <v>135000</v>
      </c>
      <c r="BC545" s="275">
        <v>99000</v>
      </c>
      <c r="BD545" s="275">
        <v>110000</v>
      </c>
      <c r="BE545" s="275">
        <v>85000</v>
      </c>
      <c r="BF545" s="275">
        <v>99000</v>
      </c>
      <c r="BK545" s="296" t="s">
        <v>287</v>
      </c>
    </row>
    <row r="546" spans="53:63" x14ac:dyDescent="0.3">
      <c r="BA546" s="274">
        <v>538</v>
      </c>
      <c r="BB546" s="275">
        <v>135000</v>
      </c>
      <c r="BC546" s="275">
        <v>99000</v>
      </c>
      <c r="BD546" s="275">
        <v>110000</v>
      </c>
      <c r="BE546" s="275">
        <v>85000</v>
      </c>
      <c r="BF546" s="275">
        <v>99000</v>
      </c>
      <c r="BK546" s="296" t="s">
        <v>287</v>
      </c>
    </row>
    <row r="547" spans="53:63" x14ac:dyDescent="0.3">
      <c r="BA547" s="274">
        <v>539</v>
      </c>
      <c r="BB547" s="275">
        <v>135000</v>
      </c>
      <c r="BC547" s="275">
        <v>99000</v>
      </c>
      <c r="BD547" s="275">
        <v>110000</v>
      </c>
      <c r="BE547" s="275">
        <v>85000</v>
      </c>
      <c r="BF547" s="275">
        <v>99000</v>
      </c>
      <c r="BK547" s="296" t="s">
        <v>287</v>
      </c>
    </row>
    <row r="548" spans="53:63" x14ac:dyDescent="0.3">
      <c r="BA548" s="274">
        <v>540</v>
      </c>
      <c r="BB548" s="275">
        <v>135000</v>
      </c>
      <c r="BC548" s="275">
        <v>99000</v>
      </c>
      <c r="BD548" s="275">
        <v>110000</v>
      </c>
      <c r="BE548" s="275">
        <v>85000</v>
      </c>
      <c r="BF548" s="275">
        <v>99000</v>
      </c>
      <c r="BK548" s="296" t="s">
        <v>287</v>
      </c>
    </row>
    <row r="549" spans="53:63" x14ac:dyDescent="0.3">
      <c r="BA549" s="274">
        <v>541</v>
      </c>
      <c r="BB549" s="275">
        <v>135000</v>
      </c>
      <c r="BC549" s="275">
        <v>99000</v>
      </c>
      <c r="BD549" s="275">
        <v>110000</v>
      </c>
      <c r="BE549" s="275">
        <v>85000</v>
      </c>
      <c r="BF549" s="275">
        <v>99000</v>
      </c>
      <c r="BK549" s="296" t="s">
        <v>287</v>
      </c>
    </row>
    <row r="550" spans="53:63" x14ac:dyDescent="0.3">
      <c r="BA550" s="274">
        <v>542</v>
      </c>
      <c r="BB550" s="275">
        <v>135000</v>
      </c>
      <c r="BC550" s="275">
        <v>99000</v>
      </c>
      <c r="BD550" s="275">
        <v>110000</v>
      </c>
      <c r="BE550" s="275">
        <v>85000</v>
      </c>
      <c r="BF550" s="275">
        <v>99000</v>
      </c>
      <c r="BK550" s="296" t="s">
        <v>287</v>
      </c>
    </row>
    <row r="551" spans="53:63" x14ac:dyDescent="0.3">
      <c r="BA551" s="274">
        <v>543</v>
      </c>
      <c r="BB551" s="275">
        <v>135000</v>
      </c>
      <c r="BC551" s="275">
        <v>99000</v>
      </c>
      <c r="BD551" s="275">
        <v>110000</v>
      </c>
      <c r="BE551" s="275">
        <v>85000</v>
      </c>
      <c r="BF551" s="275">
        <v>99000</v>
      </c>
      <c r="BK551" s="296" t="s">
        <v>287</v>
      </c>
    </row>
    <row r="552" spans="53:63" x14ac:dyDescent="0.3">
      <c r="BA552" s="274">
        <v>544</v>
      </c>
      <c r="BB552" s="275">
        <v>135000</v>
      </c>
      <c r="BC552" s="275">
        <v>99000</v>
      </c>
      <c r="BD552" s="275">
        <v>110000</v>
      </c>
      <c r="BE552" s="275">
        <v>85000</v>
      </c>
      <c r="BF552" s="275">
        <v>99000</v>
      </c>
      <c r="BK552" s="296" t="s">
        <v>287</v>
      </c>
    </row>
    <row r="553" spans="53:63" x14ac:dyDescent="0.3">
      <c r="BA553" s="274">
        <v>545</v>
      </c>
      <c r="BB553" s="275">
        <v>135000</v>
      </c>
      <c r="BC553" s="275">
        <v>99000</v>
      </c>
      <c r="BD553" s="275">
        <v>110000</v>
      </c>
      <c r="BE553" s="275">
        <v>85000</v>
      </c>
      <c r="BF553" s="275">
        <v>99000</v>
      </c>
      <c r="BK553" s="296" t="s">
        <v>287</v>
      </c>
    </row>
    <row r="554" spans="53:63" x14ac:dyDescent="0.3">
      <c r="BA554" s="274">
        <v>546</v>
      </c>
      <c r="BB554" s="275">
        <v>135000</v>
      </c>
      <c r="BC554" s="275">
        <v>99000</v>
      </c>
      <c r="BD554" s="275">
        <v>110000</v>
      </c>
      <c r="BE554" s="275">
        <v>85000</v>
      </c>
      <c r="BF554" s="275">
        <v>99000</v>
      </c>
      <c r="BK554" s="296" t="s">
        <v>287</v>
      </c>
    </row>
    <row r="555" spans="53:63" x14ac:dyDescent="0.3">
      <c r="BA555" s="274">
        <v>547</v>
      </c>
      <c r="BB555" s="275">
        <v>135000</v>
      </c>
      <c r="BC555" s="275">
        <v>99000</v>
      </c>
      <c r="BD555" s="275">
        <v>110000</v>
      </c>
      <c r="BE555" s="275">
        <v>85000</v>
      </c>
      <c r="BF555" s="275">
        <v>99000</v>
      </c>
      <c r="BK555" s="296" t="s">
        <v>287</v>
      </c>
    </row>
    <row r="556" spans="53:63" x14ac:dyDescent="0.3">
      <c r="BA556" s="274">
        <v>548</v>
      </c>
      <c r="BB556" s="275">
        <v>135000</v>
      </c>
      <c r="BC556" s="275">
        <v>99000</v>
      </c>
      <c r="BD556" s="275">
        <v>110000</v>
      </c>
      <c r="BE556" s="275">
        <v>85000</v>
      </c>
      <c r="BF556" s="275">
        <v>99000</v>
      </c>
      <c r="BK556" s="296" t="s">
        <v>287</v>
      </c>
    </row>
    <row r="557" spans="53:63" x14ac:dyDescent="0.3">
      <c r="BA557" s="274">
        <v>549</v>
      </c>
      <c r="BB557" s="275">
        <v>135000</v>
      </c>
      <c r="BC557" s="275">
        <v>99000</v>
      </c>
      <c r="BD557" s="275">
        <v>110000</v>
      </c>
      <c r="BE557" s="275">
        <v>85000</v>
      </c>
      <c r="BF557" s="275">
        <v>99000</v>
      </c>
      <c r="BK557" s="296" t="s">
        <v>287</v>
      </c>
    </row>
    <row r="558" spans="53:63" x14ac:dyDescent="0.3">
      <c r="BA558" s="274">
        <v>550</v>
      </c>
      <c r="BB558" s="275">
        <v>135000</v>
      </c>
      <c r="BC558" s="275">
        <v>99000</v>
      </c>
      <c r="BD558" s="275">
        <v>110000</v>
      </c>
      <c r="BE558" s="275">
        <v>85000</v>
      </c>
      <c r="BF558" s="275">
        <v>99000</v>
      </c>
      <c r="BK558" s="296" t="s">
        <v>287</v>
      </c>
    </row>
    <row r="559" spans="53:63" x14ac:dyDescent="0.3">
      <c r="BA559" s="274">
        <v>551</v>
      </c>
      <c r="BB559" s="275">
        <v>135000</v>
      </c>
      <c r="BC559" s="275">
        <v>99000</v>
      </c>
      <c r="BD559" s="275">
        <v>110000</v>
      </c>
      <c r="BE559" s="275">
        <v>85000</v>
      </c>
      <c r="BF559" s="275">
        <v>99000</v>
      </c>
      <c r="BK559" s="296" t="s">
        <v>287</v>
      </c>
    </row>
    <row r="560" spans="53:63" x14ac:dyDescent="0.3">
      <c r="BA560" s="274">
        <v>552</v>
      </c>
      <c r="BB560" s="275">
        <v>135000</v>
      </c>
      <c r="BC560" s="275">
        <v>99000</v>
      </c>
      <c r="BD560" s="275">
        <v>110000</v>
      </c>
      <c r="BE560" s="275">
        <v>85000</v>
      </c>
      <c r="BF560" s="275">
        <v>99000</v>
      </c>
      <c r="BK560" s="296" t="s">
        <v>287</v>
      </c>
    </row>
    <row r="561" spans="53:63" x14ac:dyDescent="0.3">
      <c r="BA561" s="274">
        <v>553</v>
      </c>
      <c r="BB561" s="275">
        <v>135000</v>
      </c>
      <c r="BC561" s="275">
        <v>99000</v>
      </c>
      <c r="BD561" s="275">
        <v>110000</v>
      </c>
      <c r="BE561" s="275">
        <v>85000</v>
      </c>
      <c r="BF561" s="275">
        <v>99000</v>
      </c>
      <c r="BK561" s="296" t="s">
        <v>287</v>
      </c>
    </row>
    <row r="562" spans="53:63" x14ac:dyDescent="0.3">
      <c r="BA562" s="274">
        <v>554</v>
      </c>
      <c r="BB562" s="275">
        <v>135000</v>
      </c>
      <c r="BC562" s="275">
        <v>99000</v>
      </c>
      <c r="BD562" s="275">
        <v>110000</v>
      </c>
      <c r="BE562" s="275">
        <v>85000</v>
      </c>
      <c r="BF562" s="275">
        <v>99000</v>
      </c>
      <c r="BK562" s="296" t="s">
        <v>287</v>
      </c>
    </row>
    <row r="563" spans="53:63" x14ac:dyDescent="0.3">
      <c r="BA563" s="274">
        <v>555</v>
      </c>
      <c r="BB563" s="275">
        <v>135000</v>
      </c>
      <c r="BC563" s="275">
        <v>99000</v>
      </c>
      <c r="BD563" s="275">
        <v>110000</v>
      </c>
      <c r="BE563" s="275">
        <v>85000</v>
      </c>
      <c r="BF563" s="275">
        <v>99000</v>
      </c>
      <c r="BK563" s="296" t="s">
        <v>287</v>
      </c>
    </row>
    <row r="564" spans="53:63" x14ac:dyDescent="0.3">
      <c r="BA564" s="274">
        <v>556</v>
      </c>
      <c r="BB564" s="275">
        <v>135000</v>
      </c>
      <c r="BC564" s="275">
        <v>99000</v>
      </c>
      <c r="BD564" s="275">
        <v>110000</v>
      </c>
      <c r="BE564" s="275">
        <v>85000</v>
      </c>
      <c r="BF564" s="275">
        <v>99000</v>
      </c>
      <c r="BK564" s="296" t="s">
        <v>287</v>
      </c>
    </row>
    <row r="565" spans="53:63" x14ac:dyDescent="0.3">
      <c r="BA565" s="274">
        <v>557</v>
      </c>
      <c r="BB565" s="275">
        <v>135000</v>
      </c>
      <c r="BC565" s="275">
        <v>99000</v>
      </c>
      <c r="BD565" s="275">
        <v>110000</v>
      </c>
      <c r="BE565" s="275">
        <v>85000</v>
      </c>
      <c r="BF565" s="275">
        <v>99000</v>
      </c>
      <c r="BK565" s="296" t="s">
        <v>287</v>
      </c>
    </row>
    <row r="566" spans="53:63" x14ac:dyDescent="0.3">
      <c r="BA566" s="274">
        <v>558</v>
      </c>
      <c r="BB566" s="275">
        <v>135000</v>
      </c>
      <c r="BC566" s="275">
        <v>99000</v>
      </c>
      <c r="BD566" s="275">
        <v>110000</v>
      </c>
      <c r="BE566" s="275">
        <v>85000</v>
      </c>
      <c r="BF566" s="275">
        <v>99000</v>
      </c>
      <c r="BK566" s="296" t="s">
        <v>287</v>
      </c>
    </row>
    <row r="567" spans="53:63" x14ac:dyDescent="0.3">
      <c r="BA567" s="274">
        <v>559</v>
      </c>
      <c r="BB567" s="275">
        <v>135000</v>
      </c>
      <c r="BC567" s="275">
        <v>99000</v>
      </c>
      <c r="BD567" s="275">
        <v>110000</v>
      </c>
      <c r="BE567" s="275">
        <v>85000</v>
      </c>
      <c r="BF567" s="275">
        <v>99000</v>
      </c>
      <c r="BK567" s="296" t="s">
        <v>287</v>
      </c>
    </row>
    <row r="568" spans="53:63" x14ac:dyDescent="0.3">
      <c r="BA568" s="274">
        <v>560</v>
      </c>
      <c r="BB568" s="275">
        <v>135000</v>
      </c>
      <c r="BC568" s="275">
        <v>99000</v>
      </c>
      <c r="BD568" s="275">
        <v>110000</v>
      </c>
      <c r="BE568" s="275">
        <v>85000</v>
      </c>
      <c r="BF568" s="275">
        <v>99000</v>
      </c>
      <c r="BK568" s="296" t="s">
        <v>287</v>
      </c>
    </row>
    <row r="569" spans="53:63" x14ac:dyDescent="0.3">
      <c r="BA569" s="274">
        <v>561</v>
      </c>
      <c r="BB569" s="275">
        <v>135000</v>
      </c>
      <c r="BC569" s="275">
        <v>99000</v>
      </c>
      <c r="BD569" s="275">
        <v>110000</v>
      </c>
      <c r="BE569" s="275">
        <v>85000</v>
      </c>
      <c r="BF569" s="275">
        <v>99000</v>
      </c>
      <c r="BK569" s="296" t="s">
        <v>287</v>
      </c>
    </row>
    <row r="570" spans="53:63" x14ac:dyDescent="0.3">
      <c r="BA570" s="274">
        <v>562</v>
      </c>
      <c r="BB570" s="275">
        <v>135000</v>
      </c>
      <c r="BC570" s="275">
        <v>99000</v>
      </c>
      <c r="BD570" s="275">
        <v>110000</v>
      </c>
      <c r="BE570" s="275">
        <v>85000</v>
      </c>
      <c r="BF570" s="275">
        <v>99000</v>
      </c>
      <c r="BK570" s="296" t="s">
        <v>287</v>
      </c>
    </row>
    <row r="571" spans="53:63" x14ac:dyDescent="0.3">
      <c r="BA571" s="274">
        <v>563</v>
      </c>
      <c r="BB571" s="275">
        <v>135000</v>
      </c>
      <c r="BC571" s="275">
        <v>99000</v>
      </c>
      <c r="BD571" s="275">
        <v>110000</v>
      </c>
      <c r="BE571" s="275">
        <v>85000</v>
      </c>
      <c r="BF571" s="275">
        <v>99000</v>
      </c>
      <c r="BK571" s="296" t="s">
        <v>287</v>
      </c>
    </row>
    <row r="572" spans="53:63" x14ac:dyDescent="0.3">
      <c r="BA572" s="274">
        <v>564</v>
      </c>
      <c r="BB572" s="275">
        <v>135000</v>
      </c>
      <c r="BC572" s="275">
        <v>99000</v>
      </c>
      <c r="BD572" s="275">
        <v>110000</v>
      </c>
      <c r="BE572" s="275">
        <v>85000</v>
      </c>
      <c r="BF572" s="275">
        <v>99000</v>
      </c>
      <c r="BK572" s="296" t="s">
        <v>287</v>
      </c>
    </row>
    <row r="573" spans="53:63" x14ac:dyDescent="0.3">
      <c r="BA573" s="274">
        <v>565</v>
      </c>
      <c r="BB573" s="275">
        <v>135000</v>
      </c>
      <c r="BC573" s="275">
        <v>99000</v>
      </c>
      <c r="BD573" s="275">
        <v>110000</v>
      </c>
      <c r="BE573" s="275">
        <v>85000</v>
      </c>
      <c r="BF573" s="275">
        <v>99000</v>
      </c>
      <c r="BK573" s="296" t="s">
        <v>287</v>
      </c>
    </row>
    <row r="574" spans="53:63" x14ac:dyDescent="0.3">
      <c r="BA574" s="274">
        <v>566</v>
      </c>
      <c r="BB574" s="275">
        <v>135000</v>
      </c>
      <c r="BC574" s="275">
        <v>99000</v>
      </c>
      <c r="BD574" s="275">
        <v>110000</v>
      </c>
      <c r="BE574" s="275">
        <v>85000</v>
      </c>
      <c r="BF574" s="275">
        <v>99000</v>
      </c>
      <c r="BK574" s="296" t="s">
        <v>287</v>
      </c>
    </row>
    <row r="575" spans="53:63" x14ac:dyDescent="0.3">
      <c r="BA575" s="274">
        <v>567</v>
      </c>
      <c r="BB575" s="275">
        <v>135000</v>
      </c>
      <c r="BC575" s="275">
        <v>99000</v>
      </c>
      <c r="BD575" s="275">
        <v>110000</v>
      </c>
      <c r="BE575" s="275">
        <v>85000</v>
      </c>
      <c r="BF575" s="275">
        <v>99000</v>
      </c>
      <c r="BK575" s="296" t="s">
        <v>287</v>
      </c>
    </row>
    <row r="576" spans="53:63" x14ac:dyDescent="0.3">
      <c r="BA576" s="274">
        <v>568</v>
      </c>
      <c r="BB576" s="275">
        <v>135000</v>
      </c>
      <c r="BC576" s="275">
        <v>99000</v>
      </c>
      <c r="BD576" s="275">
        <v>110000</v>
      </c>
      <c r="BE576" s="275">
        <v>85000</v>
      </c>
      <c r="BF576" s="275">
        <v>99000</v>
      </c>
      <c r="BK576" s="296" t="s">
        <v>287</v>
      </c>
    </row>
    <row r="577" spans="53:63" x14ac:dyDescent="0.3">
      <c r="BA577" s="274">
        <v>569</v>
      </c>
      <c r="BB577" s="275">
        <v>135000</v>
      </c>
      <c r="BC577" s="275">
        <v>99000</v>
      </c>
      <c r="BD577" s="275">
        <v>110000</v>
      </c>
      <c r="BE577" s="275">
        <v>85000</v>
      </c>
      <c r="BF577" s="275">
        <v>99000</v>
      </c>
      <c r="BK577" s="296" t="s">
        <v>287</v>
      </c>
    </row>
    <row r="578" spans="53:63" x14ac:dyDescent="0.3">
      <c r="BA578" s="274">
        <v>570</v>
      </c>
      <c r="BB578" s="275">
        <v>135000</v>
      </c>
      <c r="BC578" s="275">
        <v>99000</v>
      </c>
      <c r="BD578" s="275">
        <v>110000</v>
      </c>
      <c r="BE578" s="275">
        <v>85000</v>
      </c>
      <c r="BF578" s="275">
        <v>99000</v>
      </c>
      <c r="BK578" s="296" t="s">
        <v>287</v>
      </c>
    </row>
    <row r="579" spans="53:63" x14ac:dyDescent="0.3">
      <c r="BA579" s="274">
        <v>571</v>
      </c>
      <c r="BB579" s="275">
        <v>135000</v>
      </c>
      <c r="BC579" s="275">
        <v>99000</v>
      </c>
      <c r="BD579" s="275">
        <v>110000</v>
      </c>
      <c r="BE579" s="275">
        <v>85000</v>
      </c>
      <c r="BF579" s="275">
        <v>99000</v>
      </c>
      <c r="BK579" s="296" t="s">
        <v>287</v>
      </c>
    </row>
    <row r="580" spans="53:63" x14ac:dyDescent="0.3">
      <c r="BA580" s="274">
        <v>572</v>
      </c>
      <c r="BB580" s="275">
        <v>135000</v>
      </c>
      <c r="BC580" s="275">
        <v>99000</v>
      </c>
      <c r="BD580" s="275">
        <v>110000</v>
      </c>
      <c r="BE580" s="275">
        <v>85000</v>
      </c>
      <c r="BF580" s="275">
        <v>99000</v>
      </c>
      <c r="BK580" s="296" t="s">
        <v>287</v>
      </c>
    </row>
    <row r="581" spans="53:63" x14ac:dyDescent="0.3">
      <c r="BA581" s="274">
        <v>573</v>
      </c>
      <c r="BB581" s="275">
        <v>135000</v>
      </c>
      <c r="BC581" s="275">
        <v>99000</v>
      </c>
      <c r="BD581" s="275">
        <v>110000</v>
      </c>
      <c r="BE581" s="275">
        <v>85000</v>
      </c>
      <c r="BF581" s="275">
        <v>99000</v>
      </c>
      <c r="BK581" s="296" t="s">
        <v>287</v>
      </c>
    </row>
    <row r="582" spans="53:63" x14ac:dyDescent="0.3">
      <c r="BA582" s="274">
        <v>574</v>
      </c>
      <c r="BB582" s="275">
        <v>135000</v>
      </c>
      <c r="BC582" s="275">
        <v>99000</v>
      </c>
      <c r="BD582" s="275">
        <v>110000</v>
      </c>
      <c r="BE582" s="275">
        <v>85000</v>
      </c>
      <c r="BF582" s="275">
        <v>99000</v>
      </c>
      <c r="BK582" s="296" t="s">
        <v>287</v>
      </c>
    </row>
    <row r="583" spans="53:63" x14ac:dyDescent="0.3">
      <c r="BA583" s="274">
        <v>575</v>
      </c>
      <c r="BB583" s="275">
        <v>135000</v>
      </c>
      <c r="BC583" s="275">
        <v>99000</v>
      </c>
      <c r="BD583" s="275">
        <v>110000</v>
      </c>
      <c r="BE583" s="275">
        <v>85000</v>
      </c>
      <c r="BF583" s="275">
        <v>99000</v>
      </c>
      <c r="BK583" s="296" t="s">
        <v>287</v>
      </c>
    </row>
    <row r="584" spans="53:63" x14ac:dyDescent="0.3">
      <c r="BA584" s="274">
        <v>576</v>
      </c>
      <c r="BB584" s="275">
        <v>135000</v>
      </c>
      <c r="BC584" s="275">
        <v>99000</v>
      </c>
      <c r="BD584" s="275">
        <v>110000</v>
      </c>
      <c r="BE584" s="275">
        <v>85000</v>
      </c>
      <c r="BF584" s="275">
        <v>99000</v>
      </c>
      <c r="BK584" s="296" t="s">
        <v>287</v>
      </c>
    </row>
    <row r="585" spans="53:63" x14ac:dyDescent="0.3">
      <c r="BA585" s="274">
        <v>577</v>
      </c>
      <c r="BB585" s="275">
        <v>135000</v>
      </c>
      <c r="BC585" s="275">
        <v>99000</v>
      </c>
      <c r="BD585" s="275">
        <v>110000</v>
      </c>
      <c r="BE585" s="275">
        <v>85000</v>
      </c>
      <c r="BF585" s="275">
        <v>99000</v>
      </c>
      <c r="BK585" s="296" t="s">
        <v>287</v>
      </c>
    </row>
    <row r="586" spans="53:63" x14ac:dyDescent="0.3">
      <c r="BA586" s="274">
        <v>578</v>
      </c>
      <c r="BB586" s="275">
        <v>135000</v>
      </c>
      <c r="BC586" s="275">
        <v>99000</v>
      </c>
      <c r="BD586" s="275">
        <v>110000</v>
      </c>
      <c r="BE586" s="275">
        <v>85000</v>
      </c>
      <c r="BF586" s="275">
        <v>99000</v>
      </c>
      <c r="BK586" s="296" t="s">
        <v>287</v>
      </c>
    </row>
    <row r="587" spans="53:63" x14ac:dyDescent="0.3">
      <c r="BA587" s="274">
        <v>579</v>
      </c>
      <c r="BB587" s="275">
        <v>135000</v>
      </c>
      <c r="BC587" s="275">
        <v>99000</v>
      </c>
      <c r="BD587" s="275">
        <v>110000</v>
      </c>
      <c r="BE587" s="275">
        <v>85000</v>
      </c>
      <c r="BF587" s="275">
        <v>99000</v>
      </c>
      <c r="BK587" s="296" t="s">
        <v>287</v>
      </c>
    </row>
    <row r="588" spans="53:63" x14ac:dyDescent="0.3">
      <c r="BA588" s="274">
        <v>580</v>
      </c>
      <c r="BB588" s="275">
        <v>135000</v>
      </c>
      <c r="BC588" s="275">
        <v>99000</v>
      </c>
      <c r="BD588" s="275">
        <v>110000</v>
      </c>
      <c r="BE588" s="275">
        <v>85000</v>
      </c>
      <c r="BF588" s="275">
        <v>99000</v>
      </c>
      <c r="BK588" s="296" t="s">
        <v>287</v>
      </c>
    </row>
    <row r="589" spans="53:63" x14ac:dyDescent="0.3">
      <c r="BA589" s="274">
        <v>581</v>
      </c>
      <c r="BB589" s="275">
        <v>135000</v>
      </c>
      <c r="BC589" s="275">
        <v>99000</v>
      </c>
      <c r="BD589" s="275">
        <v>110000</v>
      </c>
      <c r="BE589" s="275">
        <v>85000</v>
      </c>
      <c r="BF589" s="275">
        <v>99000</v>
      </c>
      <c r="BK589" s="296" t="s">
        <v>287</v>
      </c>
    </row>
    <row r="590" spans="53:63" x14ac:dyDescent="0.3">
      <c r="BA590" s="274">
        <v>582</v>
      </c>
      <c r="BB590" s="275">
        <v>135000</v>
      </c>
      <c r="BC590" s="275">
        <v>99000</v>
      </c>
      <c r="BD590" s="275">
        <v>110000</v>
      </c>
      <c r="BE590" s="275">
        <v>85000</v>
      </c>
      <c r="BF590" s="275">
        <v>99000</v>
      </c>
      <c r="BK590" s="296" t="s">
        <v>287</v>
      </c>
    </row>
    <row r="591" spans="53:63" x14ac:dyDescent="0.3">
      <c r="BA591" s="274">
        <v>583</v>
      </c>
      <c r="BB591" s="275">
        <v>135000</v>
      </c>
      <c r="BC591" s="275">
        <v>99000</v>
      </c>
      <c r="BD591" s="275">
        <v>110000</v>
      </c>
      <c r="BE591" s="275">
        <v>85000</v>
      </c>
      <c r="BF591" s="275">
        <v>99000</v>
      </c>
      <c r="BK591" s="296" t="s">
        <v>287</v>
      </c>
    </row>
    <row r="592" spans="53:63" x14ac:dyDescent="0.3">
      <c r="BA592" s="274">
        <v>584</v>
      </c>
      <c r="BB592" s="275">
        <v>135000</v>
      </c>
      <c r="BC592" s="275">
        <v>99000</v>
      </c>
      <c r="BD592" s="275">
        <v>110000</v>
      </c>
      <c r="BE592" s="275">
        <v>85000</v>
      </c>
      <c r="BF592" s="275">
        <v>99000</v>
      </c>
      <c r="BK592" s="296" t="s">
        <v>287</v>
      </c>
    </row>
    <row r="593" spans="53:63" x14ac:dyDescent="0.3">
      <c r="BA593" s="274">
        <v>585</v>
      </c>
      <c r="BB593" s="275">
        <v>135000</v>
      </c>
      <c r="BC593" s="275">
        <v>99000</v>
      </c>
      <c r="BD593" s="275">
        <v>110000</v>
      </c>
      <c r="BE593" s="275">
        <v>85000</v>
      </c>
      <c r="BF593" s="275">
        <v>99000</v>
      </c>
      <c r="BK593" s="296" t="s">
        <v>287</v>
      </c>
    </row>
    <row r="594" spans="53:63" x14ac:dyDescent="0.3">
      <c r="BA594" s="274">
        <v>586</v>
      </c>
      <c r="BB594" s="275">
        <v>135000</v>
      </c>
      <c r="BC594" s="275">
        <v>99000</v>
      </c>
      <c r="BD594" s="275">
        <v>110000</v>
      </c>
      <c r="BE594" s="275">
        <v>85000</v>
      </c>
      <c r="BF594" s="275">
        <v>99000</v>
      </c>
      <c r="BK594" s="296" t="s">
        <v>287</v>
      </c>
    </row>
    <row r="595" spans="53:63" x14ac:dyDescent="0.3">
      <c r="BA595" s="274">
        <v>587</v>
      </c>
      <c r="BB595" s="275">
        <v>135000</v>
      </c>
      <c r="BC595" s="275">
        <v>99000</v>
      </c>
      <c r="BD595" s="275">
        <v>110000</v>
      </c>
      <c r="BE595" s="275">
        <v>85000</v>
      </c>
      <c r="BF595" s="275">
        <v>99000</v>
      </c>
      <c r="BK595" s="296" t="s">
        <v>287</v>
      </c>
    </row>
    <row r="596" spans="53:63" x14ac:dyDescent="0.3">
      <c r="BA596" s="274">
        <v>588</v>
      </c>
      <c r="BB596" s="275">
        <v>135000</v>
      </c>
      <c r="BC596" s="275">
        <v>99000</v>
      </c>
      <c r="BD596" s="275">
        <v>110000</v>
      </c>
      <c r="BE596" s="275">
        <v>85000</v>
      </c>
      <c r="BF596" s="275">
        <v>99000</v>
      </c>
      <c r="BK596" s="296" t="s">
        <v>287</v>
      </c>
    </row>
    <row r="597" spans="53:63" x14ac:dyDescent="0.3">
      <c r="BA597" s="274">
        <v>589</v>
      </c>
      <c r="BB597" s="275">
        <v>135000</v>
      </c>
      <c r="BC597" s="275">
        <v>99000</v>
      </c>
      <c r="BD597" s="275">
        <v>110000</v>
      </c>
      <c r="BE597" s="275">
        <v>85000</v>
      </c>
      <c r="BF597" s="275">
        <v>99000</v>
      </c>
      <c r="BK597" s="296" t="s">
        <v>287</v>
      </c>
    </row>
    <row r="598" spans="53:63" x14ac:dyDescent="0.3">
      <c r="BA598" s="274">
        <v>590</v>
      </c>
      <c r="BB598" s="275">
        <v>135000</v>
      </c>
      <c r="BC598" s="275">
        <v>99000</v>
      </c>
      <c r="BD598" s="275">
        <v>110000</v>
      </c>
      <c r="BE598" s="275">
        <v>85000</v>
      </c>
      <c r="BF598" s="275">
        <v>99000</v>
      </c>
      <c r="BK598" s="296" t="s">
        <v>287</v>
      </c>
    </row>
    <row r="599" spans="53:63" x14ac:dyDescent="0.3">
      <c r="BA599" s="274">
        <v>591</v>
      </c>
      <c r="BB599" s="275">
        <v>135000</v>
      </c>
      <c r="BC599" s="275">
        <v>99000</v>
      </c>
      <c r="BD599" s="275">
        <v>110000</v>
      </c>
      <c r="BE599" s="275">
        <v>85000</v>
      </c>
      <c r="BF599" s="275">
        <v>99000</v>
      </c>
      <c r="BK599" s="296" t="s">
        <v>287</v>
      </c>
    </row>
    <row r="600" spans="53:63" x14ac:dyDescent="0.3">
      <c r="BA600" s="274">
        <v>592</v>
      </c>
      <c r="BB600" s="275">
        <v>135000</v>
      </c>
      <c r="BC600" s="275">
        <v>99000</v>
      </c>
      <c r="BD600" s="275">
        <v>110000</v>
      </c>
      <c r="BE600" s="275">
        <v>85000</v>
      </c>
      <c r="BF600" s="275">
        <v>99000</v>
      </c>
      <c r="BK600" s="296" t="s">
        <v>287</v>
      </c>
    </row>
    <row r="601" spans="53:63" x14ac:dyDescent="0.3">
      <c r="BA601" s="274">
        <v>593</v>
      </c>
      <c r="BB601" s="275">
        <v>135000</v>
      </c>
      <c r="BC601" s="275">
        <v>99000</v>
      </c>
      <c r="BD601" s="275">
        <v>110000</v>
      </c>
      <c r="BE601" s="275">
        <v>85000</v>
      </c>
      <c r="BF601" s="275">
        <v>99000</v>
      </c>
      <c r="BK601" s="296" t="s">
        <v>287</v>
      </c>
    </row>
    <row r="602" spans="53:63" x14ac:dyDescent="0.3">
      <c r="BA602" s="274">
        <v>594</v>
      </c>
      <c r="BB602" s="275">
        <v>135000</v>
      </c>
      <c r="BC602" s="275">
        <v>99000</v>
      </c>
      <c r="BD602" s="275">
        <v>110000</v>
      </c>
      <c r="BE602" s="275">
        <v>85000</v>
      </c>
      <c r="BF602" s="275">
        <v>99000</v>
      </c>
      <c r="BK602" s="296" t="s">
        <v>287</v>
      </c>
    </row>
    <row r="603" spans="53:63" x14ac:dyDescent="0.3">
      <c r="BA603" s="274">
        <v>595</v>
      </c>
      <c r="BB603" s="275">
        <v>135000</v>
      </c>
      <c r="BC603" s="275">
        <v>99000</v>
      </c>
      <c r="BD603" s="275">
        <v>110000</v>
      </c>
      <c r="BE603" s="275">
        <v>85000</v>
      </c>
      <c r="BF603" s="275">
        <v>99000</v>
      </c>
      <c r="BK603" s="296" t="s">
        <v>287</v>
      </c>
    </row>
    <row r="604" spans="53:63" x14ac:dyDescent="0.3">
      <c r="BA604" s="274">
        <v>596</v>
      </c>
      <c r="BB604" s="275">
        <v>135000</v>
      </c>
      <c r="BC604" s="275">
        <v>99000</v>
      </c>
      <c r="BD604" s="275">
        <v>110000</v>
      </c>
      <c r="BE604" s="275">
        <v>85000</v>
      </c>
      <c r="BF604" s="275">
        <v>99000</v>
      </c>
      <c r="BK604" s="296" t="s">
        <v>287</v>
      </c>
    </row>
    <row r="605" spans="53:63" x14ac:dyDescent="0.3">
      <c r="BA605" s="274">
        <v>597</v>
      </c>
      <c r="BB605" s="275">
        <v>135000</v>
      </c>
      <c r="BC605" s="275">
        <v>99000</v>
      </c>
      <c r="BD605" s="275">
        <v>110000</v>
      </c>
      <c r="BE605" s="275">
        <v>85000</v>
      </c>
      <c r="BF605" s="275">
        <v>99000</v>
      </c>
      <c r="BK605" s="296" t="s">
        <v>287</v>
      </c>
    </row>
    <row r="606" spans="53:63" x14ac:dyDescent="0.3">
      <c r="BA606" s="274">
        <v>598</v>
      </c>
      <c r="BB606" s="275">
        <v>135000</v>
      </c>
      <c r="BC606" s="275">
        <v>99000</v>
      </c>
      <c r="BD606" s="275">
        <v>110000</v>
      </c>
      <c r="BE606" s="275">
        <v>85000</v>
      </c>
      <c r="BF606" s="275">
        <v>99000</v>
      </c>
      <c r="BK606" s="296" t="s">
        <v>287</v>
      </c>
    </row>
    <row r="607" spans="53:63" x14ac:dyDescent="0.3">
      <c r="BA607" s="274">
        <v>599</v>
      </c>
      <c r="BB607" s="275">
        <v>135000</v>
      </c>
      <c r="BC607" s="275">
        <v>99000</v>
      </c>
      <c r="BD607" s="275">
        <v>110000</v>
      </c>
      <c r="BE607" s="275">
        <v>85000</v>
      </c>
      <c r="BF607" s="275">
        <v>99000</v>
      </c>
      <c r="BK607" s="296" t="s">
        <v>287</v>
      </c>
    </row>
    <row r="608" spans="53:63" x14ac:dyDescent="0.3">
      <c r="BA608" s="274">
        <v>600</v>
      </c>
      <c r="BB608" s="275">
        <v>135000</v>
      </c>
      <c r="BC608" s="275">
        <v>99000</v>
      </c>
      <c r="BD608" s="275">
        <v>110000</v>
      </c>
      <c r="BE608" s="275">
        <v>85000</v>
      </c>
      <c r="BF608" s="275">
        <v>99000</v>
      </c>
      <c r="BK608" s="296" t="s">
        <v>287</v>
      </c>
    </row>
    <row r="609" spans="53:63" x14ac:dyDescent="0.3">
      <c r="BA609" s="274">
        <v>601</v>
      </c>
      <c r="BB609" s="275">
        <v>135000</v>
      </c>
      <c r="BC609" s="275">
        <v>99000</v>
      </c>
      <c r="BD609" s="275">
        <v>110000</v>
      </c>
      <c r="BE609" s="275">
        <v>85000</v>
      </c>
      <c r="BF609" s="275">
        <v>99000</v>
      </c>
      <c r="BK609" s="296" t="s">
        <v>287</v>
      </c>
    </row>
    <row r="610" spans="53:63" x14ac:dyDescent="0.3">
      <c r="BA610" s="274">
        <v>602</v>
      </c>
      <c r="BB610" s="275">
        <v>135000</v>
      </c>
      <c r="BC610" s="275">
        <v>99000</v>
      </c>
      <c r="BD610" s="275">
        <v>110000</v>
      </c>
      <c r="BE610" s="275">
        <v>85000</v>
      </c>
      <c r="BF610" s="275">
        <v>99000</v>
      </c>
      <c r="BK610" s="296" t="s">
        <v>287</v>
      </c>
    </row>
    <row r="611" spans="53:63" x14ac:dyDescent="0.3">
      <c r="BA611" s="274">
        <v>603</v>
      </c>
      <c r="BB611" s="275">
        <v>135000</v>
      </c>
      <c r="BC611" s="275">
        <v>99000</v>
      </c>
      <c r="BD611" s="275">
        <v>110000</v>
      </c>
      <c r="BE611" s="275">
        <v>85000</v>
      </c>
      <c r="BF611" s="275">
        <v>99000</v>
      </c>
      <c r="BK611" s="296" t="s">
        <v>287</v>
      </c>
    </row>
    <row r="612" spans="53:63" x14ac:dyDescent="0.3">
      <c r="BA612" s="274">
        <v>604</v>
      </c>
      <c r="BB612" s="275">
        <v>135000</v>
      </c>
      <c r="BC612" s="275">
        <v>99000</v>
      </c>
      <c r="BD612" s="275">
        <v>110000</v>
      </c>
      <c r="BE612" s="275">
        <v>85000</v>
      </c>
      <c r="BF612" s="275">
        <v>99000</v>
      </c>
      <c r="BK612" s="296" t="s">
        <v>287</v>
      </c>
    </row>
    <row r="613" spans="53:63" x14ac:dyDescent="0.3">
      <c r="BA613" s="274">
        <v>605</v>
      </c>
      <c r="BB613" s="275">
        <v>135000</v>
      </c>
      <c r="BC613" s="275">
        <v>99000</v>
      </c>
      <c r="BD613" s="275">
        <v>110000</v>
      </c>
      <c r="BE613" s="275">
        <v>85000</v>
      </c>
      <c r="BF613" s="275">
        <v>99000</v>
      </c>
      <c r="BK613" s="296" t="s">
        <v>287</v>
      </c>
    </row>
    <row r="614" spans="53:63" x14ac:dyDescent="0.3">
      <c r="BA614" s="274">
        <v>606</v>
      </c>
      <c r="BB614" s="275">
        <v>135000</v>
      </c>
      <c r="BC614" s="275">
        <v>99000</v>
      </c>
      <c r="BD614" s="275">
        <v>110000</v>
      </c>
      <c r="BE614" s="275">
        <v>85000</v>
      </c>
      <c r="BF614" s="275">
        <v>99000</v>
      </c>
      <c r="BK614" s="296" t="s">
        <v>287</v>
      </c>
    </row>
    <row r="615" spans="53:63" x14ac:dyDescent="0.3">
      <c r="BA615" s="274">
        <v>607</v>
      </c>
      <c r="BB615" s="275">
        <v>135000</v>
      </c>
      <c r="BC615" s="275">
        <v>99000</v>
      </c>
      <c r="BD615" s="275">
        <v>110000</v>
      </c>
      <c r="BE615" s="275">
        <v>85000</v>
      </c>
      <c r="BF615" s="275">
        <v>99000</v>
      </c>
      <c r="BK615" s="296" t="s">
        <v>287</v>
      </c>
    </row>
    <row r="616" spans="53:63" x14ac:dyDescent="0.3">
      <c r="BA616" s="274">
        <v>608</v>
      </c>
      <c r="BB616" s="275">
        <v>135000</v>
      </c>
      <c r="BC616" s="275">
        <v>99000</v>
      </c>
      <c r="BD616" s="275">
        <v>110000</v>
      </c>
      <c r="BE616" s="275">
        <v>85000</v>
      </c>
      <c r="BF616" s="275">
        <v>99000</v>
      </c>
      <c r="BK616" s="296" t="s">
        <v>287</v>
      </c>
    </row>
    <row r="617" spans="53:63" x14ac:dyDescent="0.3">
      <c r="BA617" s="274">
        <v>609</v>
      </c>
      <c r="BB617" s="275">
        <v>135000</v>
      </c>
      <c r="BC617" s="275">
        <v>99000</v>
      </c>
      <c r="BD617" s="275">
        <v>110000</v>
      </c>
      <c r="BE617" s="275">
        <v>85000</v>
      </c>
      <c r="BF617" s="275">
        <v>99000</v>
      </c>
      <c r="BK617" s="296" t="s">
        <v>287</v>
      </c>
    </row>
    <row r="618" spans="53:63" x14ac:dyDescent="0.3">
      <c r="BA618" s="274">
        <v>610</v>
      </c>
      <c r="BB618" s="275">
        <v>135000</v>
      </c>
      <c r="BC618" s="275">
        <v>99000</v>
      </c>
      <c r="BD618" s="275">
        <v>110000</v>
      </c>
      <c r="BE618" s="275">
        <v>85000</v>
      </c>
      <c r="BF618" s="275">
        <v>99000</v>
      </c>
      <c r="BK618" s="296" t="s">
        <v>287</v>
      </c>
    </row>
    <row r="619" spans="53:63" x14ac:dyDescent="0.3">
      <c r="BA619" s="274">
        <v>611</v>
      </c>
      <c r="BB619" s="275">
        <v>135000</v>
      </c>
      <c r="BC619" s="275">
        <v>99000</v>
      </c>
      <c r="BD619" s="275">
        <v>110000</v>
      </c>
      <c r="BE619" s="275">
        <v>85000</v>
      </c>
      <c r="BF619" s="275">
        <v>99000</v>
      </c>
      <c r="BK619" s="296" t="s">
        <v>287</v>
      </c>
    </row>
    <row r="620" spans="53:63" x14ac:dyDescent="0.3">
      <c r="BA620" s="274">
        <v>612</v>
      </c>
      <c r="BB620" s="275">
        <v>135000</v>
      </c>
      <c r="BC620" s="275">
        <v>99000</v>
      </c>
      <c r="BD620" s="275">
        <v>110000</v>
      </c>
      <c r="BE620" s="275">
        <v>85000</v>
      </c>
      <c r="BF620" s="275">
        <v>99000</v>
      </c>
      <c r="BK620" s="296" t="s">
        <v>287</v>
      </c>
    </row>
    <row r="621" spans="53:63" x14ac:dyDescent="0.3">
      <c r="BA621" s="274">
        <v>613</v>
      </c>
      <c r="BB621" s="275">
        <v>135000</v>
      </c>
      <c r="BC621" s="275">
        <v>99000</v>
      </c>
      <c r="BD621" s="275">
        <v>110000</v>
      </c>
      <c r="BE621" s="275">
        <v>85000</v>
      </c>
      <c r="BF621" s="275">
        <v>99000</v>
      </c>
      <c r="BK621" s="296" t="s">
        <v>287</v>
      </c>
    </row>
    <row r="622" spans="53:63" x14ac:dyDescent="0.3">
      <c r="BA622" s="274">
        <v>614</v>
      </c>
      <c r="BB622" s="275">
        <v>135000</v>
      </c>
      <c r="BC622" s="275">
        <v>99000</v>
      </c>
      <c r="BD622" s="275">
        <v>110000</v>
      </c>
      <c r="BE622" s="275">
        <v>85000</v>
      </c>
      <c r="BF622" s="275">
        <v>99000</v>
      </c>
      <c r="BK622" s="296" t="s">
        <v>287</v>
      </c>
    </row>
    <row r="623" spans="53:63" x14ac:dyDescent="0.3">
      <c r="BA623" s="274">
        <v>615</v>
      </c>
      <c r="BB623" s="275">
        <v>135000</v>
      </c>
      <c r="BC623" s="275">
        <v>99000</v>
      </c>
      <c r="BD623" s="275">
        <v>110000</v>
      </c>
      <c r="BE623" s="275">
        <v>85000</v>
      </c>
      <c r="BF623" s="275">
        <v>99000</v>
      </c>
      <c r="BK623" s="296" t="s">
        <v>287</v>
      </c>
    </row>
    <row r="624" spans="53:63" x14ac:dyDescent="0.3">
      <c r="BA624" s="274">
        <v>616</v>
      </c>
      <c r="BB624" s="275">
        <v>135000</v>
      </c>
      <c r="BC624" s="275">
        <v>99000</v>
      </c>
      <c r="BD624" s="275">
        <v>110000</v>
      </c>
      <c r="BE624" s="275">
        <v>85000</v>
      </c>
      <c r="BF624" s="275">
        <v>99000</v>
      </c>
      <c r="BK624" s="296" t="s">
        <v>287</v>
      </c>
    </row>
    <row r="625" spans="53:63" x14ac:dyDescent="0.3">
      <c r="BA625" s="274">
        <v>617</v>
      </c>
      <c r="BB625" s="275">
        <v>135000</v>
      </c>
      <c r="BC625" s="275">
        <v>99000</v>
      </c>
      <c r="BD625" s="275">
        <v>110000</v>
      </c>
      <c r="BE625" s="275">
        <v>85000</v>
      </c>
      <c r="BF625" s="275">
        <v>99000</v>
      </c>
      <c r="BK625" s="296" t="s">
        <v>287</v>
      </c>
    </row>
    <row r="626" spans="53:63" x14ac:dyDescent="0.3">
      <c r="BA626" s="274">
        <v>618</v>
      </c>
      <c r="BB626" s="275">
        <v>135000</v>
      </c>
      <c r="BC626" s="275">
        <v>99000</v>
      </c>
      <c r="BD626" s="275">
        <v>110000</v>
      </c>
      <c r="BE626" s="275">
        <v>85000</v>
      </c>
      <c r="BF626" s="275">
        <v>99000</v>
      </c>
      <c r="BK626" s="296" t="s">
        <v>287</v>
      </c>
    </row>
    <row r="627" spans="53:63" x14ac:dyDescent="0.3">
      <c r="BA627" s="274">
        <v>619</v>
      </c>
      <c r="BB627" s="275">
        <v>135000</v>
      </c>
      <c r="BC627" s="275">
        <v>99000</v>
      </c>
      <c r="BD627" s="275">
        <v>110000</v>
      </c>
      <c r="BE627" s="275">
        <v>85000</v>
      </c>
      <c r="BF627" s="275">
        <v>99000</v>
      </c>
      <c r="BK627" s="296" t="s">
        <v>287</v>
      </c>
    </row>
    <row r="628" spans="53:63" x14ac:dyDescent="0.3">
      <c r="BA628" s="274">
        <v>620</v>
      </c>
      <c r="BB628" s="275">
        <v>135000</v>
      </c>
      <c r="BC628" s="275">
        <v>99000</v>
      </c>
      <c r="BD628" s="275">
        <v>110000</v>
      </c>
      <c r="BE628" s="275">
        <v>85000</v>
      </c>
      <c r="BF628" s="275">
        <v>99000</v>
      </c>
      <c r="BK628" s="296" t="s">
        <v>287</v>
      </c>
    </row>
    <row r="629" spans="53:63" x14ac:dyDescent="0.3">
      <c r="BA629" s="274">
        <v>621</v>
      </c>
      <c r="BB629" s="275">
        <v>135000</v>
      </c>
      <c r="BC629" s="275">
        <v>99000</v>
      </c>
      <c r="BD629" s="275">
        <v>110000</v>
      </c>
      <c r="BE629" s="275">
        <v>85000</v>
      </c>
      <c r="BF629" s="275">
        <v>99000</v>
      </c>
      <c r="BK629" s="296" t="s">
        <v>287</v>
      </c>
    </row>
    <row r="630" spans="53:63" x14ac:dyDescent="0.3">
      <c r="BA630" s="274">
        <v>622</v>
      </c>
      <c r="BB630" s="275">
        <v>135000</v>
      </c>
      <c r="BC630" s="275">
        <v>99000</v>
      </c>
      <c r="BD630" s="275">
        <v>110000</v>
      </c>
      <c r="BE630" s="275">
        <v>85000</v>
      </c>
      <c r="BF630" s="275">
        <v>99000</v>
      </c>
      <c r="BK630" s="296" t="s">
        <v>287</v>
      </c>
    </row>
    <row r="631" spans="53:63" x14ac:dyDescent="0.3">
      <c r="BA631" s="274">
        <v>623</v>
      </c>
      <c r="BB631" s="275">
        <v>135000</v>
      </c>
      <c r="BC631" s="275">
        <v>99000</v>
      </c>
      <c r="BD631" s="275">
        <v>110000</v>
      </c>
      <c r="BE631" s="275">
        <v>85000</v>
      </c>
      <c r="BF631" s="275">
        <v>99000</v>
      </c>
      <c r="BK631" s="296" t="s">
        <v>287</v>
      </c>
    </row>
    <row r="632" spans="53:63" x14ac:dyDescent="0.3">
      <c r="BA632" s="274">
        <v>624</v>
      </c>
      <c r="BB632" s="275">
        <v>135000</v>
      </c>
      <c r="BC632" s="275">
        <v>99000</v>
      </c>
      <c r="BD632" s="275">
        <v>110000</v>
      </c>
      <c r="BE632" s="275">
        <v>85000</v>
      </c>
      <c r="BF632" s="275">
        <v>99000</v>
      </c>
      <c r="BK632" s="296" t="s">
        <v>287</v>
      </c>
    </row>
    <row r="633" spans="53:63" x14ac:dyDescent="0.3">
      <c r="BA633" s="274">
        <v>625</v>
      </c>
      <c r="BB633" s="275">
        <v>135000</v>
      </c>
      <c r="BC633" s="275">
        <v>99000</v>
      </c>
      <c r="BD633" s="275">
        <v>110000</v>
      </c>
      <c r="BE633" s="275">
        <v>85000</v>
      </c>
      <c r="BF633" s="275">
        <v>99000</v>
      </c>
      <c r="BK633" s="296" t="s">
        <v>287</v>
      </c>
    </row>
    <row r="634" spans="53:63" x14ac:dyDescent="0.3">
      <c r="BA634" s="274">
        <v>626</v>
      </c>
      <c r="BB634" s="275">
        <v>135000</v>
      </c>
      <c r="BC634" s="275">
        <v>99000</v>
      </c>
      <c r="BD634" s="275">
        <v>110000</v>
      </c>
      <c r="BE634" s="275">
        <v>85000</v>
      </c>
      <c r="BF634" s="275">
        <v>99000</v>
      </c>
      <c r="BK634" s="296" t="s">
        <v>287</v>
      </c>
    </row>
    <row r="635" spans="53:63" x14ac:dyDescent="0.3">
      <c r="BA635" s="274">
        <v>627</v>
      </c>
      <c r="BB635" s="275">
        <v>135000</v>
      </c>
      <c r="BC635" s="275">
        <v>99000</v>
      </c>
      <c r="BD635" s="275">
        <v>110000</v>
      </c>
      <c r="BE635" s="275">
        <v>85000</v>
      </c>
      <c r="BF635" s="275">
        <v>99000</v>
      </c>
      <c r="BK635" s="296" t="s">
        <v>287</v>
      </c>
    </row>
    <row r="636" spans="53:63" x14ac:dyDescent="0.3">
      <c r="BA636" s="274">
        <v>628</v>
      </c>
      <c r="BB636" s="275">
        <v>135000</v>
      </c>
      <c r="BC636" s="275">
        <v>99000</v>
      </c>
      <c r="BD636" s="275">
        <v>110000</v>
      </c>
      <c r="BE636" s="275">
        <v>85000</v>
      </c>
      <c r="BF636" s="275">
        <v>99000</v>
      </c>
      <c r="BK636" s="296" t="s">
        <v>287</v>
      </c>
    </row>
    <row r="637" spans="53:63" x14ac:dyDescent="0.3">
      <c r="BA637" s="274">
        <v>629</v>
      </c>
      <c r="BB637" s="275">
        <v>135000</v>
      </c>
      <c r="BC637" s="275">
        <v>99000</v>
      </c>
      <c r="BD637" s="275">
        <v>110000</v>
      </c>
      <c r="BE637" s="275">
        <v>85000</v>
      </c>
      <c r="BF637" s="275">
        <v>99000</v>
      </c>
      <c r="BK637" s="296" t="s">
        <v>287</v>
      </c>
    </row>
    <row r="638" spans="53:63" x14ac:dyDescent="0.3">
      <c r="BA638" s="274">
        <v>630</v>
      </c>
      <c r="BB638" s="275">
        <v>135000</v>
      </c>
      <c r="BC638" s="275">
        <v>99000</v>
      </c>
      <c r="BD638" s="275">
        <v>110000</v>
      </c>
      <c r="BE638" s="275">
        <v>85000</v>
      </c>
      <c r="BF638" s="275">
        <v>99000</v>
      </c>
      <c r="BK638" s="296" t="s">
        <v>287</v>
      </c>
    </row>
    <row r="639" spans="53:63" x14ac:dyDescent="0.3">
      <c r="BA639" s="274">
        <v>631</v>
      </c>
      <c r="BB639" s="275">
        <v>135000</v>
      </c>
      <c r="BC639" s="275">
        <v>99000</v>
      </c>
      <c r="BD639" s="275">
        <v>110000</v>
      </c>
      <c r="BE639" s="275">
        <v>85000</v>
      </c>
      <c r="BF639" s="275">
        <v>99000</v>
      </c>
      <c r="BK639" s="296" t="s">
        <v>287</v>
      </c>
    </row>
    <row r="640" spans="53:63" x14ac:dyDescent="0.3">
      <c r="BA640" s="274">
        <v>632</v>
      </c>
      <c r="BB640" s="275">
        <v>135000</v>
      </c>
      <c r="BC640" s="275">
        <v>99000</v>
      </c>
      <c r="BD640" s="275">
        <v>110000</v>
      </c>
      <c r="BE640" s="275">
        <v>85000</v>
      </c>
      <c r="BF640" s="275">
        <v>99000</v>
      </c>
      <c r="BK640" s="296" t="s">
        <v>287</v>
      </c>
    </row>
    <row r="641" spans="53:63" x14ac:dyDescent="0.3">
      <c r="BA641" s="274">
        <v>633</v>
      </c>
      <c r="BB641" s="275">
        <v>135000</v>
      </c>
      <c r="BC641" s="275">
        <v>99000</v>
      </c>
      <c r="BD641" s="275">
        <v>110000</v>
      </c>
      <c r="BE641" s="275">
        <v>85000</v>
      </c>
      <c r="BF641" s="275">
        <v>99000</v>
      </c>
      <c r="BK641" s="296" t="s">
        <v>287</v>
      </c>
    </row>
    <row r="642" spans="53:63" x14ac:dyDescent="0.3">
      <c r="BA642" s="274">
        <v>634</v>
      </c>
      <c r="BB642" s="275">
        <v>135000</v>
      </c>
      <c r="BC642" s="275">
        <v>99000</v>
      </c>
      <c r="BD642" s="275">
        <v>110000</v>
      </c>
      <c r="BE642" s="275">
        <v>85000</v>
      </c>
      <c r="BF642" s="275">
        <v>99000</v>
      </c>
      <c r="BK642" s="296" t="s">
        <v>287</v>
      </c>
    </row>
    <row r="643" spans="53:63" x14ac:dyDescent="0.3">
      <c r="BA643" s="274">
        <v>635</v>
      </c>
      <c r="BB643" s="275">
        <v>135000</v>
      </c>
      <c r="BC643" s="275">
        <v>99000</v>
      </c>
      <c r="BD643" s="275">
        <v>110000</v>
      </c>
      <c r="BE643" s="275">
        <v>85000</v>
      </c>
      <c r="BF643" s="275">
        <v>99000</v>
      </c>
      <c r="BK643" s="296" t="s">
        <v>287</v>
      </c>
    </row>
    <row r="644" spans="53:63" x14ac:dyDescent="0.3">
      <c r="BA644" s="274">
        <v>636</v>
      </c>
      <c r="BB644" s="275">
        <v>135000</v>
      </c>
      <c r="BC644" s="275">
        <v>99000</v>
      </c>
      <c r="BD644" s="275">
        <v>110000</v>
      </c>
      <c r="BE644" s="275">
        <v>85000</v>
      </c>
      <c r="BF644" s="275">
        <v>99000</v>
      </c>
      <c r="BK644" s="296" t="s">
        <v>287</v>
      </c>
    </row>
    <row r="645" spans="53:63" x14ac:dyDescent="0.3">
      <c r="BA645" s="274">
        <v>637</v>
      </c>
      <c r="BB645" s="275">
        <v>135000</v>
      </c>
      <c r="BC645" s="275">
        <v>99000</v>
      </c>
      <c r="BD645" s="275">
        <v>110000</v>
      </c>
      <c r="BE645" s="275">
        <v>85000</v>
      </c>
      <c r="BF645" s="275">
        <v>99000</v>
      </c>
      <c r="BK645" s="296" t="s">
        <v>287</v>
      </c>
    </row>
    <row r="646" spans="53:63" x14ac:dyDescent="0.3">
      <c r="BA646" s="274">
        <v>638</v>
      </c>
      <c r="BB646" s="275">
        <v>135000</v>
      </c>
      <c r="BC646" s="275">
        <v>99000</v>
      </c>
      <c r="BD646" s="275">
        <v>110000</v>
      </c>
      <c r="BE646" s="275">
        <v>85000</v>
      </c>
      <c r="BF646" s="275">
        <v>99000</v>
      </c>
      <c r="BK646" s="296" t="s">
        <v>287</v>
      </c>
    </row>
    <row r="647" spans="53:63" x14ac:dyDescent="0.3">
      <c r="BA647" s="274">
        <v>639</v>
      </c>
      <c r="BB647" s="275">
        <v>135000</v>
      </c>
      <c r="BC647" s="275">
        <v>99000</v>
      </c>
      <c r="BD647" s="275">
        <v>110000</v>
      </c>
      <c r="BE647" s="275">
        <v>85000</v>
      </c>
      <c r="BF647" s="275">
        <v>99000</v>
      </c>
      <c r="BK647" s="296" t="s">
        <v>287</v>
      </c>
    </row>
    <row r="648" spans="53:63" x14ac:dyDescent="0.3">
      <c r="BA648" s="274">
        <v>640</v>
      </c>
      <c r="BB648" s="275">
        <v>135000</v>
      </c>
      <c r="BC648" s="275">
        <v>99000</v>
      </c>
      <c r="BD648" s="275">
        <v>110000</v>
      </c>
      <c r="BE648" s="275">
        <v>85000</v>
      </c>
      <c r="BF648" s="275">
        <v>99000</v>
      </c>
      <c r="BK648" s="296" t="s">
        <v>287</v>
      </c>
    </row>
    <row r="649" spans="53:63" x14ac:dyDescent="0.3">
      <c r="BA649" s="274">
        <v>641</v>
      </c>
      <c r="BB649" s="275">
        <v>135000</v>
      </c>
      <c r="BC649" s="275">
        <v>99000</v>
      </c>
      <c r="BD649" s="275">
        <v>110000</v>
      </c>
      <c r="BE649" s="275">
        <v>85000</v>
      </c>
      <c r="BF649" s="275">
        <v>99000</v>
      </c>
      <c r="BK649" s="296" t="s">
        <v>287</v>
      </c>
    </row>
    <row r="650" spans="53:63" x14ac:dyDescent="0.3">
      <c r="BA650" s="274">
        <v>642</v>
      </c>
      <c r="BB650" s="275">
        <v>135000</v>
      </c>
      <c r="BC650" s="275">
        <v>99000</v>
      </c>
      <c r="BD650" s="275">
        <v>110000</v>
      </c>
      <c r="BE650" s="275">
        <v>85000</v>
      </c>
      <c r="BF650" s="275">
        <v>99000</v>
      </c>
      <c r="BK650" s="296" t="s">
        <v>287</v>
      </c>
    </row>
    <row r="651" spans="53:63" x14ac:dyDescent="0.3">
      <c r="BA651" s="274">
        <v>643</v>
      </c>
      <c r="BB651" s="275">
        <v>135000</v>
      </c>
      <c r="BC651" s="275">
        <v>99000</v>
      </c>
      <c r="BD651" s="275">
        <v>110000</v>
      </c>
      <c r="BE651" s="275">
        <v>85000</v>
      </c>
      <c r="BF651" s="275">
        <v>99000</v>
      </c>
      <c r="BK651" s="296" t="s">
        <v>287</v>
      </c>
    </row>
    <row r="652" spans="53:63" x14ac:dyDescent="0.3">
      <c r="BA652" s="274">
        <v>644</v>
      </c>
      <c r="BB652" s="275">
        <v>135000</v>
      </c>
      <c r="BC652" s="275">
        <v>99000</v>
      </c>
      <c r="BD652" s="275">
        <v>110000</v>
      </c>
      <c r="BE652" s="275">
        <v>85000</v>
      </c>
      <c r="BF652" s="275">
        <v>99000</v>
      </c>
      <c r="BK652" s="296" t="s">
        <v>287</v>
      </c>
    </row>
    <row r="653" spans="53:63" x14ac:dyDescent="0.3">
      <c r="BA653" s="274">
        <v>645</v>
      </c>
      <c r="BB653" s="275">
        <v>135000</v>
      </c>
      <c r="BC653" s="275">
        <v>99000</v>
      </c>
      <c r="BD653" s="275">
        <v>110000</v>
      </c>
      <c r="BE653" s="275">
        <v>85000</v>
      </c>
      <c r="BF653" s="275">
        <v>99000</v>
      </c>
      <c r="BK653" s="296" t="s">
        <v>287</v>
      </c>
    </row>
    <row r="654" spans="53:63" x14ac:dyDescent="0.3">
      <c r="BA654" s="274">
        <v>646</v>
      </c>
      <c r="BB654" s="275">
        <v>135000</v>
      </c>
      <c r="BC654" s="275">
        <v>99000</v>
      </c>
      <c r="BD654" s="275">
        <v>110000</v>
      </c>
      <c r="BE654" s="275">
        <v>85000</v>
      </c>
      <c r="BF654" s="275">
        <v>99000</v>
      </c>
      <c r="BK654" s="296" t="s">
        <v>287</v>
      </c>
    </row>
    <row r="655" spans="53:63" x14ac:dyDescent="0.3">
      <c r="BA655" s="274">
        <v>647</v>
      </c>
      <c r="BB655" s="275">
        <v>135000</v>
      </c>
      <c r="BC655" s="275">
        <v>99000</v>
      </c>
      <c r="BD655" s="275">
        <v>110000</v>
      </c>
      <c r="BE655" s="275">
        <v>85000</v>
      </c>
      <c r="BF655" s="275">
        <v>99000</v>
      </c>
      <c r="BK655" s="296" t="s">
        <v>287</v>
      </c>
    </row>
    <row r="656" spans="53:63" x14ac:dyDescent="0.3">
      <c r="BA656" s="274">
        <v>648</v>
      </c>
      <c r="BB656" s="275">
        <v>135000</v>
      </c>
      <c r="BC656" s="275">
        <v>99000</v>
      </c>
      <c r="BD656" s="275">
        <v>110000</v>
      </c>
      <c r="BE656" s="275">
        <v>85000</v>
      </c>
      <c r="BF656" s="275">
        <v>99000</v>
      </c>
      <c r="BK656" s="296" t="s">
        <v>287</v>
      </c>
    </row>
    <row r="657" spans="53:63" x14ac:dyDescent="0.3">
      <c r="BA657" s="274">
        <v>649</v>
      </c>
      <c r="BB657" s="275">
        <v>135000</v>
      </c>
      <c r="BC657" s="275">
        <v>99000</v>
      </c>
      <c r="BD657" s="275">
        <v>110000</v>
      </c>
      <c r="BE657" s="275">
        <v>85000</v>
      </c>
      <c r="BF657" s="275">
        <v>99000</v>
      </c>
      <c r="BK657" s="296" t="s">
        <v>287</v>
      </c>
    </row>
    <row r="658" spans="53:63" x14ac:dyDescent="0.3">
      <c r="BA658" s="274">
        <v>650</v>
      </c>
      <c r="BB658" s="275">
        <v>135000</v>
      </c>
      <c r="BC658" s="275">
        <v>99000</v>
      </c>
      <c r="BD658" s="275">
        <v>110000</v>
      </c>
      <c r="BE658" s="275">
        <v>85000</v>
      </c>
      <c r="BF658" s="275">
        <v>99000</v>
      </c>
      <c r="BK658" s="296" t="s">
        <v>287</v>
      </c>
    </row>
    <row r="659" spans="53:63" x14ac:dyDescent="0.3">
      <c r="BA659" s="274">
        <v>651</v>
      </c>
      <c r="BB659" s="275">
        <v>135000</v>
      </c>
      <c r="BC659" s="275">
        <v>99000</v>
      </c>
      <c r="BD659" s="275">
        <v>110000</v>
      </c>
      <c r="BE659" s="275">
        <v>85000</v>
      </c>
      <c r="BF659" s="275">
        <v>99000</v>
      </c>
      <c r="BK659" s="296" t="s">
        <v>287</v>
      </c>
    </row>
    <row r="660" spans="53:63" x14ac:dyDescent="0.3">
      <c r="BA660" s="274">
        <v>652</v>
      </c>
      <c r="BB660" s="275">
        <v>135000</v>
      </c>
      <c r="BC660" s="275">
        <v>99000</v>
      </c>
      <c r="BD660" s="275">
        <v>110000</v>
      </c>
      <c r="BE660" s="275">
        <v>85000</v>
      </c>
      <c r="BF660" s="275">
        <v>99000</v>
      </c>
      <c r="BK660" s="296" t="s">
        <v>287</v>
      </c>
    </row>
    <row r="661" spans="53:63" x14ac:dyDescent="0.3">
      <c r="BA661" s="274">
        <v>653</v>
      </c>
      <c r="BB661" s="275">
        <v>135000</v>
      </c>
      <c r="BC661" s="275">
        <v>99000</v>
      </c>
      <c r="BD661" s="275">
        <v>110000</v>
      </c>
      <c r="BE661" s="275">
        <v>85000</v>
      </c>
      <c r="BF661" s="275">
        <v>99000</v>
      </c>
      <c r="BK661" s="296" t="s">
        <v>287</v>
      </c>
    </row>
    <row r="662" spans="53:63" x14ac:dyDescent="0.3">
      <c r="BA662" s="274">
        <v>654</v>
      </c>
      <c r="BB662" s="275">
        <v>135000</v>
      </c>
      <c r="BC662" s="275">
        <v>99000</v>
      </c>
      <c r="BD662" s="275">
        <v>110000</v>
      </c>
      <c r="BE662" s="275">
        <v>85000</v>
      </c>
      <c r="BF662" s="275">
        <v>99000</v>
      </c>
      <c r="BK662" s="296" t="s">
        <v>287</v>
      </c>
    </row>
    <row r="663" spans="53:63" x14ac:dyDescent="0.3">
      <c r="BA663" s="274">
        <v>655</v>
      </c>
      <c r="BB663" s="275">
        <v>135000</v>
      </c>
      <c r="BC663" s="275">
        <v>99000</v>
      </c>
      <c r="BD663" s="275">
        <v>110000</v>
      </c>
      <c r="BE663" s="275">
        <v>85000</v>
      </c>
      <c r="BF663" s="275">
        <v>99000</v>
      </c>
      <c r="BK663" s="296" t="s">
        <v>287</v>
      </c>
    </row>
    <row r="664" spans="53:63" x14ac:dyDescent="0.3">
      <c r="BA664" s="274">
        <v>656</v>
      </c>
      <c r="BB664" s="275">
        <v>135000</v>
      </c>
      <c r="BC664" s="275">
        <v>99000</v>
      </c>
      <c r="BD664" s="275">
        <v>110000</v>
      </c>
      <c r="BE664" s="275">
        <v>85000</v>
      </c>
      <c r="BF664" s="275">
        <v>99000</v>
      </c>
      <c r="BK664" s="296" t="s">
        <v>287</v>
      </c>
    </row>
    <row r="665" spans="53:63" x14ac:dyDescent="0.3">
      <c r="BA665" s="274">
        <v>657</v>
      </c>
      <c r="BB665" s="275">
        <v>135000</v>
      </c>
      <c r="BC665" s="275">
        <v>99000</v>
      </c>
      <c r="BD665" s="275">
        <v>110000</v>
      </c>
      <c r="BE665" s="275">
        <v>85000</v>
      </c>
      <c r="BF665" s="275">
        <v>99000</v>
      </c>
      <c r="BK665" s="296" t="s">
        <v>287</v>
      </c>
    </row>
    <row r="666" spans="53:63" x14ac:dyDescent="0.3">
      <c r="BA666" s="274">
        <v>658</v>
      </c>
      <c r="BB666" s="275">
        <v>135000</v>
      </c>
      <c r="BC666" s="275">
        <v>99000</v>
      </c>
      <c r="BD666" s="275">
        <v>110000</v>
      </c>
      <c r="BE666" s="275">
        <v>85000</v>
      </c>
      <c r="BF666" s="275">
        <v>99000</v>
      </c>
      <c r="BK666" s="296" t="s">
        <v>287</v>
      </c>
    </row>
    <row r="667" spans="53:63" x14ac:dyDescent="0.3">
      <c r="BA667" s="274">
        <v>659</v>
      </c>
      <c r="BB667" s="275">
        <v>135000</v>
      </c>
      <c r="BC667" s="275">
        <v>99000</v>
      </c>
      <c r="BD667" s="275">
        <v>110000</v>
      </c>
      <c r="BE667" s="275">
        <v>85000</v>
      </c>
      <c r="BF667" s="275">
        <v>99000</v>
      </c>
      <c r="BK667" s="296" t="s">
        <v>287</v>
      </c>
    </row>
    <row r="668" spans="53:63" x14ac:dyDescent="0.3">
      <c r="BA668" s="274">
        <v>660</v>
      </c>
      <c r="BB668" s="275">
        <v>135000</v>
      </c>
      <c r="BC668" s="275">
        <v>99000</v>
      </c>
      <c r="BD668" s="275">
        <v>110000</v>
      </c>
      <c r="BE668" s="275">
        <v>85000</v>
      </c>
      <c r="BF668" s="275">
        <v>99000</v>
      </c>
      <c r="BK668" s="296" t="s">
        <v>287</v>
      </c>
    </row>
    <row r="669" spans="53:63" x14ac:dyDescent="0.3">
      <c r="BA669" s="274">
        <v>661</v>
      </c>
      <c r="BB669" s="275">
        <v>135000</v>
      </c>
      <c r="BC669" s="275">
        <v>99000</v>
      </c>
      <c r="BD669" s="275">
        <v>110000</v>
      </c>
      <c r="BE669" s="275">
        <v>85000</v>
      </c>
      <c r="BF669" s="275">
        <v>99000</v>
      </c>
      <c r="BK669" s="296" t="s">
        <v>287</v>
      </c>
    </row>
    <row r="670" spans="53:63" x14ac:dyDescent="0.3">
      <c r="BA670" s="274">
        <v>662</v>
      </c>
      <c r="BB670" s="275">
        <v>135000</v>
      </c>
      <c r="BC670" s="275">
        <v>99000</v>
      </c>
      <c r="BD670" s="275">
        <v>110000</v>
      </c>
      <c r="BE670" s="275">
        <v>85000</v>
      </c>
      <c r="BF670" s="275">
        <v>99000</v>
      </c>
      <c r="BK670" s="296" t="s">
        <v>287</v>
      </c>
    </row>
    <row r="671" spans="53:63" x14ac:dyDescent="0.3">
      <c r="BA671" s="274">
        <v>663</v>
      </c>
      <c r="BB671" s="275">
        <v>135000</v>
      </c>
      <c r="BC671" s="275">
        <v>99000</v>
      </c>
      <c r="BD671" s="275">
        <v>110000</v>
      </c>
      <c r="BE671" s="275">
        <v>85000</v>
      </c>
      <c r="BF671" s="275">
        <v>99000</v>
      </c>
      <c r="BK671" s="296" t="s">
        <v>287</v>
      </c>
    </row>
    <row r="672" spans="53:63" x14ac:dyDescent="0.3">
      <c r="BA672" s="274">
        <v>664</v>
      </c>
      <c r="BB672" s="275">
        <v>135000</v>
      </c>
      <c r="BC672" s="275">
        <v>99000</v>
      </c>
      <c r="BD672" s="275">
        <v>110000</v>
      </c>
      <c r="BE672" s="275">
        <v>85000</v>
      </c>
      <c r="BF672" s="275">
        <v>99000</v>
      </c>
      <c r="BK672" s="296" t="s">
        <v>287</v>
      </c>
    </row>
    <row r="673" spans="53:63" x14ac:dyDescent="0.3">
      <c r="BA673" s="274">
        <v>665</v>
      </c>
      <c r="BB673" s="275">
        <v>135000</v>
      </c>
      <c r="BC673" s="275">
        <v>99000</v>
      </c>
      <c r="BD673" s="275">
        <v>110000</v>
      </c>
      <c r="BE673" s="275">
        <v>85000</v>
      </c>
      <c r="BF673" s="275">
        <v>99000</v>
      </c>
      <c r="BK673" s="296" t="s">
        <v>287</v>
      </c>
    </row>
    <row r="674" spans="53:63" x14ac:dyDescent="0.3">
      <c r="BA674" s="274">
        <v>666</v>
      </c>
      <c r="BB674" s="275">
        <v>135000</v>
      </c>
      <c r="BC674" s="275">
        <v>99000</v>
      </c>
      <c r="BD674" s="275">
        <v>110000</v>
      </c>
      <c r="BE674" s="275">
        <v>85000</v>
      </c>
      <c r="BF674" s="275">
        <v>99000</v>
      </c>
      <c r="BK674" s="296" t="s">
        <v>287</v>
      </c>
    </row>
    <row r="675" spans="53:63" x14ac:dyDescent="0.3">
      <c r="BA675" s="274">
        <v>667</v>
      </c>
      <c r="BB675" s="275">
        <v>135000</v>
      </c>
      <c r="BC675" s="275">
        <v>99000</v>
      </c>
      <c r="BD675" s="275">
        <v>110000</v>
      </c>
      <c r="BE675" s="275">
        <v>85000</v>
      </c>
      <c r="BF675" s="275">
        <v>99000</v>
      </c>
      <c r="BK675" s="296" t="s">
        <v>287</v>
      </c>
    </row>
    <row r="676" spans="53:63" x14ac:dyDescent="0.3">
      <c r="BA676" s="274">
        <v>668</v>
      </c>
      <c r="BB676" s="275">
        <v>135000</v>
      </c>
      <c r="BC676" s="275">
        <v>99000</v>
      </c>
      <c r="BD676" s="275">
        <v>110000</v>
      </c>
      <c r="BE676" s="275">
        <v>85000</v>
      </c>
      <c r="BF676" s="275">
        <v>99000</v>
      </c>
      <c r="BK676" s="296" t="s">
        <v>287</v>
      </c>
    </row>
    <row r="677" spans="53:63" x14ac:dyDescent="0.3">
      <c r="BA677" s="274">
        <v>669</v>
      </c>
      <c r="BB677" s="275">
        <v>135000</v>
      </c>
      <c r="BC677" s="275">
        <v>99000</v>
      </c>
      <c r="BD677" s="275">
        <v>110000</v>
      </c>
      <c r="BE677" s="275">
        <v>85000</v>
      </c>
      <c r="BF677" s="275">
        <v>99000</v>
      </c>
      <c r="BK677" s="296" t="s">
        <v>287</v>
      </c>
    </row>
    <row r="678" spans="53:63" x14ac:dyDescent="0.3">
      <c r="BA678" s="274">
        <v>670</v>
      </c>
      <c r="BB678" s="275">
        <v>135000</v>
      </c>
      <c r="BC678" s="275">
        <v>99000</v>
      </c>
      <c r="BD678" s="275">
        <v>110000</v>
      </c>
      <c r="BE678" s="275">
        <v>85000</v>
      </c>
      <c r="BF678" s="275">
        <v>99000</v>
      </c>
      <c r="BK678" s="296" t="s">
        <v>287</v>
      </c>
    </row>
    <row r="679" spans="53:63" x14ac:dyDescent="0.3">
      <c r="BA679" s="274">
        <v>671</v>
      </c>
      <c r="BB679" s="275">
        <v>135000</v>
      </c>
      <c r="BC679" s="275">
        <v>99000</v>
      </c>
      <c r="BD679" s="275">
        <v>110000</v>
      </c>
      <c r="BE679" s="275">
        <v>85000</v>
      </c>
      <c r="BF679" s="275">
        <v>99000</v>
      </c>
      <c r="BK679" s="296" t="s">
        <v>287</v>
      </c>
    </row>
    <row r="680" spans="53:63" x14ac:dyDescent="0.3">
      <c r="BA680" s="274">
        <v>672</v>
      </c>
      <c r="BB680" s="275">
        <v>135000</v>
      </c>
      <c r="BC680" s="275">
        <v>99000</v>
      </c>
      <c r="BD680" s="275">
        <v>110000</v>
      </c>
      <c r="BE680" s="275">
        <v>85000</v>
      </c>
      <c r="BF680" s="275">
        <v>99000</v>
      </c>
      <c r="BK680" s="296" t="s">
        <v>287</v>
      </c>
    </row>
    <row r="681" spans="53:63" x14ac:dyDescent="0.3">
      <c r="BA681" s="274">
        <v>673</v>
      </c>
      <c r="BB681" s="275">
        <v>135000</v>
      </c>
      <c r="BC681" s="275">
        <v>99000</v>
      </c>
      <c r="BD681" s="275">
        <v>110000</v>
      </c>
      <c r="BE681" s="275">
        <v>85000</v>
      </c>
      <c r="BF681" s="275">
        <v>99000</v>
      </c>
      <c r="BK681" s="296" t="s">
        <v>287</v>
      </c>
    </row>
    <row r="682" spans="53:63" x14ac:dyDescent="0.3">
      <c r="BA682" s="274">
        <v>674</v>
      </c>
      <c r="BB682" s="275">
        <v>135000</v>
      </c>
      <c r="BC682" s="275">
        <v>99000</v>
      </c>
      <c r="BD682" s="275">
        <v>110000</v>
      </c>
      <c r="BE682" s="275">
        <v>85000</v>
      </c>
      <c r="BF682" s="275">
        <v>99000</v>
      </c>
      <c r="BK682" s="296" t="s">
        <v>287</v>
      </c>
    </row>
    <row r="683" spans="53:63" x14ac:dyDescent="0.3">
      <c r="BA683" s="274">
        <v>675</v>
      </c>
      <c r="BB683" s="275">
        <v>135000</v>
      </c>
      <c r="BC683" s="275">
        <v>99000</v>
      </c>
      <c r="BD683" s="275">
        <v>110000</v>
      </c>
      <c r="BE683" s="275">
        <v>85000</v>
      </c>
      <c r="BF683" s="275">
        <v>99000</v>
      </c>
      <c r="BK683" s="296" t="s">
        <v>287</v>
      </c>
    </row>
    <row r="684" spans="53:63" x14ac:dyDescent="0.3">
      <c r="BA684" s="274">
        <v>676</v>
      </c>
      <c r="BB684" s="275">
        <v>135000</v>
      </c>
      <c r="BC684" s="275">
        <v>99000</v>
      </c>
      <c r="BD684" s="275">
        <v>110000</v>
      </c>
      <c r="BE684" s="275">
        <v>85000</v>
      </c>
      <c r="BF684" s="275">
        <v>99000</v>
      </c>
      <c r="BK684" s="296" t="s">
        <v>287</v>
      </c>
    </row>
    <row r="685" spans="53:63" x14ac:dyDescent="0.3">
      <c r="BA685" s="274">
        <v>677</v>
      </c>
      <c r="BB685" s="275">
        <v>135000</v>
      </c>
      <c r="BC685" s="275">
        <v>99000</v>
      </c>
      <c r="BD685" s="275">
        <v>110000</v>
      </c>
      <c r="BE685" s="275">
        <v>85000</v>
      </c>
      <c r="BF685" s="275">
        <v>99000</v>
      </c>
      <c r="BK685" s="296" t="s">
        <v>287</v>
      </c>
    </row>
    <row r="686" spans="53:63" x14ac:dyDescent="0.3">
      <c r="BA686" s="274">
        <v>678</v>
      </c>
      <c r="BB686" s="275">
        <v>135000</v>
      </c>
      <c r="BC686" s="275">
        <v>99000</v>
      </c>
      <c r="BD686" s="275">
        <v>110000</v>
      </c>
      <c r="BE686" s="275">
        <v>85000</v>
      </c>
      <c r="BF686" s="275">
        <v>99000</v>
      </c>
      <c r="BK686" s="296" t="s">
        <v>287</v>
      </c>
    </row>
    <row r="687" spans="53:63" x14ac:dyDescent="0.3">
      <c r="BA687" s="274">
        <v>679</v>
      </c>
      <c r="BB687" s="275">
        <v>135000</v>
      </c>
      <c r="BC687" s="275">
        <v>99000</v>
      </c>
      <c r="BD687" s="275">
        <v>110000</v>
      </c>
      <c r="BE687" s="275">
        <v>85000</v>
      </c>
      <c r="BF687" s="275">
        <v>99000</v>
      </c>
      <c r="BK687" s="296" t="s">
        <v>287</v>
      </c>
    </row>
    <row r="688" spans="53:63" x14ac:dyDescent="0.3">
      <c r="BA688" s="274">
        <v>680</v>
      </c>
      <c r="BB688" s="275">
        <v>135000</v>
      </c>
      <c r="BC688" s="275">
        <v>99000</v>
      </c>
      <c r="BD688" s="275">
        <v>110000</v>
      </c>
      <c r="BE688" s="275">
        <v>85000</v>
      </c>
      <c r="BF688" s="275">
        <v>99000</v>
      </c>
      <c r="BK688" s="296" t="s">
        <v>287</v>
      </c>
    </row>
    <row r="689" spans="53:63" x14ac:dyDescent="0.3">
      <c r="BA689" s="274">
        <v>681</v>
      </c>
      <c r="BB689" s="275">
        <v>135000</v>
      </c>
      <c r="BC689" s="275">
        <v>99000</v>
      </c>
      <c r="BD689" s="275">
        <v>110000</v>
      </c>
      <c r="BE689" s="275">
        <v>85000</v>
      </c>
      <c r="BF689" s="275">
        <v>99000</v>
      </c>
      <c r="BK689" s="296" t="s">
        <v>287</v>
      </c>
    </row>
    <row r="690" spans="53:63" x14ac:dyDescent="0.3">
      <c r="BA690" s="274">
        <v>682</v>
      </c>
      <c r="BB690" s="275">
        <v>135000</v>
      </c>
      <c r="BC690" s="275">
        <v>99000</v>
      </c>
      <c r="BD690" s="275">
        <v>110000</v>
      </c>
      <c r="BE690" s="275">
        <v>85000</v>
      </c>
      <c r="BF690" s="275">
        <v>99000</v>
      </c>
      <c r="BK690" s="296" t="s">
        <v>287</v>
      </c>
    </row>
    <row r="691" spans="53:63" x14ac:dyDescent="0.3">
      <c r="BA691" s="274">
        <v>683</v>
      </c>
      <c r="BB691" s="275">
        <v>135000</v>
      </c>
      <c r="BC691" s="275">
        <v>99000</v>
      </c>
      <c r="BD691" s="275">
        <v>110000</v>
      </c>
      <c r="BE691" s="275">
        <v>85000</v>
      </c>
      <c r="BF691" s="275">
        <v>99000</v>
      </c>
      <c r="BK691" s="296" t="s">
        <v>287</v>
      </c>
    </row>
    <row r="692" spans="53:63" x14ac:dyDescent="0.3">
      <c r="BA692" s="274">
        <v>684</v>
      </c>
      <c r="BB692" s="275">
        <v>135000</v>
      </c>
      <c r="BC692" s="275">
        <v>99000</v>
      </c>
      <c r="BD692" s="275">
        <v>110000</v>
      </c>
      <c r="BE692" s="275">
        <v>85000</v>
      </c>
      <c r="BF692" s="275">
        <v>99000</v>
      </c>
      <c r="BK692" s="296" t="s">
        <v>287</v>
      </c>
    </row>
    <row r="693" spans="53:63" x14ac:dyDescent="0.3">
      <c r="BA693" s="274">
        <v>685</v>
      </c>
      <c r="BB693" s="275">
        <v>135000</v>
      </c>
      <c r="BC693" s="275">
        <v>99000</v>
      </c>
      <c r="BD693" s="275">
        <v>110000</v>
      </c>
      <c r="BE693" s="275">
        <v>85000</v>
      </c>
      <c r="BF693" s="275">
        <v>99000</v>
      </c>
      <c r="BK693" s="296" t="s">
        <v>287</v>
      </c>
    </row>
    <row r="694" spans="53:63" x14ac:dyDescent="0.3">
      <c r="BA694" s="274">
        <v>686</v>
      </c>
      <c r="BB694" s="275">
        <v>135000</v>
      </c>
      <c r="BC694" s="275">
        <v>99000</v>
      </c>
      <c r="BD694" s="275">
        <v>110000</v>
      </c>
      <c r="BE694" s="275">
        <v>85000</v>
      </c>
      <c r="BF694" s="275">
        <v>99000</v>
      </c>
      <c r="BK694" s="296" t="s">
        <v>287</v>
      </c>
    </row>
    <row r="695" spans="53:63" x14ac:dyDescent="0.3">
      <c r="BA695" s="274">
        <v>687</v>
      </c>
      <c r="BB695" s="275">
        <v>135000</v>
      </c>
      <c r="BC695" s="275">
        <v>99000</v>
      </c>
      <c r="BD695" s="275">
        <v>110000</v>
      </c>
      <c r="BE695" s="275">
        <v>85000</v>
      </c>
      <c r="BF695" s="275">
        <v>99000</v>
      </c>
      <c r="BK695" s="296" t="s">
        <v>287</v>
      </c>
    </row>
    <row r="696" spans="53:63" x14ac:dyDescent="0.3">
      <c r="BA696" s="274">
        <v>688</v>
      </c>
      <c r="BB696" s="275">
        <v>135000</v>
      </c>
      <c r="BC696" s="275">
        <v>99000</v>
      </c>
      <c r="BD696" s="275">
        <v>110000</v>
      </c>
      <c r="BE696" s="275">
        <v>85000</v>
      </c>
      <c r="BF696" s="275">
        <v>99000</v>
      </c>
      <c r="BK696" s="296" t="s">
        <v>287</v>
      </c>
    </row>
    <row r="697" spans="53:63" x14ac:dyDescent="0.3">
      <c r="BA697" s="274">
        <v>689</v>
      </c>
      <c r="BB697" s="275">
        <v>135000</v>
      </c>
      <c r="BC697" s="275">
        <v>99000</v>
      </c>
      <c r="BD697" s="275">
        <v>110000</v>
      </c>
      <c r="BE697" s="275">
        <v>85000</v>
      </c>
      <c r="BF697" s="275">
        <v>99000</v>
      </c>
      <c r="BK697" s="296" t="s">
        <v>287</v>
      </c>
    </row>
    <row r="698" spans="53:63" x14ac:dyDescent="0.3">
      <c r="BA698" s="274">
        <v>690</v>
      </c>
      <c r="BB698" s="275">
        <v>135000</v>
      </c>
      <c r="BC698" s="275">
        <v>99000</v>
      </c>
      <c r="BD698" s="275">
        <v>110000</v>
      </c>
      <c r="BE698" s="275">
        <v>85000</v>
      </c>
      <c r="BF698" s="275">
        <v>99000</v>
      </c>
      <c r="BK698" s="296" t="s">
        <v>287</v>
      </c>
    </row>
    <row r="699" spans="53:63" x14ac:dyDescent="0.3">
      <c r="BA699" s="274">
        <v>691</v>
      </c>
      <c r="BB699" s="275">
        <v>135000</v>
      </c>
      <c r="BC699" s="275">
        <v>99000</v>
      </c>
      <c r="BD699" s="275">
        <v>110000</v>
      </c>
      <c r="BE699" s="275">
        <v>85000</v>
      </c>
      <c r="BF699" s="275">
        <v>99000</v>
      </c>
      <c r="BK699" s="296" t="s">
        <v>287</v>
      </c>
    </row>
    <row r="700" spans="53:63" x14ac:dyDescent="0.3">
      <c r="BA700" s="274">
        <v>692</v>
      </c>
      <c r="BB700" s="275">
        <v>135000</v>
      </c>
      <c r="BC700" s="275">
        <v>99000</v>
      </c>
      <c r="BD700" s="275">
        <v>110000</v>
      </c>
      <c r="BE700" s="275">
        <v>85000</v>
      </c>
      <c r="BF700" s="275">
        <v>99000</v>
      </c>
      <c r="BK700" s="296" t="s">
        <v>287</v>
      </c>
    </row>
    <row r="701" spans="53:63" x14ac:dyDescent="0.3">
      <c r="BA701" s="274">
        <v>693</v>
      </c>
      <c r="BB701" s="275">
        <v>135000</v>
      </c>
      <c r="BC701" s="275">
        <v>99000</v>
      </c>
      <c r="BD701" s="275">
        <v>110000</v>
      </c>
      <c r="BE701" s="275">
        <v>85000</v>
      </c>
      <c r="BF701" s="275">
        <v>99000</v>
      </c>
      <c r="BK701" s="296" t="s">
        <v>287</v>
      </c>
    </row>
    <row r="702" spans="53:63" x14ac:dyDescent="0.3">
      <c r="BA702" s="274">
        <v>694</v>
      </c>
      <c r="BB702" s="275">
        <v>135000</v>
      </c>
      <c r="BC702" s="275">
        <v>99000</v>
      </c>
      <c r="BD702" s="275">
        <v>110000</v>
      </c>
      <c r="BE702" s="275">
        <v>85000</v>
      </c>
      <c r="BF702" s="275">
        <v>99000</v>
      </c>
      <c r="BK702" s="296" t="s">
        <v>287</v>
      </c>
    </row>
    <row r="703" spans="53:63" x14ac:dyDescent="0.3">
      <c r="BA703" s="274">
        <v>695</v>
      </c>
      <c r="BB703" s="275">
        <v>135000</v>
      </c>
      <c r="BC703" s="275">
        <v>99000</v>
      </c>
      <c r="BD703" s="275">
        <v>110000</v>
      </c>
      <c r="BE703" s="275">
        <v>85000</v>
      </c>
      <c r="BF703" s="275">
        <v>99000</v>
      </c>
      <c r="BK703" s="296" t="s">
        <v>287</v>
      </c>
    </row>
    <row r="704" spans="53:63" x14ac:dyDescent="0.3">
      <c r="BA704" s="274">
        <v>696</v>
      </c>
      <c r="BB704" s="275">
        <v>135000</v>
      </c>
      <c r="BC704" s="275">
        <v>99000</v>
      </c>
      <c r="BD704" s="275">
        <v>110000</v>
      </c>
      <c r="BE704" s="275">
        <v>85000</v>
      </c>
      <c r="BF704" s="275">
        <v>99000</v>
      </c>
      <c r="BK704" s="296" t="s">
        <v>287</v>
      </c>
    </row>
    <row r="705" spans="53:63" x14ac:dyDescent="0.3">
      <c r="BA705" s="274">
        <v>697</v>
      </c>
      <c r="BB705" s="275">
        <v>135000</v>
      </c>
      <c r="BC705" s="275">
        <v>99000</v>
      </c>
      <c r="BD705" s="275">
        <v>110000</v>
      </c>
      <c r="BE705" s="275">
        <v>85000</v>
      </c>
      <c r="BF705" s="275">
        <v>99000</v>
      </c>
      <c r="BK705" s="296" t="s">
        <v>287</v>
      </c>
    </row>
    <row r="706" spans="53:63" x14ac:dyDescent="0.3">
      <c r="BA706" s="274">
        <v>698</v>
      </c>
      <c r="BB706" s="275">
        <v>135000</v>
      </c>
      <c r="BC706" s="275">
        <v>99000</v>
      </c>
      <c r="BD706" s="275">
        <v>110000</v>
      </c>
      <c r="BE706" s="275">
        <v>85000</v>
      </c>
      <c r="BF706" s="275">
        <v>99000</v>
      </c>
      <c r="BK706" s="296" t="s">
        <v>287</v>
      </c>
    </row>
    <row r="707" spans="53:63" x14ac:dyDescent="0.3">
      <c r="BA707" s="274">
        <v>699</v>
      </c>
      <c r="BB707" s="275">
        <v>135000</v>
      </c>
      <c r="BC707" s="275">
        <v>99000</v>
      </c>
      <c r="BD707" s="275">
        <v>110000</v>
      </c>
      <c r="BE707" s="275">
        <v>85000</v>
      </c>
      <c r="BF707" s="275">
        <v>99000</v>
      </c>
      <c r="BK707" s="296" t="s">
        <v>287</v>
      </c>
    </row>
    <row r="708" spans="53:63" x14ac:dyDescent="0.3">
      <c r="BA708" s="274">
        <v>700</v>
      </c>
      <c r="BB708" s="275">
        <v>135000</v>
      </c>
      <c r="BC708" s="275">
        <v>99000</v>
      </c>
      <c r="BD708" s="275">
        <v>110000</v>
      </c>
      <c r="BE708" s="275">
        <v>85000</v>
      </c>
      <c r="BF708" s="275">
        <v>99000</v>
      </c>
      <c r="BK708" s="296" t="s">
        <v>287</v>
      </c>
    </row>
    <row r="709" spans="53:63" x14ac:dyDescent="0.3">
      <c r="BA709" s="274">
        <v>701</v>
      </c>
      <c r="BB709" s="275">
        <v>135000</v>
      </c>
      <c r="BC709" s="275">
        <v>99000</v>
      </c>
      <c r="BD709" s="275">
        <v>110000</v>
      </c>
      <c r="BE709" s="275">
        <v>85000</v>
      </c>
      <c r="BF709" s="275">
        <v>99000</v>
      </c>
      <c r="BK709" s="296" t="s">
        <v>287</v>
      </c>
    </row>
    <row r="710" spans="53:63" x14ac:dyDescent="0.3">
      <c r="BA710" s="274">
        <v>702</v>
      </c>
      <c r="BB710" s="275">
        <v>135000</v>
      </c>
      <c r="BC710" s="275">
        <v>99000</v>
      </c>
      <c r="BD710" s="275">
        <v>110000</v>
      </c>
      <c r="BE710" s="275">
        <v>85000</v>
      </c>
      <c r="BF710" s="275">
        <v>99000</v>
      </c>
      <c r="BK710" s="296" t="s">
        <v>287</v>
      </c>
    </row>
    <row r="711" spans="53:63" x14ac:dyDescent="0.3">
      <c r="BA711" s="274">
        <v>703</v>
      </c>
      <c r="BB711" s="275">
        <v>135000</v>
      </c>
      <c r="BC711" s="275">
        <v>99000</v>
      </c>
      <c r="BD711" s="275">
        <v>110000</v>
      </c>
      <c r="BE711" s="275">
        <v>85000</v>
      </c>
      <c r="BF711" s="275">
        <v>99000</v>
      </c>
      <c r="BK711" s="296" t="s">
        <v>287</v>
      </c>
    </row>
    <row r="712" spans="53:63" x14ac:dyDescent="0.3">
      <c r="BA712" s="274">
        <v>704</v>
      </c>
      <c r="BB712" s="275">
        <v>135000</v>
      </c>
      <c r="BC712" s="275">
        <v>99000</v>
      </c>
      <c r="BD712" s="275">
        <v>110000</v>
      </c>
      <c r="BE712" s="275">
        <v>85000</v>
      </c>
      <c r="BF712" s="275">
        <v>99000</v>
      </c>
      <c r="BK712" s="296" t="s">
        <v>287</v>
      </c>
    </row>
    <row r="713" spans="53:63" x14ac:dyDescent="0.3">
      <c r="BA713" s="274">
        <v>705</v>
      </c>
      <c r="BB713" s="275">
        <v>135000</v>
      </c>
      <c r="BC713" s="275">
        <v>99000</v>
      </c>
      <c r="BD713" s="275">
        <v>110000</v>
      </c>
      <c r="BE713" s="275">
        <v>85000</v>
      </c>
      <c r="BF713" s="275">
        <v>99000</v>
      </c>
      <c r="BK713" s="296" t="s">
        <v>287</v>
      </c>
    </row>
    <row r="714" spans="53:63" x14ac:dyDescent="0.3">
      <c r="BA714" s="274">
        <v>706</v>
      </c>
      <c r="BB714" s="275">
        <v>135000</v>
      </c>
      <c r="BC714" s="275">
        <v>99000</v>
      </c>
      <c r="BD714" s="275">
        <v>110000</v>
      </c>
      <c r="BE714" s="275">
        <v>85000</v>
      </c>
      <c r="BF714" s="275">
        <v>99000</v>
      </c>
      <c r="BK714" s="296" t="s">
        <v>287</v>
      </c>
    </row>
    <row r="715" spans="53:63" x14ac:dyDescent="0.3">
      <c r="BA715" s="274">
        <v>707</v>
      </c>
      <c r="BB715" s="275">
        <v>135000</v>
      </c>
      <c r="BC715" s="275">
        <v>99000</v>
      </c>
      <c r="BD715" s="275">
        <v>110000</v>
      </c>
      <c r="BE715" s="275">
        <v>85000</v>
      </c>
      <c r="BF715" s="275">
        <v>99000</v>
      </c>
      <c r="BK715" s="296" t="s">
        <v>287</v>
      </c>
    </row>
    <row r="716" spans="53:63" x14ac:dyDescent="0.3">
      <c r="BA716" s="274">
        <v>708</v>
      </c>
      <c r="BB716" s="275">
        <v>135000</v>
      </c>
      <c r="BC716" s="275">
        <v>99000</v>
      </c>
      <c r="BD716" s="275">
        <v>110000</v>
      </c>
      <c r="BE716" s="275">
        <v>85000</v>
      </c>
      <c r="BF716" s="275">
        <v>99000</v>
      </c>
      <c r="BK716" s="296" t="s">
        <v>287</v>
      </c>
    </row>
    <row r="717" spans="53:63" x14ac:dyDescent="0.3">
      <c r="BA717" s="274">
        <v>709</v>
      </c>
      <c r="BB717" s="275">
        <v>135000</v>
      </c>
      <c r="BC717" s="275">
        <v>99000</v>
      </c>
      <c r="BD717" s="275">
        <v>110000</v>
      </c>
      <c r="BE717" s="275">
        <v>85000</v>
      </c>
      <c r="BF717" s="275">
        <v>99000</v>
      </c>
      <c r="BK717" s="296" t="s">
        <v>287</v>
      </c>
    </row>
    <row r="718" spans="53:63" x14ac:dyDescent="0.3">
      <c r="BA718" s="274">
        <v>710</v>
      </c>
      <c r="BB718" s="275">
        <v>135000</v>
      </c>
      <c r="BC718" s="275">
        <v>99000</v>
      </c>
      <c r="BD718" s="275">
        <v>110000</v>
      </c>
      <c r="BE718" s="275">
        <v>85000</v>
      </c>
      <c r="BF718" s="275">
        <v>99000</v>
      </c>
      <c r="BK718" s="296" t="s">
        <v>287</v>
      </c>
    </row>
    <row r="719" spans="53:63" x14ac:dyDescent="0.3">
      <c r="BA719" s="274">
        <v>711</v>
      </c>
      <c r="BB719" s="275">
        <v>135000</v>
      </c>
      <c r="BC719" s="275">
        <v>99000</v>
      </c>
      <c r="BD719" s="275">
        <v>110000</v>
      </c>
      <c r="BE719" s="275">
        <v>85000</v>
      </c>
      <c r="BF719" s="275">
        <v>99000</v>
      </c>
      <c r="BK719" s="296" t="s">
        <v>287</v>
      </c>
    </row>
    <row r="720" spans="53:63" x14ac:dyDescent="0.3">
      <c r="BA720" s="274">
        <v>712</v>
      </c>
      <c r="BB720" s="275">
        <v>135000</v>
      </c>
      <c r="BC720" s="275">
        <v>99000</v>
      </c>
      <c r="BD720" s="275">
        <v>110000</v>
      </c>
      <c r="BE720" s="275">
        <v>85000</v>
      </c>
      <c r="BF720" s="275">
        <v>99000</v>
      </c>
      <c r="BK720" s="296" t="s">
        <v>287</v>
      </c>
    </row>
    <row r="721" spans="53:63" x14ac:dyDescent="0.3">
      <c r="BA721" s="274">
        <v>713</v>
      </c>
      <c r="BB721" s="275">
        <v>135000</v>
      </c>
      <c r="BC721" s="275">
        <v>99000</v>
      </c>
      <c r="BD721" s="275">
        <v>110000</v>
      </c>
      <c r="BE721" s="275">
        <v>85000</v>
      </c>
      <c r="BF721" s="275">
        <v>99000</v>
      </c>
      <c r="BK721" s="296" t="s">
        <v>287</v>
      </c>
    </row>
    <row r="722" spans="53:63" x14ac:dyDescent="0.3">
      <c r="BA722" s="274">
        <v>714</v>
      </c>
      <c r="BB722" s="275">
        <v>135000</v>
      </c>
      <c r="BC722" s="275">
        <v>99000</v>
      </c>
      <c r="BD722" s="275">
        <v>110000</v>
      </c>
      <c r="BE722" s="275">
        <v>85000</v>
      </c>
      <c r="BF722" s="275">
        <v>99000</v>
      </c>
      <c r="BK722" s="296" t="s">
        <v>287</v>
      </c>
    </row>
    <row r="723" spans="53:63" x14ac:dyDescent="0.3">
      <c r="BA723" s="274">
        <v>715</v>
      </c>
      <c r="BB723" s="275">
        <v>135000</v>
      </c>
      <c r="BC723" s="275">
        <v>99000</v>
      </c>
      <c r="BD723" s="275">
        <v>110000</v>
      </c>
      <c r="BE723" s="275">
        <v>85000</v>
      </c>
      <c r="BF723" s="275">
        <v>99000</v>
      </c>
      <c r="BK723" s="296" t="s">
        <v>287</v>
      </c>
    </row>
    <row r="724" spans="53:63" x14ac:dyDescent="0.3">
      <c r="BA724" s="274">
        <v>716</v>
      </c>
      <c r="BB724" s="275">
        <v>135000</v>
      </c>
      <c r="BC724" s="275">
        <v>99000</v>
      </c>
      <c r="BD724" s="275">
        <v>110000</v>
      </c>
      <c r="BE724" s="275">
        <v>85000</v>
      </c>
      <c r="BF724" s="275">
        <v>99000</v>
      </c>
      <c r="BK724" s="296" t="s">
        <v>287</v>
      </c>
    </row>
    <row r="725" spans="53:63" x14ac:dyDescent="0.3">
      <c r="BA725" s="274">
        <v>717</v>
      </c>
      <c r="BB725" s="275">
        <v>135000</v>
      </c>
      <c r="BC725" s="275">
        <v>99000</v>
      </c>
      <c r="BD725" s="275">
        <v>110000</v>
      </c>
      <c r="BE725" s="275">
        <v>85000</v>
      </c>
      <c r="BF725" s="275">
        <v>99000</v>
      </c>
      <c r="BK725" s="296" t="s">
        <v>287</v>
      </c>
    </row>
    <row r="726" spans="53:63" x14ac:dyDescent="0.3">
      <c r="BA726" s="274">
        <v>718</v>
      </c>
      <c r="BB726" s="275">
        <v>135000</v>
      </c>
      <c r="BC726" s="275">
        <v>99000</v>
      </c>
      <c r="BD726" s="275">
        <v>110000</v>
      </c>
      <c r="BE726" s="275">
        <v>85000</v>
      </c>
      <c r="BF726" s="275">
        <v>99000</v>
      </c>
      <c r="BK726" s="296" t="s">
        <v>287</v>
      </c>
    </row>
    <row r="727" spans="53:63" x14ac:dyDescent="0.3">
      <c r="BA727" s="274">
        <v>719</v>
      </c>
      <c r="BB727" s="275">
        <v>135000</v>
      </c>
      <c r="BC727" s="275">
        <v>99000</v>
      </c>
      <c r="BD727" s="275">
        <v>110000</v>
      </c>
      <c r="BE727" s="275">
        <v>85000</v>
      </c>
      <c r="BF727" s="275">
        <v>99000</v>
      </c>
      <c r="BK727" s="296" t="s">
        <v>287</v>
      </c>
    </row>
    <row r="728" spans="53:63" x14ac:dyDescent="0.3">
      <c r="BA728" s="274">
        <v>720</v>
      </c>
      <c r="BB728" s="275">
        <v>135000</v>
      </c>
      <c r="BC728" s="275">
        <v>99000</v>
      </c>
      <c r="BD728" s="275">
        <v>110000</v>
      </c>
      <c r="BE728" s="275">
        <v>85000</v>
      </c>
      <c r="BF728" s="275">
        <v>99000</v>
      </c>
      <c r="BK728" s="296" t="s">
        <v>287</v>
      </c>
    </row>
    <row r="729" spans="53:63" x14ac:dyDescent="0.3">
      <c r="BA729" s="274">
        <v>721</v>
      </c>
      <c r="BB729" s="275">
        <v>135000</v>
      </c>
      <c r="BC729" s="275">
        <v>99000</v>
      </c>
      <c r="BD729" s="275">
        <v>110000</v>
      </c>
      <c r="BE729" s="275">
        <v>85000</v>
      </c>
      <c r="BF729" s="275">
        <v>99000</v>
      </c>
      <c r="BK729" s="296" t="s">
        <v>287</v>
      </c>
    </row>
    <row r="730" spans="53:63" x14ac:dyDescent="0.3">
      <c r="BA730" s="274">
        <v>722</v>
      </c>
      <c r="BB730" s="275">
        <v>135000</v>
      </c>
      <c r="BC730" s="275">
        <v>99000</v>
      </c>
      <c r="BD730" s="275">
        <v>110000</v>
      </c>
      <c r="BE730" s="275">
        <v>85000</v>
      </c>
      <c r="BF730" s="275">
        <v>99000</v>
      </c>
      <c r="BK730" s="296" t="s">
        <v>287</v>
      </c>
    </row>
    <row r="731" spans="53:63" x14ac:dyDescent="0.3">
      <c r="BA731" s="274">
        <v>723</v>
      </c>
      <c r="BB731" s="275">
        <v>135000</v>
      </c>
      <c r="BC731" s="275">
        <v>99000</v>
      </c>
      <c r="BD731" s="275">
        <v>110000</v>
      </c>
      <c r="BE731" s="275">
        <v>85000</v>
      </c>
      <c r="BF731" s="275">
        <v>99000</v>
      </c>
      <c r="BK731" s="296" t="s">
        <v>287</v>
      </c>
    </row>
    <row r="732" spans="53:63" x14ac:dyDescent="0.3">
      <c r="BA732" s="274">
        <v>724</v>
      </c>
      <c r="BB732" s="275">
        <v>135000</v>
      </c>
      <c r="BC732" s="275">
        <v>99000</v>
      </c>
      <c r="BD732" s="275">
        <v>110000</v>
      </c>
      <c r="BE732" s="275">
        <v>85000</v>
      </c>
      <c r="BF732" s="275">
        <v>99000</v>
      </c>
      <c r="BK732" s="296" t="s">
        <v>287</v>
      </c>
    </row>
    <row r="733" spans="53:63" x14ac:dyDescent="0.3">
      <c r="BA733" s="274">
        <v>725</v>
      </c>
      <c r="BB733" s="275">
        <v>135000</v>
      </c>
      <c r="BC733" s="275">
        <v>99000</v>
      </c>
      <c r="BD733" s="275">
        <v>110000</v>
      </c>
      <c r="BE733" s="275">
        <v>85000</v>
      </c>
      <c r="BF733" s="275">
        <v>99000</v>
      </c>
      <c r="BK733" s="296" t="s">
        <v>287</v>
      </c>
    </row>
    <row r="734" spans="53:63" x14ac:dyDescent="0.3">
      <c r="BA734" s="274">
        <v>726</v>
      </c>
      <c r="BB734" s="275">
        <v>135000</v>
      </c>
      <c r="BC734" s="275">
        <v>99000</v>
      </c>
      <c r="BD734" s="275">
        <v>110000</v>
      </c>
      <c r="BE734" s="275">
        <v>85000</v>
      </c>
      <c r="BF734" s="275">
        <v>99000</v>
      </c>
      <c r="BK734" s="296" t="s">
        <v>287</v>
      </c>
    </row>
    <row r="735" spans="53:63" x14ac:dyDescent="0.3">
      <c r="BA735" s="274">
        <v>727</v>
      </c>
      <c r="BB735" s="275">
        <v>135000</v>
      </c>
      <c r="BC735" s="275">
        <v>99000</v>
      </c>
      <c r="BD735" s="275">
        <v>110000</v>
      </c>
      <c r="BE735" s="275">
        <v>85000</v>
      </c>
      <c r="BF735" s="275">
        <v>99000</v>
      </c>
      <c r="BK735" s="296" t="s">
        <v>287</v>
      </c>
    </row>
    <row r="736" spans="53:63" x14ac:dyDescent="0.3">
      <c r="BA736" s="274">
        <v>728</v>
      </c>
      <c r="BB736" s="275">
        <v>135000</v>
      </c>
      <c r="BC736" s="275">
        <v>99000</v>
      </c>
      <c r="BD736" s="275">
        <v>110000</v>
      </c>
      <c r="BE736" s="275">
        <v>85000</v>
      </c>
      <c r="BF736" s="275">
        <v>99000</v>
      </c>
      <c r="BK736" s="296" t="s">
        <v>287</v>
      </c>
    </row>
    <row r="737" spans="53:63" x14ac:dyDescent="0.3">
      <c r="BA737" s="274">
        <v>729</v>
      </c>
      <c r="BB737" s="275">
        <v>135000</v>
      </c>
      <c r="BC737" s="275">
        <v>99000</v>
      </c>
      <c r="BD737" s="275">
        <v>110000</v>
      </c>
      <c r="BE737" s="275">
        <v>85000</v>
      </c>
      <c r="BF737" s="275">
        <v>99000</v>
      </c>
      <c r="BK737" s="296" t="s">
        <v>287</v>
      </c>
    </row>
    <row r="738" spans="53:63" x14ac:dyDescent="0.3">
      <c r="BA738" s="274">
        <v>730</v>
      </c>
      <c r="BB738" s="275">
        <v>135000</v>
      </c>
      <c r="BC738" s="275">
        <v>99000</v>
      </c>
      <c r="BD738" s="275">
        <v>110000</v>
      </c>
      <c r="BE738" s="275">
        <v>85000</v>
      </c>
      <c r="BF738" s="275">
        <v>99000</v>
      </c>
      <c r="BK738" s="296" t="s">
        <v>287</v>
      </c>
    </row>
    <row r="739" spans="53:63" x14ac:dyDescent="0.3">
      <c r="BA739" s="274">
        <v>731</v>
      </c>
      <c r="BB739" s="275">
        <v>135000</v>
      </c>
      <c r="BC739" s="275">
        <v>99000</v>
      </c>
      <c r="BD739" s="275">
        <v>110000</v>
      </c>
      <c r="BE739" s="275">
        <v>85000</v>
      </c>
      <c r="BF739" s="275">
        <v>99000</v>
      </c>
      <c r="BK739" s="296" t="s">
        <v>287</v>
      </c>
    </row>
    <row r="740" spans="53:63" x14ac:dyDescent="0.3">
      <c r="BA740" s="274">
        <v>732</v>
      </c>
      <c r="BB740" s="275">
        <v>135000</v>
      </c>
      <c r="BC740" s="275">
        <v>99000</v>
      </c>
      <c r="BD740" s="275">
        <v>110000</v>
      </c>
      <c r="BE740" s="275">
        <v>85000</v>
      </c>
      <c r="BF740" s="275">
        <v>99000</v>
      </c>
      <c r="BK740" s="296" t="s">
        <v>287</v>
      </c>
    </row>
    <row r="741" spans="53:63" x14ac:dyDescent="0.3">
      <c r="BA741" s="274">
        <v>733</v>
      </c>
      <c r="BB741" s="275">
        <v>135000</v>
      </c>
      <c r="BC741" s="275">
        <v>99000</v>
      </c>
      <c r="BD741" s="275">
        <v>110000</v>
      </c>
      <c r="BE741" s="275">
        <v>85000</v>
      </c>
      <c r="BF741" s="275">
        <v>99000</v>
      </c>
      <c r="BK741" s="296" t="s">
        <v>287</v>
      </c>
    </row>
    <row r="742" spans="53:63" x14ac:dyDescent="0.3">
      <c r="BA742" s="274">
        <v>734</v>
      </c>
      <c r="BB742" s="275">
        <v>135000</v>
      </c>
      <c r="BC742" s="275">
        <v>99000</v>
      </c>
      <c r="BD742" s="275">
        <v>110000</v>
      </c>
      <c r="BE742" s="275">
        <v>85000</v>
      </c>
      <c r="BF742" s="275">
        <v>99000</v>
      </c>
      <c r="BK742" s="296" t="s">
        <v>287</v>
      </c>
    </row>
    <row r="743" spans="53:63" x14ac:dyDescent="0.3">
      <c r="BA743" s="274">
        <v>735</v>
      </c>
      <c r="BB743" s="275">
        <v>135000</v>
      </c>
      <c r="BC743" s="275">
        <v>99000</v>
      </c>
      <c r="BD743" s="275">
        <v>110000</v>
      </c>
      <c r="BE743" s="275">
        <v>85000</v>
      </c>
      <c r="BF743" s="275">
        <v>99000</v>
      </c>
      <c r="BK743" s="296" t="s">
        <v>287</v>
      </c>
    </row>
    <row r="744" spans="53:63" x14ac:dyDescent="0.3">
      <c r="BA744" s="274">
        <v>736</v>
      </c>
      <c r="BB744" s="275">
        <v>135000</v>
      </c>
      <c r="BC744" s="275">
        <v>99000</v>
      </c>
      <c r="BD744" s="275">
        <v>110000</v>
      </c>
      <c r="BE744" s="275">
        <v>85000</v>
      </c>
      <c r="BF744" s="275">
        <v>99000</v>
      </c>
      <c r="BK744" s="296" t="s">
        <v>287</v>
      </c>
    </row>
    <row r="745" spans="53:63" x14ac:dyDescent="0.3">
      <c r="BA745" s="274">
        <v>737</v>
      </c>
      <c r="BB745" s="275">
        <v>135000</v>
      </c>
      <c r="BC745" s="275">
        <v>99000</v>
      </c>
      <c r="BD745" s="275">
        <v>110000</v>
      </c>
      <c r="BE745" s="275">
        <v>85000</v>
      </c>
      <c r="BF745" s="275">
        <v>99000</v>
      </c>
      <c r="BK745" s="296" t="s">
        <v>287</v>
      </c>
    </row>
    <row r="746" spans="53:63" x14ac:dyDescent="0.3">
      <c r="BA746" s="274">
        <v>738</v>
      </c>
      <c r="BB746" s="275">
        <v>135000</v>
      </c>
      <c r="BC746" s="275">
        <v>99000</v>
      </c>
      <c r="BD746" s="275">
        <v>110000</v>
      </c>
      <c r="BE746" s="275">
        <v>85000</v>
      </c>
      <c r="BF746" s="275">
        <v>99000</v>
      </c>
      <c r="BK746" s="296" t="s">
        <v>287</v>
      </c>
    </row>
    <row r="747" spans="53:63" x14ac:dyDescent="0.3">
      <c r="BA747" s="274">
        <v>739</v>
      </c>
      <c r="BB747" s="275">
        <v>135000</v>
      </c>
      <c r="BC747" s="275">
        <v>99000</v>
      </c>
      <c r="BD747" s="275">
        <v>110000</v>
      </c>
      <c r="BE747" s="275">
        <v>85000</v>
      </c>
      <c r="BF747" s="275">
        <v>99000</v>
      </c>
      <c r="BK747" s="296" t="s">
        <v>287</v>
      </c>
    </row>
    <row r="748" spans="53:63" x14ac:dyDescent="0.3">
      <c r="BA748" s="274">
        <v>740</v>
      </c>
      <c r="BB748" s="275">
        <v>135000</v>
      </c>
      <c r="BC748" s="275">
        <v>99000</v>
      </c>
      <c r="BD748" s="275">
        <v>110000</v>
      </c>
      <c r="BE748" s="275">
        <v>85000</v>
      </c>
      <c r="BF748" s="275">
        <v>99000</v>
      </c>
      <c r="BK748" s="296" t="s">
        <v>287</v>
      </c>
    </row>
    <row r="749" spans="53:63" x14ac:dyDescent="0.3">
      <c r="BA749" s="274">
        <v>741</v>
      </c>
      <c r="BB749" s="275">
        <v>135000</v>
      </c>
      <c r="BC749" s="275">
        <v>99000</v>
      </c>
      <c r="BD749" s="275">
        <v>110000</v>
      </c>
      <c r="BE749" s="275">
        <v>85000</v>
      </c>
      <c r="BF749" s="275">
        <v>99000</v>
      </c>
      <c r="BK749" s="296" t="s">
        <v>287</v>
      </c>
    </row>
    <row r="750" spans="53:63" x14ac:dyDescent="0.3">
      <c r="BA750" s="274">
        <v>742</v>
      </c>
      <c r="BB750" s="275">
        <v>135000</v>
      </c>
      <c r="BC750" s="275">
        <v>99000</v>
      </c>
      <c r="BD750" s="275">
        <v>110000</v>
      </c>
      <c r="BE750" s="275">
        <v>85000</v>
      </c>
      <c r="BF750" s="275">
        <v>99000</v>
      </c>
      <c r="BK750" s="296" t="s">
        <v>287</v>
      </c>
    </row>
    <row r="751" spans="53:63" x14ac:dyDescent="0.3">
      <c r="BA751" s="274">
        <v>743</v>
      </c>
      <c r="BB751" s="275">
        <v>135000</v>
      </c>
      <c r="BC751" s="275">
        <v>99000</v>
      </c>
      <c r="BD751" s="275">
        <v>110000</v>
      </c>
      <c r="BE751" s="275">
        <v>85000</v>
      </c>
      <c r="BF751" s="275">
        <v>99000</v>
      </c>
      <c r="BK751" s="296" t="s">
        <v>287</v>
      </c>
    </row>
    <row r="752" spans="53:63" x14ac:dyDescent="0.3">
      <c r="BA752" s="274">
        <v>744</v>
      </c>
      <c r="BB752" s="275">
        <v>135000</v>
      </c>
      <c r="BC752" s="275">
        <v>99000</v>
      </c>
      <c r="BD752" s="275">
        <v>110000</v>
      </c>
      <c r="BE752" s="275">
        <v>85000</v>
      </c>
      <c r="BF752" s="275">
        <v>99000</v>
      </c>
      <c r="BK752" s="296" t="s">
        <v>287</v>
      </c>
    </row>
    <row r="753" spans="53:63" x14ac:dyDescent="0.3">
      <c r="BA753" s="274">
        <v>745</v>
      </c>
      <c r="BB753" s="275">
        <v>135000</v>
      </c>
      <c r="BC753" s="275">
        <v>99000</v>
      </c>
      <c r="BD753" s="275">
        <v>110000</v>
      </c>
      <c r="BE753" s="275">
        <v>85000</v>
      </c>
      <c r="BF753" s="275">
        <v>99000</v>
      </c>
      <c r="BK753" s="296" t="s">
        <v>287</v>
      </c>
    </row>
    <row r="754" spans="53:63" x14ac:dyDescent="0.3">
      <c r="BA754" s="274">
        <v>746</v>
      </c>
      <c r="BB754" s="275">
        <v>135000</v>
      </c>
      <c r="BC754" s="275">
        <v>99000</v>
      </c>
      <c r="BD754" s="275">
        <v>110000</v>
      </c>
      <c r="BE754" s="275">
        <v>85000</v>
      </c>
      <c r="BF754" s="275">
        <v>99000</v>
      </c>
      <c r="BK754" s="296" t="s">
        <v>287</v>
      </c>
    </row>
    <row r="755" spans="53:63" x14ac:dyDescent="0.3">
      <c r="BA755" s="274">
        <v>747</v>
      </c>
      <c r="BB755" s="275">
        <v>135000</v>
      </c>
      <c r="BC755" s="275">
        <v>99000</v>
      </c>
      <c r="BD755" s="275">
        <v>110000</v>
      </c>
      <c r="BE755" s="275">
        <v>85000</v>
      </c>
      <c r="BF755" s="275">
        <v>99000</v>
      </c>
      <c r="BK755" s="296" t="s">
        <v>287</v>
      </c>
    </row>
    <row r="756" spans="53:63" x14ac:dyDescent="0.3">
      <c r="BA756" s="274">
        <v>748</v>
      </c>
      <c r="BB756" s="275">
        <v>135000</v>
      </c>
      <c r="BC756" s="275">
        <v>99000</v>
      </c>
      <c r="BD756" s="275">
        <v>110000</v>
      </c>
      <c r="BE756" s="275">
        <v>85000</v>
      </c>
      <c r="BF756" s="275">
        <v>99000</v>
      </c>
      <c r="BK756" s="296" t="s">
        <v>287</v>
      </c>
    </row>
    <row r="757" spans="53:63" x14ac:dyDescent="0.3">
      <c r="BA757" s="274">
        <v>749</v>
      </c>
      <c r="BB757" s="275">
        <v>135000</v>
      </c>
      <c r="BC757" s="275">
        <v>99000</v>
      </c>
      <c r="BD757" s="275">
        <v>110000</v>
      </c>
      <c r="BE757" s="275">
        <v>85000</v>
      </c>
      <c r="BF757" s="275">
        <v>99000</v>
      </c>
      <c r="BK757" s="296" t="s">
        <v>287</v>
      </c>
    </row>
    <row r="758" spans="53:63" x14ac:dyDescent="0.3">
      <c r="BA758" s="274">
        <v>750</v>
      </c>
      <c r="BB758" s="275">
        <v>135000</v>
      </c>
      <c r="BC758" s="275">
        <v>99000</v>
      </c>
      <c r="BD758" s="275">
        <v>110000</v>
      </c>
      <c r="BE758" s="275">
        <v>85000</v>
      </c>
      <c r="BF758" s="275">
        <v>99000</v>
      </c>
      <c r="BK758" s="296" t="s">
        <v>287</v>
      </c>
    </row>
    <row r="760" spans="53:63" x14ac:dyDescent="0.3">
      <c r="BA760" s="274" t="s">
        <v>273</v>
      </c>
      <c r="BB760" s="275" t="s">
        <v>304</v>
      </c>
      <c r="BC760" s="275" t="s">
        <v>304</v>
      </c>
      <c r="BD760" s="275" t="s">
        <v>304</v>
      </c>
      <c r="BE760" s="275">
        <v>150000</v>
      </c>
      <c r="BF760" s="275">
        <v>250000</v>
      </c>
    </row>
  </sheetData>
  <mergeCells count="14">
    <mergeCell ref="C78:K80"/>
    <mergeCell ref="G10:H10"/>
    <mergeCell ref="F11:I11"/>
    <mergeCell ref="M68:M73"/>
    <mergeCell ref="N68:O73"/>
    <mergeCell ref="Q68:Q73"/>
    <mergeCell ref="R68:S73"/>
    <mergeCell ref="G1:K3"/>
    <mergeCell ref="Q4:T9"/>
    <mergeCell ref="F5:M5"/>
    <mergeCell ref="F6:O6"/>
    <mergeCell ref="F7:I7"/>
    <mergeCell ref="F8:I8"/>
    <mergeCell ref="F9:I9"/>
  </mergeCells>
  <conditionalFormatting sqref="K33:K41">
    <cfRule type="containsText" dxfId="120" priority="24" operator="containsText" text="Salah">
      <formula>NOT(ISERROR(SEARCH("Salah",K33)))</formula>
    </cfRule>
    <cfRule type="expression" dxfId="119" priority="25">
      <formula>"Salah"</formula>
    </cfRule>
  </conditionalFormatting>
  <conditionalFormatting sqref="E28:J29 E24:F25">
    <cfRule type="cellIs" dxfId="118" priority="23" operator="lessThan">
      <formula>0</formula>
    </cfRule>
  </conditionalFormatting>
  <conditionalFormatting sqref="S35:S37">
    <cfRule type="cellIs" dxfId="117" priority="22" operator="lessThan">
      <formula>0</formula>
    </cfRule>
  </conditionalFormatting>
  <conditionalFormatting sqref="S40">
    <cfRule type="cellIs" dxfId="116" priority="21" operator="lessThan">
      <formula>0</formula>
    </cfRule>
  </conditionalFormatting>
  <conditionalFormatting sqref="N31:O31">
    <cfRule type="cellIs" dxfId="115" priority="20" operator="lessThan">
      <formula>0</formula>
    </cfRule>
  </conditionalFormatting>
  <conditionalFormatting sqref="Q16">
    <cfRule type="cellIs" dxfId="114" priority="19" operator="lessThan">
      <formula>0</formula>
    </cfRule>
  </conditionalFormatting>
  <conditionalFormatting sqref="S48:T52 S44 S46:S47">
    <cfRule type="cellIs" dxfId="113" priority="18" operator="lessThan">
      <formula>0</formula>
    </cfRule>
  </conditionalFormatting>
  <conditionalFormatting sqref="X22:X30 X33:X35">
    <cfRule type="cellIs" dxfId="112" priority="17" operator="lessThan">
      <formula>0</formula>
    </cfRule>
  </conditionalFormatting>
  <conditionalFormatting sqref="U58:U65">
    <cfRule type="containsText" dxfId="111" priority="16" operator="containsText" text="Salah">
      <formula>NOT(ISERROR(SEARCH("Salah",U58)))</formula>
    </cfRule>
  </conditionalFormatting>
  <conditionalFormatting sqref="O34:O42">
    <cfRule type="cellIs" dxfId="110" priority="15" operator="lessThan">
      <formula>0</formula>
    </cfRule>
  </conditionalFormatting>
  <conditionalFormatting sqref="M68:O74">
    <cfRule type="cellIs" dxfId="109" priority="14" operator="lessThan">
      <formula>0.2</formula>
    </cfRule>
  </conditionalFormatting>
  <conditionalFormatting sqref="M68:M74">
    <cfRule type="containsText" dxfId="108" priority="13" operator="containsText" text="IRR.">
      <formula>NOT(ISERROR(SEARCH("IRR.",M68)))</formula>
    </cfRule>
  </conditionalFormatting>
  <conditionalFormatting sqref="Q17">
    <cfRule type="cellIs" dxfId="107" priority="12" operator="lessThan">
      <formula>0</formula>
    </cfRule>
  </conditionalFormatting>
  <conditionalFormatting sqref="O45:O47">
    <cfRule type="cellIs" dxfId="106" priority="11" operator="lessThan">
      <formula>0</formula>
    </cfRule>
  </conditionalFormatting>
  <conditionalFormatting sqref="T44:T47">
    <cfRule type="cellIs" dxfId="105" priority="10" operator="lessThan">
      <formula>0</formula>
    </cfRule>
  </conditionalFormatting>
  <conditionalFormatting sqref="F23">
    <cfRule type="cellIs" dxfId="104" priority="9" operator="lessThan">
      <formula>0</formula>
    </cfRule>
  </conditionalFormatting>
  <conditionalFormatting sqref="S45">
    <cfRule type="cellIs" dxfId="103" priority="8" operator="lessThan">
      <formula>0</formula>
    </cfRule>
  </conditionalFormatting>
  <conditionalFormatting sqref="E26:J26">
    <cfRule type="cellIs" dxfId="102" priority="7" operator="lessThan">
      <formula>0</formula>
    </cfRule>
  </conditionalFormatting>
  <conditionalFormatting sqref="E27:J27">
    <cfRule type="cellIs" dxfId="101" priority="6" operator="lessThan">
      <formula>0</formula>
    </cfRule>
  </conditionalFormatting>
  <conditionalFormatting sqref="G24:J25">
    <cfRule type="cellIs" dxfId="100" priority="5" operator="lessThan">
      <formula>0</formula>
    </cfRule>
  </conditionalFormatting>
  <conditionalFormatting sqref="G23:J23">
    <cfRule type="cellIs" dxfId="99" priority="4" operator="lessThan">
      <formula>0</formula>
    </cfRule>
  </conditionalFormatting>
  <conditionalFormatting sqref="E21:J21 F22:J22">
    <cfRule type="cellIs" dxfId="98" priority="3" operator="lessThan">
      <formula>0</formula>
    </cfRule>
  </conditionalFormatting>
  <conditionalFormatting sqref="E23">
    <cfRule type="cellIs" dxfId="97" priority="2" operator="lessThan">
      <formula>0</formula>
    </cfRule>
  </conditionalFormatting>
  <conditionalFormatting sqref="E22">
    <cfRule type="cellIs" dxfId="96" priority="1" operator="lessThan">
      <formula>0</formula>
    </cfRule>
  </conditionalFormatting>
  <dataValidations count="11">
    <dataValidation type="list" allowBlank="1" showInputMessage="1" showErrorMessage="1" sqref="F7:I7" xr:uid="{00000000-0002-0000-0700-000000000000}">
      <formula1>$AC$8:$AC$18</formula1>
    </dataValidation>
    <dataValidation type="list" allowBlank="1" showInputMessage="1" showErrorMessage="1" sqref="F8:I8" xr:uid="{00000000-0002-0000-0700-000001000000}">
      <formula1>$AD$8:$AD$18</formula1>
    </dataValidation>
    <dataValidation type="list" allowBlank="1" showInputMessage="1" showErrorMessage="1" sqref="F9:I9" xr:uid="{00000000-0002-0000-0700-000002000000}">
      <formula1>$AE$8:$AE$10</formula1>
    </dataValidation>
    <dataValidation type="list" allowBlank="1" showInputMessage="1" showErrorMessage="1" sqref="F10" xr:uid="{00000000-0002-0000-0700-000003000000}">
      <formula1>$AF$8:$AF$39</formula1>
    </dataValidation>
    <dataValidation type="list" allowBlank="1" showInputMessage="1" showErrorMessage="1" sqref="G10" xr:uid="{00000000-0002-0000-0700-000004000000}">
      <formula1>$AG$8:$AG$20</formula1>
    </dataValidation>
    <dataValidation type="list" allowBlank="1" showInputMessage="1" showErrorMessage="1" sqref="I10" xr:uid="{00000000-0002-0000-0700-000005000000}">
      <formula1>$AH$8:$AH$22</formula1>
    </dataValidation>
    <dataValidation type="list" allowBlank="1" showInputMessage="1" showErrorMessage="1" sqref="F11:I11" xr:uid="{00000000-0002-0000-0700-000006000000}">
      <formula1>$AI$8:$AI$12</formula1>
    </dataValidation>
    <dataValidation type="list" allowBlank="1" showInputMessage="1" showErrorMessage="1" sqref="E33:J41" xr:uid="{00000000-0002-0000-0700-000007000000}">
      <formula1>$AJ$8:$AJ$9</formula1>
    </dataValidation>
    <dataValidation type="list" allowBlank="1" showInputMessage="1" showErrorMessage="1" sqref="V36 M49" xr:uid="{00000000-0002-0000-0700-000008000000}">
      <formula1>$AL$8:$AL$10</formula1>
    </dataValidation>
    <dataValidation type="list" allowBlank="1" showInputMessage="1" showErrorMessage="1" sqref="O58:T65" xr:uid="{00000000-0002-0000-0700-000009000000}">
      <formula1>$AM$9:$AM$28</formula1>
    </dataValidation>
    <dataValidation type="list" allowBlank="1" showInputMessage="1" showErrorMessage="1" sqref="K21:K29" xr:uid="{00000000-0002-0000-0700-00000A000000}">
      <formula1>$BA$760:$BA$761</formula1>
    </dataValidation>
  </dataValidations>
  <printOptions horizontalCentered="1"/>
  <pageMargins left="0.45" right="0.45" top="0.75" bottom="0.5" header="0.3" footer="0.3"/>
  <pageSetup paperSize="9" scale="42"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CF756"/>
  <sheetViews>
    <sheetView showGridLines="0" topLeftCell="C49" zoomScale="70" zoomScaleNormal="70" workbookViewId="0">
      <selection activeCell="M88" sqref="M88"/>
    </sheetView>
  </sheetViews>
  <sheetFormatPr defaultColWidth="9.1796875" defaultRowHeight="13" x14ac:dyDescent="0.3"/>
  <cols>
    <col min="1" max="1" width="1.453125" style="330" customWidth="1"/>
    <col min="2" max="2" width="5.26953125" style="330" customWidth="1"/>
    <col min="3" max="3" width="16.7265625" style="330" bestFit="1" customWidth="1"/>
    <col min="4" max="4" width="15.7265625" style="330" customWidth="1"/>
    <col min="5" max="11" width="22" style="330" customWidth="1"/>
    <col min="12" max="13" width="20.1796875" style="330" customWidth="1"/>
    <col min="14" max="14" width="23.7265625" style="330" customWidth="1"/>
    <col min="15" max="15" width="23.26953125" style="330" customWidth="1"/>
    <col min="16" max="16" width="21.1796875" style="330" customWidth="1"/>
    <col min="17" max="17" width="9.7265625" style="330" customWidth="1"/>
    <col min="18" max="18" width="1.453125" style="330" customWidth="1"/>
    <col min="19" max="25" width="9.1796875" style="330"/>
    <col min="26" max="26" width="9.1796875" style="331"/>
    <col min="27" max="28" width="9.1796875" style="331" customWidth="1"/>
    <col min="29" max="29" width="16.7265625" style="331" customWidth="1"/>
    <col min="30" max="30" width="17.81640625" style="331" customWidth="1"/>
    <col min="31" max="31" width="16.26953125" style="331" customWidth="1"/>
    <col min="32" max="32" width="8.453125" style="331" customWidth="1"/>
    <col min="33" max="33" width="11.1796875" style="331" customWidth="1"/>
    <col min="34" max="34" width="7" style="331" customWidth="1"/>
    <col min="35" max="35" width="11" style="331" customWidth="1"/>
    <col min="36" max="36" width="13.54296875" style="331" customWidth="1"/>
    <col min="37" max="37" width="11.54296875" style="331" customWidth="1"/>
    <col min="38" max="38" width="11.26953125" style="331" customWidth="1"/>
    <col min="39" max="39" width="23" style="331" customWidth="1"/>
    <col min="40" max="42" width="9.1796875" style="331" customWidth="1"/>
    <col min="43" max="43" width="4.26953125" style="331" customWidth="1"/>
    <col min="44" max="44" width="14.81640625" style="331" customWidth="1"/>
    <col min="45" max="47" width="16.453125" style="331" customWidth="1"/>
    <col min="48" max="49" width="14.54296875" style="331" customWidth="1"/>
    <col min="50" max="50" width="16.453125" style="331" customWidth="1"/>
    <col min="51" max="51" width="14.54296875" style="331" customWidth="1"/>
    <col min="52" max="52" width="16.453125" style="331" customWidth="1"/>
    <col min="53" max="54" width="14.54296875" style="331" customWidth="1"/>
    <col min="55" max="56" width="16.453125" style="331" customWidth="1"/>
    <col min="57" max="57" width="14.54296875" style="331" customWidth="1"/>
    <col min="58" max="58" width="11.26953125" style="332" customWidth="1"/>
    <col min="59" max="63" width="10.26953125" style="333" customWidth="1"/>
    <col min="64" max="64" width="14.7265625" style="333" customWidth="1"/>
    <col min="65" max="65" width="7.26953125" style="333" customWidth="1"/>
    <col min="66" max="66" width="8.1796875" style="333" customWidth="1"/>
    <col min="67" max="67" width="7.81640625" style="333" customWidth="1"/>
    <col min="68" max="68" width="2.7265625" style="331" customWidth="1"/>
    <col min="69" max="83" width="9.1796875" style="331" customWidth="1"/>
    <col min="84" max="84" width="9.1796875" style="331"/>
    <col min="85" max="16384" width="9.1796875" style="330"/>
  </cols>
  <sheetData>
    <row r="1" spans="1:68" ht="13.9" customHeight="1" x14ac:dyDescent="0.3">
      <c r="A1" s="327"/>
      <c r="B1" s="328"/>
      <c r="C1" s="328"/>
      <c r="D1" s="328"/>
      <c r="E1" s="328"/>
      <c r="F1" s="780"/>
      <c r="G1" s="780"/>
      <c r="H1" s="780"/>
      <c r="I1" s="780"/>
      <c r="J1" s="355" t="s">
        <v>189</v>
      </c>
      <c r="M1" s="328"/>
      <c r="N1" s="328"/>
      <c r="O1" s="328"/>
      <c r="P1" s="328"/>
      <c r="Q1" s="328"/>
      <c r="R1" s="329"/>
    </row>
    <row r="2" spans="1:68" ht="13.9" customHeight="1" x14ac:dyDescent="0.3">
      <c r="A2" s="334"/>
      <c r="B2" s="335" t="s">
        <v>144</v>
      </c>
      <c r="C2" s="335"/>
      <c r="D2" s="336"/>
      <c r="E2" s="336"/>
      <c r="F2" s="780"/>
      <c r="G2" s="780"/>
      <c r="H2" s="780"/>
      <c r="I2" s="780"/>
      <c r="J2" s="336" t="s">
        <v>318</v>
      </c>
      <c r="K2" s="357">
        <v>2.2499999999999999E-2</v>
      </c>
      <c r="L2" s="336" t="s">
        <v>193</v>
      </c>
      <c r="M2" s="550" t="s">
        <v>305</v>
      </c>
      <c r="N2" s="551" t="s">
        <v>367</v>
      </c>
      <c r="O2" s="336"/>
      <c r="P2" s="336"/>
      <c r="Q2" s="336"/>
      <c r="R2" s="339"/>
    </row>
    <row r="3" spans="1:68" x14ac:dyDescent="0.3">
      <c r="A3" s="334"/>
      <c r="B3" s="336"/>
      <c r="C3" s="336"/>
      <c r="D3" s="336"/>
      <c r="E3" s="336"/>
      <c r="F3" s="336"/>
      <c r="G3" s="336"/>
      <c r="H3" s="336"/>
      <c r="I3" s="336"/>
      <c r="J3" s="331" t="s">
        <v>302</v>
      </c>
      <c r="K3" s="361">
        <v>0.15</v>
      </c>
      <c r="L3" s="336"/>
      <c r="M3" s="336"/>
      <c r="N3" s="336"/>
      <c r="O3" s="336"/>
      <c r="P3" s="336"/>
      <c r="Q3" s="336"/>
      <c r="R3" s="340"/>
    </row>
    <row r="4" spans="1:68" ht="14" x14ac:dyDescent="0.3">
      <c r="A4" s="334"/>
      <c r="B4" s="335" t="s">
        <v>145</v>
      </c>
      <c r="C4" s="335"/>
      <c r="D4" s="341" t="s">
        <v>146</v>
      </c>
      <c r="E4" s="1104" t="s">
        <v>386</v>
      </c>
      <c r="F4" s="1104"/>
      <c r="G4" s="1104"/>
      <c r="H4" s="1104"/>
      <c r="I4" s="336"/>
      <c r="J4" s="336" t="s">
        <v>319</v>
      </c>
      <c r="K4" s="357">
        <v>0.1</v>
      </c>
      <c r="L4" s="336" t="s">
        <v>193</v>
      </c>
      <c r="P4" s="336"/>
      <c r="Q4" s="336"/>
      <c r="R4" s="340"/>
    </row>
    <row r="5" spans="1:68" ht="14.5" thickBot="1" x14ac:dyDescent="0.35">
      <c r="A5" s="334"/>
      <c r="B5" s="335" t="s">
        <v>123</v>
      </c>
      <c r="C5" s="335"/>
      <c r="D5" s="341" t="s">
        <v>146</v>
      </c>
      <c r="E5" s="1149"/>
      <c r="F5" s="1149"/>
      <c r="G5" s="1149"/>
      <c r="H5" s="1149"/>
      <c r="I5" s="336"/>
      <c r="J5" s="336" t="s">
        <v>318</v>
      </c>
      <c r="K5" s="357">
        <v>7.4999999999999997E-2</v>
      </c>
      <c r="L5" s="336" t="s">
        <v>193</v>
      </c>
      <c r="M5" s="286" t="s">
        <v>294</v>
      </c>
      <c r="N5" s="549"/>
      <c r="O5" s="342"/>
      <c r="P5" s="336"/>
      <c r="Q5" s="336"/>
      <c r="R5" s="340"/>
      <c r="BG5" s="333" t="s">
        <v>109</v>
      </c>
      <c r="BH5" s="333" t="s">
        <v>110</v>
      </c>
      <c r="BI5" s="333" t="s">
        <v>45</v>
      </c>
      <c r="BJ5" s="333" t="s">
        <v>98</v>
      </c>
      <c r="BK5" s="333" t="s">
        <v>113</v>
      </c>
      <c r="BL5" s="333" t="s">
        <v>42</v>
      </c>
      <c r="BM5" s="333" t="s">
        <v>111</v>
      </c>
      <c r="BN5" s="333" t="s">
        <v>46</v>
      </c>
      <c r="BO5" s="333" t="s">
        <v>112</v>
      </c>
    </row>
    <row r="6" spans="1:68" ht="14.5" thickBot="1" x14ac:dyDescent="0.35">
      <c r="A6" s="334"/>
      <c r="B6" s="335" t="s">
        <v>147</v>
      </c>
      <c r="C6" s="335"/>
      <c r="D6" s="341" t="s">
        <v>146</v>
      </c>
      <c r="E6" s="1106"/>
      <c r="F6" s="1106"/>
      <c r="G6" s="1106"/>
      <c r="H6" s="1106"/>
      <c r="I6" s="125"/>
      <c r="J6" s="331" t="s">
        <v>302</v>
      </c>
      <c r="K6" s="361">
        <v>0.15</v>
      </c>
      <c r="L6" s="336"/>
      <c r="M6" s="125" t="s">
        <v>206</v>
      </c>
      <c r="N6" s="326">
        <v>5</v>
      </c>
      <c r="O6" s="125" t="s">
        <v>116</v>
      </c>
      <c r="P6" s="336"/>
      <c r="Q6" s="336"/>
      <c r="R6" s="340"/>
      <c r="AC6" s="331" t="s">
        <v>147</v>
      </c>
      <c r="AD6" s="331" t="s">
        <v>148</v>
      </c>
      <c r="AE6" s="331" t="s">
        <v>167</v>
      </c>
      <c r="AF6" s="331" t="s">
        <v>170</v>
      </c>
      <c r="AG6" s="331" t="s">
        <v>171</v>
      </c>
      <c r="AH6" s="331" t="s">
        <v>116</v>
      </c>
      <c r="AI6" s="331" t="s">
        <v>184</v>
      </c>
      <c r="AJ6" s="331" t="s">
        <v>195</v>
      </c>
      <c r="AK6" s="331" t="s">
        <v>121</v>
      </c>
      <c r="AL6" s="331" t="s">
        <v>221</v>
      </c>
      <c r="AM6" s="331" t="s">
        <v>317</v>
      </c>
      <c r="AQ6" s="343" t="s">
        <v>115</v>
      </c>
      <c r="AR6" s="343" t="s">
        <v>114</v>
      </c>
      <c r="AS6" s="343">
        <f>H9</f>
        <v>0</v>
      </c>
      <c r="AT6" s="343">
        <f>AS6+1</f>
        <v>1</v>
      </c>
      <c r="AU6" s="343">
        <f>AT6+1</f>
        <v>2</v>
      </c>
      <c r="AV6" s="343">
        <f>AU6+1</f>
        <v>3</v>
      </c>
      <c r="AW6" s="343">
        <f>AV6+1</f>
        <v>4</v>
      </c>
      <c r="AX6" s="343">
        <f t="shared" ref="AX6:BC6" si="0">AW6+1</f>
        <v>5</v>
      </c>
      <c r="AY6" s="343">
        <f t="shared" si="0"/>
        <v>6</v>
      </c>
      <c r="AZ6" s="343">
        <f t="shared" si="0"/>
        <v>7</v>
      </c>
      <c r="BA6" s="343">
        <f t="shared" si="0"/>
        <v>8</v>
      </c>
      <c r="BB6" s="343">
        <f t="shared" si="0"/>
        <v>9</v>
      </c>
      <c r="BC6" s="343">
        <f t="shared" si="0"/>
        <v>10</v>
      </c>
    </row>
    <row r="7" spans="1:68" ht="14" x14ac:dyDescent="0.3">
      <c r="A7" s="334"/>
      <c r="B7" s="335" t="s">
        <v>148</v>
      </c>
      <c r="C7" s="335"/>
      <c r="D7" s="341" t="s">
        <v>146</v>
      </c>
      <c r="E7" s="1106"/>
      <c r="F7" s="1106"/>
      <c r="G7" s="1106"/>
      <c r="H7" s="1106"/>
      <c r="I7" s="215" t="e">
        <f>VLOOKUP(N15,AZ7:BJ754,11,FALSE)</f>
        <v>#N/A</v>
      </c>
      <c r="J7" s="336" t="s">
        <v>319</v>
      </c>
      <c r="K7" s="357">
        <v>0.125</v>
      </c>
      <c r="L7" s="336" t="s">
        <v>193</v>
      </c>
      <c r="N7" s="125"/>
      <c r="O7" s="342"/>
      <c r="P7" s="336"/>
      <c r="Q7" s="336"/>
      <c r="R7" s="340"/>
      <c r="AC7" s="331" t="s">
        <v>149</v>
      </c>
      <c r="AD7" s="331" t="s">
        <v>158</v>
      </c>
      <c r="AE7" s="331" t="s">
        <v>168</v>
      </c>
      <c r="AF7" s="331">
        <v>1</v>
      </c>
      <c r="AG7" s="331" t="s">
        <v>172</v>
      </c>
      <c r="AH7" s="331">
        <v>2008</v>
      </c>
      <c r="AI7" s="331" t="s">
        <v>185</v>
      </c>
      <c r="AQ7" s="345">
        <v>1</v>
      </c>
      <c r="AR7" s="346" t="s">
        <v>109</v>
      </c>
      <c r="AS7" s="347">
        <f t="shared" ref="AS7:BC15" si="1">E37*$N$15*E48*120</f>
        <v>0</v>
      </c>
      <c r="AT7" s="347">
        <f t="shared" si="1"/>
        <v>0</v>
      </c>
      <c r="AU7" s="347">
        <f t="shared" si="1"/>
        <v>0</v>
      </c>
      <c r="AV7" s="347">
        <f t="shared" si="1"/>
        <v>0</v>
      </c>
      <c r="AW7" s="347">
        <f t="shared" si="1"/>
        <v>0</v>
      </c>
      <c r="AX7" s="347">
        <f t="shared" si="1"/>
        <v>0</v>
      </c>
      <c r="AY7" s="347">
        <f t="shared" si="1"/>
        <v>0</v>
      </c>
      <c r="AZ7" s="347">
        <f t="shared" si="1"/>
        <v>0</v>
      </c>
      <c r="BA7" s="347">
        <f t="shared" si="1"/>
        <v>0</v>
      </c>
      <c r="BB7" s="347">
        <f t="shared" si="1"/>
        <v>0</v>
      </c>
      <c r="BC7" s="347">
        <f t="shared" si="1"/>
        <v>0</v>
      </c>
      <c r="BF7" s="332">
        <v>1</v>
      </c>
      <c r="BG7" s="333" t="s">
        <v>304</v>
      </c>
      <c r="BH7" s="333">
        <v>270000</v>
      </c>
      <c r="BI7" s="333">
        <v>300000</v>
      </c>
      <c r="BJ7" s="333">
        <v>150000</v>
      </c>
      <c r="BK7" s="333">
        <v>270000</v>
      </c>
      <c r="BP7" s="331" t="s">
        <v>282</v>
      </c>
    </row>
    <row r="8" spans="1:68" ht="14" x14ac:dyDescent="0.3">
      <c r="A8" s="334"/>
      <c r="B8" s="335" t="s">
        <v>167</v>
      </c>
      <c r="C8" s="335"/>
      <c r="D8" s="341" t="s">
        <v>146</v>
      </c>
      <c r="E8" s="1106"/>
      <c r="F8" s="1106"/>
      <c r="G8" s="1106"/>
      <c r="H8" s="1106"/>
      <c r="I8" s="125"/>
      <c r="J8" s="336" t="s">
        <v>192</v>
      </c>
      <c r="K8" s="368">
        <v>15000</v>
      </c>
      <c r="L8" s="369" t="s">
        <v>194</v>
      </c>
      <c r="M8" s="125"/>
      <c r="N8" s="125"/>
      <c r="O8" s="342"/>
      <c r="P8" s="336"/>
      <c r="Q8" s="336"/>
      <c r="R8" s="340"/>
      <c r="AC8" s="331" t="s">
        <v>150</v>
      </c>
      <c r="AD8" s="331" t="s">
        <v>309</v>
      </c>
      <c r="AE8" s="331" t="s">
        <v>169</v>
      </c>
      <c r="AF8" s="331">
        <v>2</v>
      </c>
      <c r="AG8" s="331" t="s">
        <v>173</v>
      </c>
      <c r="AH8" s="331">
        <v>2009</v>
      </c>
      <c r="AI8" s="331" t="s">
        <v>186</v>
      </c>
      <c r="AJ8" s="331">
        <v>1</v>
      </c>
      <c r="AK8" s="331">
        <v>1</v>
      </c>
      <c r="AL8" s="348">
        <v>0.05</v>
      </c>
      <c r="AM8" s="349">
        <v>0.05</v>
      </c>
      <c r="AQ8" s="350">
        <v>2</v>
      </c>
      <c r="AR8" s="351" t="s">
        <v>110</v>
      </c>
      <c r="AS8" s="352">
        <f t="shared" si="1"/>
        <v>0</v>
      </c>
      <c r="AT8" s="352">
        <f t="shared" si="1"/>
        <v>0</v>
      </c>
      <c r="AU8" s="352">
        <f t="shared" si="1"/>
        <v>0</v>
      </c>
      <c r="AV8" s="352">
        <f t="shared" si="1"/>
        <v>0</v>
      </c>
      <c r="AW8" s="352">
        <f t="shared" si="1"/>
        <v>0</v>
      </c>
      <c r="AX8" s="352">
        <f t="shared" si="1"/>
        <v>0</v>
      </c>
      <c r="AY8" s="352">
        <f t="shared" si="1"/>
        <v>0</v>
      </c>
      <c r="AZ8" s="352">
        <f t="shared" si="1"/>
        <v>0</v>
      </c>
      <c r="BA8" s="352">
        <f t="shared" si="1"/>
        <v>0</v>
      </c>
      <c r="BB8" s="352">
        <f t="shared" si="1"/>
        <v>0</v>
      </c>
      <c r="BC8" s="352">
        <f t="shared" si="1"/>
        <v>0</v>
      </c>
      <c r="BF8" s="332">
        <v>2</v>
      </c>
      <c r="BG8" s="333" t="s">
        <v>304</v>
      </c>
      <c r="BH8" s="333">
        <v>270000</v>
      </c>
      <c r="BI8" s="333">
        <v>300000</v>
      </c>
      <c r="BJ8" s="333">
        <v>150000</v>
      </c>
      <c r="BK8" s="333">
        <v>270000</v>
      </c>
      <c r="BP8" s="331" t="s">
        <v>282</v>
      </c>
    </row>
    <row r="9" spans="1:68" ht="14" x14ac:dyDescent="0.3">
      <c r="A9" s="334"/>
      <c r="B9" s="335" t="s">
        <v>170</v>
      </c>
      <c r="C9" s="335"/>
      <c r="D9" s="341" t="s">
        <v>146</v>
      </c>
      <c r="E9" s="189"/>
      <c r="F9" s="1107"/>
      <c r="G9" s="1108"/>
      <c r="H9" s="189"/>
      <c r="I9" s="296"/>
      <c r="J9" s="125"/>
      <c r="K9" s="125"/>
      <c r="L9" s="125"/>
      <c r="M9" s="125"/>
      <c r="N9" s="125"/>
      <c r="O9" s="342"/>
      <c r="P9" s="336"/>
      <c r="Q9" s="336"/>
      <c r="R9" s="340"/>
      <c r="AC9" s="331" t="s">
        <v>151</v>
      </c>
      <c r="AD9" s="331" t="s">
        <v>162</v>
      </c>
      <c r="AF9" s="331">
        <v>3</v>
      </c>
      <c r="AG9" s="331" t="s">
        <v>174</v>
      </c>
      <c r="AH9" s="331">
        <v>2010</v>
      </c>
      <c r="AI9" s="331" t="s">
        <v>187</v>
      </c>
      <c r="AK9" s="331">
        <v>3</v>
      </c>
      <c r="AL9" s="348">
        <v>0.1</v>
      </c>
      <c r="AM9" s="349">
        <v>0.1</v>
      </c>
      <c r="AQ9" s="350">
        <v>3</v>
      </c>
      <c r="AR9" s="351" t="s">
        <v>45</v>
      </c>
      <c r="AS9" s="352">
        <f t="shared" si="1"/>
        <v>0</v>
      </c>
      <c r="AT9" s="352">
        <f t="shared" si="1"/>
        <v>0</v>
      </c>
      <c r="AU9" s="352">
        <f t="shared" si="1"/>
        <v>0</v>
      </c>
      <c r="AV9" s="352">
        <f t="shared" si="1"/>
        <v>0</v>
      </c>
      <c r="AW9" s="352">
        <f t="shared" si="1"/>
        <v>0</v>
      </c>
      <c r="AX9" s="352">
        <f t="shared" si="1"/>
        <v>0</v>
      </c>
      <c r="AY9" s="352">
        <f t="shared" si="1"/>
        <v>0</v>
      </c>
      <c r="AZ9" s="352">
        <f t="shared" si="1"/>
        <v>0</v>
      </c>
      <c r="BA9" s="352">
        <f t="shared" si="1"/>
        <v>0</v>
      </c>
      <c r="BB9" s="352">
        <f t="shared" si="1"/>
        <v>0</v>
      </c>
      <c r="BC9" s="352">
        <f t="shared" si="1"/>
        <v>0</v>
      </c>
      <c r="BD9" s="353"/>
      <c r="BE9" s="353"/>
      <c r="BF9" s="332">
        <v>3</v>
      </c>
      <c r="BG9" s="333" t="s">
        <v>304</v>
      </c>
      <c r="BH9" s="333">
        <v>270000</v>
      </c>
      <c r="BI9" s="333">
        <v>300000</v>
      </c>
      <c r="BJ9" s="333">
        <v>150000</v>
      </c>
      <c r="BK9" s="333">
        <v>270000</v>
      </c>
      <c r="BP9" s="331" t="s">
        <v>282</v>
      </c>
    </row>
    <row r="10" spans="1:68" ht="14.5" thickBot="1" x14ac:dyDescent="0.35">
      <c r="A10" s="334"/>
      <c r="B10" s="335" t="s">
        <v>184</v>
      </c>
      <c r="C10" s="335"/>
      <c r="D10" s="341" t="s">
        <v>146</v>
      </c>
      <c r="E10" s="1106"/>
      <c r="F10" s="1106"/>
      <c r="G10" s="1106"/>
      <c r="H10" s="1106"/>
      <c r="I10" s="125"/>
      <c r="J10" s="125"/>
      <c r="K10" s="125"/>
      <c r="L10" s="125"/>
      <c r="M10" s="125"/>
      <c r="N10" s="125"/>
      <c r="O10" s="342"/>
      <c r="P10" s="342"/>
      <c r="Q10" s="342"/>
      <c r="R10" s="340"/>
      <c r="AC10" s="331" t="s">
        <v>152</v>
      </c>
      <c r="AD10" s="331" t="s">
        <v>310</v>
      </c>
      <c r="AF10" s="331">
        <v>4</v>
      </c>
      <c r="AG10" s="331" t="s">
        <v>175</v>
      </c>
      <c r="AH10" s="331">
        <v>2011</v>
      </c>
      <c r="AI10" s="331" t="s">
        <v>188</v>
      </c>
      <c r="AK10" s="331">
        <v>5</v>
      </c>
      <c r="AM10" s="349">
        <v>0.15</v>
      </c>
      <c r="AQ10" s="350">
        <v>4</v>
      </c>
      <c r="AR10" s="351" t="s">
        <v>98</v>
      </c>
      <c r="AS10" s="352">
        <f t="shared" si="1"/>
        <v>0</v>
      </c>
      <c r="AT10" s="352">
        <f t="shared" si="1"/>
        <v>0</v>
      </c>
      <c r="AU10" s="352">
        <f t="shared" si="1"/>
        <v>0</v>
      </c>
      <c r="AV10" s="352">
        <f t="shared" si="1"/>
        <v>0</v>
      </c>
      <c r="AW10" s="352">
        <f t="shared" si="1"/>
        <v>0</v>
      </c>
      <c r="AX10" s="352">
        <f t="shared" si="1"/>
        <v>0</v>
      </c>
      <c r="AY10" s="352">
        <f t="shared" si="1"/>
        <v>0</v>
      </c>
      <c r="AZ10" s="352">
        <f t="shared" si="1"/>
        <v>0</v>
      </c>
      <c r="BA10" s="352">
        <f t="shared" si="1"/>
        <v>0</v>
      </c>
      <c r="BB10" s="352">
        <f t="shared" si="1"/>
        <v>0</v>
      </c>
      <c r="BC10" s="352">
        <f t="shared" si="1"/>
        <v>0</v>
      </c>
      <c r="BF10" s="332">
        <v>4</v>
      </c>
      <c r="BG10" s="333" t="s">
        <v>304</v>
      </c>
      <c r="BH10" s="333">
        <v>270000</v>
      </c>
      <c r="BI10" s="333">
        <v>300000</v>
      </c>
      <c r="BJ10" s="333">
        <v>150000</v>
      </c>
      <c r="BK10" s="333">
        <v>270000</v>
      </c>
      <c r="BP10" s="331" t="s">
        <v>282</v>
      </c>
    </row>
    <row r="11" spans="1:68" ht="13.5" thickTop="1" x14ac:dyDescent="0.3">
      <c r="A11" s="334"/>
      <c r="B11" s="342"/>
      <c r="C11" s="342"/>
      <c r="D11" s="342"/>
      <c r="E11" s="342"/>
      <c r="F11" s="342"/>
      <c r="G11" s="342"/>
      <c r="H11" s="342"/>
      <c r="I11" s="342"/>
      <c r="J11" s="342"/>
      <c r="K11" s="552"/>
      <c r="L11" s="359"/>
      <c r="M11" s="553"/>
      <c r="N11" s="554"/>
      <c r="O11" s="555" t="s">
        <v>368</v>
      </c>
      <c r="P11" s="360"/>
      <c r="Q11" s="336"/>
      <c r="R11" s="354"/>
      <c r="AC11" s="331" t="s">
        <v>153</v>
      </c>
      <c r="AD11" s="331" t="s">
        <v>311</v>
      </c>
      <c r="AF11" s="331">
        <v>5</v>
      </c>
      <c r="AG11" s="331" t="s">
        <v>176</v>
      </c>
      <c r="AH11" s="331">
        <v>2012</v>
      </c>
      <c r="AK11" s="331">
        <v>10</v>
      </c>
      <c r="AM11" s="349">
        <v>0.2</v>
      </c>
      <c r="AQ11" s="350">
        <v>5</v>
      </c>
      <c r="AR11" s="351" t="s">
        <v>113</v>
      </c>
      <c r="AS11" s="352">
        <f t="shared" si="1"/>
        <v>0</v>
      </c>
      <c r="AT11" s="352">
        <f t="shared" si="1"/>
        <v>0</v>
      </c>
      <c r="AU11" s="352">
        <f t="shared" si="1"/>
        <v>0</v>
      </c>
      <c r="AV11" s="352">
        <f t="shared" si="1"/>
        <v>0</v>
      </c>
      <c r="AW11" s="352">
        <f t="shared" si="1"/>
        <v>0</v>
      </c>
      <c r="AX11" s="352">
        <f t="shared" si="1"/>
        <v>0</v>
      </c>
      <c r="AY11" s="352">
        <f t="shared" si="1"/>
        <v>0</v>
      </c>
      <c r="AZ11" s="352">
        <f t="shared" si="1"/>
        <v>0</v>
      </c>
      <c r="BA11" s="352">
        <f t="shared" si="1"/>
        <v>0</v>
      </c>
      <c r="BB11" s="352">
        <f t="shared" si="1"/>
        <v>0</v>
      </c>
      <c r="BC11" s="352">
        <f t="shared" si="1"/>
        <v>0</v>
      </c>
      <c r="BF11" s="332">
        <v>5</v>
      </c>
      <c r="BG11" s="333" t="s">
        <v>304</v>
      </c>
      <c r="BH11" s="333">
        <v>270000</v>
      </c>
      <c r="BI11" s="333">
        <v>300000</v>
      </c>
      <c r="BJ11" s="333">
        <v>150000</v>
      </c>
      <c r="BK11" s="333">
        <v>270000</v>
      </c>
      <c r="BP11" s="331" t="s">
        <v>282</v>
      </c>
    </row>
    <row r="12" spans="1:68" x14ac:dyDescent="0.3">
      <c r="A12" s="334"/>
      <c r="J12" s="342"/>
      <c r="K12" s="556" t="s">
        <v>293</v>
      </c>
      <c r="L12" s="336"/>
      <c r="M12" s="559" t="s">
        <v>369</v>
      </c>
      <c r="N12" s="560" t="s">
        <v>370</v>
      </c>
      <c r="O12" s="561" t="s">
        <v>371</v>
      </c>
      <c r="P12" s="363"/>
      <c r="Q12" s="336"/>
      <c r="R12" s="354"/>
      <c r="AC12" s="331" t="s">
        <v>154</v>
      </c>
      <c r="AD12" s="331" t="s">
        <v>161</v>
      </c>
      <c r="AF12" s="331">
        <v>6</v>
      </c>
      <c r="AG12" s="331" t="s">
        <v>177</v>
      </c>
      <c r="AH12" s="331">
        <v>2013</v>
      </c>
      <c r="AM12" s="349">
        <v>0.25</v>
      </c>
      <c r="AQ12" s="350">
        <v>6</v>
      </c>
      <c r="AR12" s="351" t="s">
        <v>42</v>
      </c>
      <c r="AS12" s="352">
        <f t="shared" si="1"/>
        <v>792000000</v>
      </c>
      <c r="AT12" s="352">
        <f t="shared" si="1"/>
        <v>0</v>
      </c>
      <c r="AU12" s="352">
        <f t="shared" si="1"/>
        <v>0</v>
      </c>
      <c r="AV12" s="352">
        <f t="shared" si="1"/>
        <v>0</v>
      </c>
      <c r="AW12" s="352">
        <f t="shared" si="1"/>
        <v>0</v>
      </c>
      <c r="AX12" s="352">
        <f t="shared" si="1"/>
        <v>0</v>
      </c>
      <c r="AY12" s="352">
        <f t="shared" si="1"/>
        <v>0</v>
      </c>
      <c r="AZ12" s="352">
        <f t="shared" si="1"/>
        <v>0</v>
      </c>
      <c r="BA12" s="352">
        <f t="shared" si="1"/>
        <v>0</v>
      </c>
      <c r="BB12" s="352">
        <f t="shared" si="1"/>
        <v>0</v>
      </c>
      <c r="BC12" s="352">
        <f t="shared" si="1"/>
        <v>0</v>
      </c>
      <c r="BF12" s="332">
        <v>6</v>
      </c>
      <c r="BG12" s="333" t="s">
        <v>304</v>
      </c>
      <c r="BH12" s="333">
        <v>270000</v>
      </c>
      <c r="BI12" s="333">
        <v>300000</v>
      </c>
      <c r="BJ12" s="333">
        <v>150000</v>
      </c>
      <c r="BK12" s="333">
        <v>270000</v>
      </c>
      <c r="BP12" s="331" t="s">
        <v>282</v>
      </c>
    </row>
    <row r="13" spans="1:68" ht="13.5" thickBot="1" x14ac:dyDescent="0.35">
      <c r="A13" s="334"/>
      <c r="B13" s="355" t="s">
        <v>224</v>
      </c>
      <c r="C13" s="370"/>
      <c r="D13" s="336"/>
      <c r="E13" s="336"/>
      <c r="F13" s="355" t="s">
        <v>207</v>
      </c>
      <c r="G13" s="336"/>
      <c r="H13" s="336"/>
      <c r="I13" s="336"/>
      <c r="J13" s="342"/>
      <c r="K13" s="562" t="s">
        <v>196</v>
      </c>
      <c r="L13" s="336"/>
      <c r="M13" s="596"/>
      <c r="N13" s="596"/>
      <c r="O13" s="598"/>
      <c r="P13" s="363"/>
      <c r="Q13" s="336"/>
      <c r="R13" s="354"/>
      <c r="AC13" s="331" t="s">
        <v>155</v>
      </c>
      <c r="AD13" s="331" t="s">
        <v>159</v>
      </c>
      <c r="AF13" s="331">
        <v>7</v>
      </c>
      <c r="AG13" s="331" t="s">
        <v>178</v>
      </c>
      <c r="AH13" s="331">
        <v>2014</v>
      </c>
      <c r="AM13" s="349">
        <v>0.3</v>
      </c>
      <c r="AQ13" s="350">
        <v>7</v>
      </c>
      <c r="AR13" s="351" t="s">
        <v>111</v>
      </c>
      <c r="AS13" s="352">
        <f t="shared" si="1"/>
        <v>0</v>
      </c>
      <c r="AT13" s="352">
        <f t="shared" si="1"/>
        <v>0</v>
      </c>
      <c r="AU13" s="352">
        <f t="shared" si="1"/>
        <v>0</v>
      </c>
      <c r="AV13" s="352">
        <f t="shared" si="1"/>
        <v>0</v>
      </c>
      <c r="AW13" s="352">
        <f t="shared" si="1"/>
        <v>0</v>
      </c>
      <c r="AX13" s="352">
        <f t="shared" si="1"/>
        <v>0</v>
      </c>
      <c r="AY13" s="352">
        <f t="shared" si="1"/>
        <v>0</v>
      </c>
      <c r="AZ13" s="352">
        <f t="shared" si="1"/>
        <v>0</v>
      </c>
      <c r="BA13" s="352">
        <f t="shared" si="1"/>
        <v>0</v>
      </c>
      <c r="BB13" s="352">
        <f t="shared" si="1"/>
        <v>0</v>
      </c>
      <c r="BC13" s="352">
        <f t="shared" si="1"/>
        <v>0</v>
      </c>
      <c r="BF13" s="332">
        <v>7</v>
      </c>
      <c r="BG13" s="333" t="s">
        <v>304</v>
      </c>
      <c r="BH13" s="333">
        <v>270000</v>
      </c>
      <c r="BI13" s="333">
        <v>300000</v>
      </c>
      <c r="BJ13" s="333">
        <v>150000</v>
      </c>
      <c r="BK13" s="333">
        <v>270000</v>
      </c>
      <c r="BP13" s="331" t="s">
        <v>282</v>
      </c>
    </row>
    <row r="14" spans="1:68" ht="13.5" thickBot="1" x14ac:dyDescent="0.35">
      <c r="A14" s="334"/>
      <c r="B14" s="372">
        <v>1</v>
      </c>
      <c r="C14" s="373" t="s">
        <v>134</v>
      </c>
      <c r="D14" s="372" t="s">
        <v>223</v>
      </c>
      <c r="E14" s="336"/>
      <c r="F14" s="374" t="s">
        <v>115</v>
      </c>
      <c r="G14" s="343" t="s">
        <v>201</v>
      </c>
      <c r="H14" s="375">
        <f>H9</f>
        <v>0</v>
      </c>
      <c r="I14" s="343" t="s">
        <v>201</v>
      </c>
      <c r="J14" s="342"/>
      <c r="K14" s="362" t="s">
        <v>380</v>
      </c>
      <c r="L14" s="595"/>
      <c r="M14" s="558"/>
      <c r="N14" s="557"/>
      <c r="O14" s="558"/>
      <c r="P14" s="363"/>
      <c r="Q14" s="336"/>
      <c r="R14" s="354"/>
      <c r="AC14" s="331" t="s">
        <v>156</v>
      </c>
      <c r="AD14" s="331" t="s">
        <v>312</v>
      </c>
      <c r="AF14" s="331">
        <v>8</v>
      </c>
      <c r="AG14" s="331" t="s">
        <v>179</v>
      </c>
      <c r="AH14" s="331">
        <v>2015</v>
      </c>
      <c r="AM14" s="349">
        <v>0.35</v>
      </c>
      <c r="AQ14" s="350">
        <v>8</v>
      </c>
      <c r="AR14" s="351" t="s">
        <v>46</v>
      </c>
      <c r="AS14" s="352">
        <f t="shared" si="1"/>
        <v>0</v>
      </c>
      <c r="AT14" s="352">
        <f t="shared" si="1"/>
        <v>0</v>
      </c>
      <c r="AU14" s="352">
        <f t="shared" si="1"/>
        <v>0</v>
      </c>
      <c r="AV14" s="352">
        <f t="shared" si="1"/>
        <v>0</v>
      </c>
      <c r="AW14" s="352">
        <f t="shared" si="1"/>
        <v>0</v>
      </c>
      <c r="AX14" s="352">
        <f t="shared" si="1"/>
        <v>0</v>
      </c>
      <c r="AY14" s="352">
        <f t="shared" si="1"/>
        <v>0</v>
      </c>
      <c r="AZ14" s="352">
        <f t="shared" si="1"/>
        <v>0</v>
      </c>
      <c r="BA14" s="352">
        <f t="shared" si="1"/>
        <v>0</v>
      </c>
      <c r="BB14" s="352">
        <f t="shared" si="1"/>
        <v>0</v>
      </c>
      <c r="BC14" s="352">
        <f t="shared" si="1"/>
        <v>0</v>
      </c>
      <c r="BF14" s="332">
        <v>8</v>
      </c>
      <c r="BG14" s="333" t="s">
        <v>304</v>
      </c>
      <c r="BH14" s="333">
        <v>270000</v>
      </c>
      <c r="BI14" s="333">
        <v>300000</v>
      </c>
      <c r="BJ14" s="333">
        <v>150000</v>
      </c>
      <c r="BK14" s="333">
        <v>270000</v>
      </c>
      <c r="BP14" s="331" t="s">
        <v>282</v>
      </c>
    </row>
    <row r="15" spans="1:68" ht="13.5" thickBot="1" x14ac:dyDescent="0.35">
      <c r="A15" s="334"/>
      <c r="B15" s="376"/>
      <c r="C15" s="377" t="s">
        <v>212</v>
      </c>
      <c r="D15" s="378">
        <v>36000000</v>
      </c>
      <c r="E15" s="336" t="s">
        <v>239</v>
      </c>
      <c r="F15" s="379">
        <v>1</v>
      </c>
      <c r="G15" s="380" t="s">
        <v>118</v>
      </c>
      <c r="H15" s="381"/>
      <c r="I15" s="382"/>
      <c r="J15" s="342"/>
      <c r="K15" s="362" t="s">
        <v>381</v>
      </c>
      <c r="L15" s="342"/>
      <c r="M15" s="557">
        <v>22</v>
      </c>
      <c r="N15" s="557">
        <f t="shared" ref="N15:O17" si="2">M15</f>
        <v>22</v>
      </c>
      <c r="O15" s="558">
        <f t="shared" si="2"/>
        <v>22</v>
      </c>
      <c r="P15" s="363" t="s">
        <v>199</v>
      </c>
      <c r="Q15" s="342"/>
      <c r="R15" s="354"/>
      <c r="AC15" s="331" t="s">
        <v>157</v>
      </c>
      <c r="AD15" s="331" t="s">
        <v>313</v>
      </c>
      <c r="AF15" s="331">
        <v>9</v>
      </c>
      <c r="AG15" s="331" t="s">
        <v>180</v>
      </c>
      <c r="AH15" s="331">
        <v>2016</v>
      </c>
      <c r="AM15" s="349">
        <v>0.4</v>
      </c>
      <c r="AQ15" s="365">
        <v>9</v>
      </c>
      <c r="AR15" s="366" t="s">
        <v>112</v>
      </c>
      <c r="AS15" s="367">
        <f t="shared" si="1"/>
        <v>0</v>
      </c>
      <c r="AT15" s="367">
        <f t="shared" si="1"/>
        <v>0</v>
      </c>
      <c r="AU15" s="367">
        <f t="shared" si="1"/>
        <v>0</v>
      </c>
      <c r="AV15" s="367">
        <f t="shared" si="1"/>
        <v>0</v>
      </c>
      <c r="AW15" s="367">
        <f t="shared" si="1"/>
        <v>0</v>
      </c>
      <c r="AX15" s="367">
        <f t="shared" si="1"/>
        <v>0</v>
      </c>
      <c r="AY15" s="367">
        <f t="shared" si="1"/>
        <v>0</v>
      </c>
      <c r="AZ15" s="367">
        <f t="shared" si="1"/>
        <v>0</v>
      </c>
      <c r="BA15" s="367">
        <f t="shared" si="1"/>
        <v>0</v>
      </c>
      <c r="BB15" s="367">
        <f t="shared" si="1"/>
        <v>0</v>
      </c>
      <c r="BC15" s="367">
        <f t="shared" si="1"/>
        <v>0</v>
      </c>
      <c r="BF15" s="332">
        <v>9</v>
      </c>
      <c r="BG15" s="333" t="s">
        <v>304</v>
      </c>
      <c r="BH15" s="333">
        <v>270000</v>
      </c>
      <c r="BI15" s="333">
        <v>300000</v>
      </c>
      <c r="BJ15" s="333">
        <v>150000</v>
      </c>
      <c r="BK15" s="333">
        <v>270000</v>
      </c>
      <c r="BP15" s="331" t="s">
        <v>282</v>
      </c>
    </row>
    <row r="16" spans="1:68" ht="13.5" thickBot="1" x14ac:dyDescent="0.35">
      <c r="A16" s="334"/>
      <c r="B16" s="352"/>
      <c r="C16" s="384" t="s">
        <v>213</v>
      </c>
      <c r="D16" s="385">
        <v>36000000</v>
      </c>
      <c r="E16" s="336" t="s">
        <v>239</v>
      </c>
      <c r="F16" s="386" t="e">
        <f>I7&amp;E7&amp;E6</f>
        <v>#N/A</v>
      </c>
      <c r="G16" s="384" t="s">
        <v>202</v>
      </c>
      <c r="H16" s="389">
        <v>20000000</v>
      </c>
      <c r="I16" s="352" t="s">
        <v>208</v>
      </c>
      <c r="J16" s="342"/>
      <c r="K16" s="362" t="s">
        <v>385</v>
      </c>
      <c r="L16" s="342"/>
      <c r="M16" s="563">
        <f>P84/M15</f>
        <v>16874615.454545453</v>
      </c>
      <c r="N16" s="563">
        <f t="shared" si="2"/>
        <v>16874615.454545453</v>
      </c>
      <c r="O16" s="564">
        <f t="shared" si="2"/>
        <v>16874615.454545453</v>
      </c>
      <c r="P16" s="565" t="s">
        <v>372</v>
      </c>
      <c r="Q16" s="336"/>
      <c r="R16" s="354"/>
      <c r="AD16" s="331" t="s">
        <v>314</v>
      </c>
      <c r="AF16" s="331">
        <v>10</v>
      </c>
      <c r="AG16" s="331" t="s">
        <v>181</v>
      </c>
      <c r="AH16" s="331">
        <v>2017</v>
      </c>
      <c r="AM16" s="349">
        <v>0.45</v>
      </c>
      <c r="BF16" s="332">
        <v>10</v>
      </c>
      <c r="BG16" s="333" t="s">
        <v>304</v>
      </c>
      <c r="BH16" s="333">
        <v>270000</v>
      </c>
      <c r="BI16" s="333">
        <v>300000</v>
      </c>
      <c r="BJ16" s="333">
        <v>150000</v>
      </c>
      <c r="BK16" s="333">
        <v>270000</v>
      </c>
      <c r="BP16" s="331" t="s">
        <v>282</v>
      </c>
    </row>
    <row r="17" spans="1:68" ht="13.5" thickBot="1" x14ac:dyDescent="0.35">
      <c r="A17" s="334"/>
      <c r="B17" s="352"/>
      <c r="C17" s="384" t="s">
        <v>214</v>
      </c>
      <c r="D17" s="385"/>
      <c r="E17" s="336" t="s">
        <v>239</v>
      </c>
      <c r="F17" s="388"/>
      <c r="G17" s="384" t="s">
        <v>204</v>
      </c>
      <c r="H17" s="389"/>
      <c r="I17" s="352" t="s">
        <v>209</v>
      </c>
      <c r="J17" s="342"/>
      <c r="K17" s="362" t="s">
        <v>357</v>
      </c>
      <c r="L17" s="342"/>
      <c r="M17" s="557"/>
      <c r="N17" s="557">
        <f t="shared" si="2"/>
        <v>0</v>
      </c>
      <c r="O17" s="558">
        <f t="shared" si="2"/>
        <v>0</v>
      </c>
      <c r="P17" s="566" t="s">
        <v>373</v>
      </c>
      <c r="Q17" s="336"/>
      <c r="R17" s="354"/>
      <c r="AF17" s="331">
        <v>11</v>
      </c>
      <c r="AG17" s="331" t="s">
        <v>182</v>
      </c>
      <c r="AH17" s="331">
        <v>2018</v>
      </c>
      <c r="AM17" s="349">
        <v>0.5</v>
      </c>
      <c r="AQ17" s="343" t="s">
        <v>115</v>
      </c>
      <c r="AR17" s="343" t="s">
        <v>114</v>
      </c>
      <c r="AS17" s="343">
        <f>AS6</f>
        <v>0</v>
      </c>
      <c r="AT17" s="343">
        <f>AS17+1</f>
        <v>1</v>
      </c>
      <c r="AU17" s="343">
        <f>AT17+1</f>
        <v>2</v>
      </c>
      <c r="AV17" s="343">
        <f>AU17+1</f>
        <v>3</v>
      </c>
      <c r="AW17" s="343">
        <f>AV17+1</f>
        <v>4</v>
      </c>
      <c r="AX17" s="343">
        <f t="shared" ref="AX17:BC17" si="3">AW17+1</f>
        <v>5</v>
      </c>
      <c r="AY17" s="343">
        <f t="shared" si="3"/>
        <v>6</v>
      </c>
      <c r="AZ17" s="343">
        <f t="shared" si="3"/>
        <v>7</v>
      </c>
      <c r="BA17" s="343">
        <f t="shared" si="3"/>
        <v>8</v>
      </c>
      <c r="BB17" s="343">
        <f t="shared" si="3"/>
        <v>9</v>
      </c>
      <c r="BC17" s="343">
        <f t="shared" si="3"/>
        <v>10</v>
      </c>
      <c r="BF17" s="332">
        <v>11</v>
      </c>
      <c r="BG17" s="333" t="s">
        <v>304</v>
      </c>
      <c r="BH17" s="333">
        <v>270000</v>
      </c>
      <c r="BI17" s="333">
        <v>300000</v>
      </c>
      <c r="BJ17" s="333">
        <v>150000</v>
      </c>
      <c r="BK17" s="333">
        <v>270000</v>
      </c>
      <c r="BP17" s="331" t="s">
        <v>282</v>
      </c>
    </row>
    <row r="18" spans="1:68" x14ac:dyDescent="0.3">
      <c r="A18" s="334"/>
      <c r="B18" s="352"/>
      <c r="C18" s="384" t="s">
        <v>215</v>
      </c>
      <c r="D18" s="385"/>
      <c r="E18" s="336" t="s">
        <v>239</v>
      </c>
      <c r="F18" s="388"/>
      <c r="G18" s="384" t="s">
        <v>203</v>
      </c>
      <c r="H18" s="389"/>
      <c r="I18" s="352" t="s">
        <v>209</v>
      </c>
      <c r="J18" s="342"/>
      <c r="K18" s="362" t="s">
        <v>295</v>
      </c>
      <c r="L18" s="342"/>
      <c r="M18" s="568">
        <f>SUM(E69:J69)</f>
        <v>475200000</v>
      </c>
      <c r="N18" s="568">
        <f>SUM(E69:O69)</f>
        <v>870135484</v>
      </c>
      <c r="O18" s="567">
        <f>SUM(K60:O68)</f>
        <v>394935484</v>
      </c>
      <c r="P18" s="566"/>
      <c r="Q18" s="336"/>
      <c r="R18" s="354"/>
      <c r="AF18" s="331">
        <v>12</v>
      </c>
      <c r="AG18" s="331" t="s">
        <v>183</v>
      </c>
      <c r="AH18" s="331">
        <v>2019</v>
      </c>
      <c r="AM18" s="349">
        <v>0.55000000000000004</v>
      </c>
      <c r="AQ18" s="345">
        <v>1</v>
      </c>
      <c r="AR18" s="346" t="s">
        <v>109</v>
      </c>
      <c r="AS18" s="347">
        <f t="shared" ref="AS18:AS26" si="4">IF(AS7&gt;1,AS7/10,0)</f>
        <v>0</v>
      </c>
      <c r="AT18" s="347">
        <f t="shared" ref="AT18:BC26" si="5">IF(AS18&gt;1,AS18,AT7/10)</f>
        <v>0</v>
      </c>
      <c r="AU18" s="347">
        <f t="shared" si="5"/>
        <v>0</v>
      </c>
      <c r="AV18" s="347">
        <f t="shared" si="5"/>
        <v>0</v>
      </c>
      <c r="AW18" s="347">
        <f t="shared" si="5"/>
        <v>0</v>
      </c>
      <c r="AX18" s="347">
        <f t="shared" si="5"/>
        <v>0</v>
      </c>
      <c r="AY18" s="347">
        <f t="shared" si="5"/>
        <v>0</v>
      </c>
      <c r="AZ18" s="347">
        <f t="shared" si="5"/>
        <v>0</v>
      </c>
      <c r="BA18" s="347">
        <f t="shared" si="5"/>
        <v>0</v>
      </c>
      <c r="BB18" s="347">
        <f t="shared" si="5"/>
        <v>0</v>
      </c>
      <c r="BC18" s="347">
        <f t="shared" si="5"/>
        <v>0</v>
      </c>
      <c r="BF18" s="332">
        <v>12</v>
      </c>
      <c r="BG18" s="333" t="s">
        <v>304</v>
      </c>
      <c r="BH18" s="333">
        <v>270000</v>
      </c>
      <c r="BI18" s="333">
        <v>300000</v>
      </c>
      <c r="BJ18" s="333">
        <v>150000</v>
      </c>
      <c r="BK18" s="333">
        <v>270000</v>
      </c>
      <c r="BP18" s="331" t="s">
        <v>282</v>
      </c>
    </row>
    <row r="19" spans="1:68" x14ac:dyDescent="0.3">
      <c r="A19" s="334"/>
      <c r="B19" s="393"/>
      <c r="C19" s="384" t="s">
        <v>216</v>
      </c>
      <c r="D19" s="385"/>
      <c r="E19" s="336" t="s">
        <v>239</v>
      </c>
      <c r="F19" s="388"/>
      <c r="G19" s="394"/>
      <c r="H19" s="395"/>
      <c r="I19" s="393"/>
      <c r="J19" s="342"/>
      <c r="K19" s="362" t="s">
        <v>298</v>
      </c>
      <c r="L19" s="342"/>
      <c r="M19" s="568">
        <f>-SUM(E84:J86)</f>
        <v>-371241540</v>
      </c>
      <c r="N19" s="568">
        <f>-SUM(E84:O86)</f>
        <v>-371241540</v>
      </c>
      <c r="O19" s="567">
        <f>-SUM(K85:O86)</f>
        <v>0</v>
      </c>
      <c r="P19" s="566"/>
      <c r="Q19" s="336"/>
      <c r="R19" s="354"/>
      <c r="AF19" s="331">
        <v>13</v>
      </c>
      <c r="AH19" s="331">
        <v>2020</v>
      </c>
      <c r="AM19" s="349">
        <v>0.6</v>
      </c>
      <c r="AQ19" s="350">
        <v>2</v>
      </c>
      <c r="AR19" s="351" t="s">
        <v>110</v>
      </c>
      <c r="AS19" s="352">
        <f t="shared" si="4"/>
        <v>0</v>
      </c>
      <c r="AT19" s="352">
        <f t="shared" si="5"/>
        <v>0</v>
      </c>
      <c r="AU19" s="352">
        <f t="shared" si="5"/>
        <v>0</v>
      </c>
      <c r="AV19" s="352">
        <f t="shared" si="5"/>
        <v>0</v>
      </c>
      <c r="AW19" s="352">
        <f t="shared" si="5"/>
        <v>0</v>
      </c>
      <c r="AX19" s="352">
        <f t="shared" si="5"/>
        <v>0</v>
      </c>
      <c r="AY19" s="352">
        <f t="shared" si="5"/>
        <v>0</v>
      </c>
      <c r="AZ19" s="352">
        <f t="shared" si="5"/>
        <v>0</v>
      </c>
      <c r="BA19" s="352">
        <f t="shared" si="5"/>
        <v>0</v>
      </c>
      <c r="BB19" s="352">
        <f t="shared" si="5"/>
        <v>0</v>
      </c>
      <c r="BC19" s="352">
        <f t="shared" si="5"/>
        <v>0</v>
      </c>
      <c r="BF19" s="332">
        <v>13</v>
      </c>
      <c r="BG19" s="333" t="s">
        <v>304</v>
      </c>
      <c r="BH19" s="333">
        <v>270000</v>
      </c>
      <c r="BI19" s="333">
        <v>300000</v>
      </c>
      <c r="BJ19" s="333">
        <v>150000</v>
      </c>
      <c r="BK19" s="333">
        <v>270000</v>
      </c>
      <c r="BP19" s="331" t="s">
        <v>282</v>
      </c>
    </row>
    <row r="20" spans="1:68" x14ac:dyDescent="0.3">
      <c r="A20" s="334"/>
      <c r="B20" s="393"/>
      <c r="C20" s="384" t="s">
        <v>217</v>
      </c>
      <c r="D20" s="385"/>
      <c r="E20" s="336" t="s">
        <v>239</v>
      </c>
      <c r="F20" s="396">
        <v>2</v>
      </c>
      <c r="G20" s="351" t="s">
        <v>205</v>
      </c>
      <c r="H20" s="395"/>
      <c r="I20" s="393"/>
      <c r="J20" s="342"/>
      <c r="K20" s="362" t="s">
        <v>297</v>
      </c>
      <c r="L20" s="342"/>
      <c r="M20" s="568">
        <f>-SUM(E82:J82)</f>
        <v>-225000000</v>
      </c>
      <c r="N20" s="568">
        <f>-SUM(E82:O82)</f>
        <v>-790000000</v>
      </c>
      <c r="O20" s="567">
        <f>-SUM(K82:O82)</f>
        <v>-565000000</v>
      </c>
      <c r="P20" s="566"/>
      <c r="Q20" s="336"/>
      <c r="R20" s="354"/>
      <c r="AF20" s="331">
        <v>14</v>
      </c>
      <c r="AH20" s="331">
        <v>2021</v>
      </c>
      <c r="AM20" s="349">
        <v>0.65</v>
      </c>
      <c r="AQ20" s="350">
        <v>3</v>
      </c>
      <c r="AR20" s="351" t="s">
        <v>45</v>
      </c>
      <c r="AS20" s="352">
        <f t="shared" si="4"/>
        <v>0</v>
      </c>
      <c r="AT20" s="352">
        <f t="shared" si="5"/>
        <v>0</v>
      </c>
      <c r="AU20" s="352">
        <f t="shared" si="5"/>
        <v>0</v>
      </c>
      <c r="AV20" s="352">
        <f t="shared" si="5"/>
        <v>0</v>
      </c>
      <c r="AW20" s="352">
        <f t="shared" si="5"/>
        <v>0</v>
      </c>
      <c r="AX20" s="352">
        <f t="shared" si="5"/>
        <v>0</v>
      </c>
      <c r="AY20" s="352">
        <f t="shared" si="5"/>
        <v>0</v>
      </c>
      <c r="AZ20" s="352">
        <f t="shared" si="5"/>
        <v>0</v>
      </c>
      <c r="BA20" s="352">
        <f t="shared" si="5"/>
        <v>0</v>
      </c>
      <c r="BB20" s="352">
        <f t="shared" si="5"/>
        <v>0</v>
      </c>
      <c r="BC20" s="352">
        <f t="shared" si="5"/>
        <v>0</v>
      </c>
      <c r="BF20" s="332">
        <v>14</v>
      </c>
      <c r="BG20" s="333" t="s">
        <v>304</v>
      </c>
      <c r="BH20" s="333">
        <v>270000</v>
      </c>
      <c r="BI20" s="333">
        <v>300000</v>
      </c>
      <c r="BJ20" s="333">
        <v>150000</v>
      </c>
      <c r="BK20" s="333">
        <v>270000</v>
      </c>
      <c r="BP20" s="331" t="s">
        <v>282</v>
      </c>
    </row>
    <row r="21" spans="1:68" x14ac:dyDescent="0.3">
      <c r="A21" s="334"/>
      <c r="B21" s="352"/>
      <c r="C21" s="384" t="s">
        <v>218</v>
      </c>
      <c r="D21" s="385"/>
      <c r="E21" s="336" t="s">
        <v>239</v>
      </c>
      <c r="F21" s="388"/>
      <c r="G21" s="384" t="s">
        <v>292</v>
      </c>
      <c r="H21" s="389">
        <f>M16*M15</f>
        <v>371241540</v>
      </c>
      <c r="I21" s="352" t="s">
        <v>291</v>
      </c>
      <c r="J21" s="342"/>
      <c r="K21" s="362" t="s">
        <v>296</v>
      </c>
      <c r="L21" s="342"/>
      <c r="M21" s="568">
        <f>-SUM(E87:J89)</f>
        <v>-35732690</v>
      </c>
      <c r="N21" s="568">
        <f>-SUM(E87:O89)</f>
        <v>-265841450</v>
      </c>
      <c r="O21" s="567">
        <f>-SUM(K87:O89)</f>
        <v>-230108760</v>
      </c>
      <c r="P21" s="566"/>
      <c r="Q21" s="336"/>
      <c r="R21" s="354"/>
      <c r="AF21" s="331">
        <v>15</v>
      </c>
      <c r="AH21" s="331">
        <v>2022</v>
      </c>
      <c r="AM21" s="349">
        <v>0.7</v>
      </c>
      <c r="AQ21" s="350">
        <v>4</v>
      </c>
      <c r="AR21" s="351" t="s">
        <v>98</v>
      </c>
      <c r="AS21" s="352">
        <f t="shared" si="4"/>
        <v>0</v>
      </c>
      <c r="AT21" s="352">
        <f t="shared" si="5"/>
        <v>0</v>
      </c>
      <c r="AU21" s="352">
        <f t="shared" si="5"/>
        <v>0</v>
      </c>
      <c r="AV21" s="352">
        <f t="shared" si="5"/>
        <v>0</v>
      </c>
      <c r="AW21" s="352">
        <f t="shared" si="5"/>
        <v>0</v>
      </c>
      <c r="AX21" s="352">
        <f t="shared" si="5"/>
        <v>0</v>
      </c>
      <c r="AY21" s="352">
        <f t="shared" si="5"/>
        <v>0</v>
      </c>
      <c r="AZ21" s="352">
        <f t="shared" si="5"/>
        <v>0</v>
      </c>
      <c r="BA21" s="352">
        <f t="shared" si="5"/>
        <v>0</v>
      </c>
      <c r="BB21" s="352">
        <f t="shared" si="5"/>
        <v>0</v>
      </c>
      <c r="BC21" s="352">
        <f t="shared" si="5"/>
        <v>0</v>
      </c>
      <c r="BF21" s="332">
        <v>15</v>
      </c>
      <c r="BG21" s="333" t="s">
        <v>304</v>
      </c>
      <c r="BH21" s="333">
        <v>270000</v>
      </c>
      <c r="BI21" s="333">
        <v>300000</v>
      </c>
      <c r="BJ21" s="333">
        <v>150000</v>
      </c>
      <c r="BK21" s="333">
        <v>270000</v>
      </c>
      <c r="BP21" s="331" t="s">
        <v>282</v>
      </c>
    </row>
    <row r="22" spans="1:68" x14ac:dyDescent="0.3">
      <c r="A22" s="334"/>
      <c r="B22" s="352"/>
      <c r="C22" s="384" t="s">
        <v>219</v>
      </c>
      <c r="D22" s="385"/>
      <c r="E22" s="336" t="s">
        <v>239</v>
      </c>
      <c r="F22" s="399"/>
      <c r="G22" s="384"/>
      <c r="H22" s="352"/>
      <c r="I22" s="352"/>
      <c r="J22" s="342"/>
      <c r="K22" s="362" t="s">
        <v>321</v>
      </c>
      <c r="L22" s="342"/>
      <c r="M22" s="569">
        <f>SUM(E96:J96)</f>
        <v>-117054086.09999999</v>
      </c>
      <c r="N22" s="569">
        <f>SUM(E96:O96)</f>
        <v>-313138841.57499999</v>
      </c>
      <c r="O22" s="570">
        <f>SUM(K103:O103)</f>
        <v>-127496029.84999999</v>
      </c>
      <c r="P22" s="566"/>
      <c r="Q22" s="336"/>
      <c r="R22" s="354"/>
      <c r="AF22" s="331">
        <v>16</v>
      </c>
      <c r="AH22" s="331">
        <v>2023</v>
      </c>
      <c r="AM22" s="349">
        <v>0.75</v>
      </c>
      <c r="AQ22" s="350">
        <v>5</v>
      </c>
      <c r="AR22" s="351" t="s">
        <v>113</v>
      </c>
      <c r="AS22" s="352">
        <f t="shared" si="4"/>
        <v>0</v>
      </c>
      <c r="AT22" s="352">
        <f t="shared" si="5"/>
        <v>0</v>
      </c>
      <c r="AU22" s="352">
        <f t="shared" si="5"/>
        <v>0</v>
      </c>
      <c r="AV22" s="352">
        <f t="shared" si="5"/>
        <v>0</v>
      </c>
      <c r="AW22" s="352">
        <f t="shared" si="5"/>
        <v>0</v>
      </c>
      <c r="AX22" s="352">
        <f t="shared" si="5"/>
        <v>0</v>
      </c>
      <c r="AY22" s="352">
        <f t="shared" si="5"/>
        <v>0</v>
      </c>
      <c r="AZ22" s="352">
        <f t="shared" si="5"/>
        <v>0</v>
      </c>
      <c r="BA22" s="352">
        <f t="shared" si="5"/>
        <v>0</v>
      </c>
      <c r="BB22" s="352">
        <f t="shared" si="5"/>
        <v>0</v>
      </c>
      <c r="BC22" s="352">
        <f t="shared" si="5"/>
        <v>0</v>
      </c>
      <c r="BF22" s="332">
        <v>16</v>
      </c>
      <c r="BG22" s="333" t="s">
        <v>304</v>
      </c>
      <c r="BH22" s="333">
        <v>270000</v>
      </c>
      <c r="BI22" s="333">
        <v>300000</v>
      </c>
      <c r="BJ22" s="333">
        <v>150000</v>
      </c>
      <c r="BK22" s="333">
        <v>270000</v>
      </c>
      <c r="BP22" s="331" t="s">
        <v>282</v>
      </c>
    </row>
    <row r="23" spans="1:68" ht="13.5" thickBot="1" x14ac:dyDescent="0.35">
      <c r="A23" s="334"/>
      <c r="B23" s="402"/>
      <c r="C23" s="403" t="s">
        <v>220</v>
      </c>
      <c r="D23" s="404"/>
      <c r="E23" s="336" t="s">
        <v>239</v>
      </c>
      <c r="F23" s="405"/>
      <c r="G23" s="406"/>
      <c r="H23" s="407"/>
      <c r="I23" s="406"/>
      <c r="J23" s="342"/>
      <c r="K23" s="408" t="s">
        <v>374</v>
      </c>
      <c r="L23" s="571"/>
      <c r="M23" s="572">
        <f>SUM(M18:M22)</f>
        <v>-273828316.10000002</v>
      </c>
      <c r="N23" s="573">
        <f>SUM(N18:N22)</f>
        <v>-870086347.57500005</v>
      </c>
      <c r="O23" s="574">
        <f>SUM(O18:O22)</f>
        <v>-527669305.85000002</v>
      </c>
      <c r="P23" s="575"/>
      <c r="Q23" s="371"/>
      <c r="R23" s="354"/>
      <c r="AF23" s="331">
        <v>17</v>
      </c>
      <c r="AH23" s="331">
        <v>2024</v>
      </c>
      <c r="AM23" s="349">
        <v>0.8</v>
      </c>
      <c r="AQ23" s="350">
        <v>6</v>
      </c>
      <c r="AR23" s="351" t="s">
        <v>42</v>
      </c>
      <c r="AS23" s="352">
        <f t="shared" si="4"/>
        <v>79200000</v>
      </c>
      <c r="AT23" s="352">
        <f t="shared" si="5"/>
        <v>79200000</v>
      </c>
      <c r="AU23" s="352">
        <f t="shared" si="5"/>
        <v>79200000</v>
      </c>
      <c r="AV23" s="352">
        <f t="shared" si="5"/>
        <v>79200000</v>
      </c>
      <c r="AW23" s="352">
        <f t="shared" si="5"/>
        <v>79200000</v>
      </c>
      <c r="AX23" s="352">
        <f t="shared" si="5"/>
        <v>79200000</v>
      </c>
      <c r="AY23" s="352">
        <f t="shared" si="5"/>
        <v>79200000</v>
      </c>
      <c r="AZ23" s="352">
        <f t="shared" si="5"/>
        <v>79200000</v>
      </c>
      <c r="BA23" s="352">
        <f t="shared" si="5"/>
        <v>79200000</v>
      </c>
      <c r="BB23" s="352">
        <f t="shared" si="5"/>
        <v>79200000</v>
      </c>
      <c r="BC23" s="352">
        <f t="shared" si="5"/>
        <v>79200000</v>
      </c>
      <c r="BF23" s="332">
        <v>17</v>
      </c>
      <c r="BG23" s="333" t="s">
        <v>304</v>
      </c>
      <c r="BH23" s="333">
        <v>270000</v>
      </c>
      <c r="BI23" s="333">
        <v>300000</v>
      </c>
      <c r="BJ23" s="333">
        <v>150000</v>
      </c>
      <c r="BK23" s="333">
        <v>270000</v>
      </c>
      <c r="BP23" s="331" t="s">
        <v>282</v>
      </c>
    </row>
    <row r="24" spans="1:68" ht="13.5" thickBot="1" x14ac:dyDescent="0.35">
      <c r="A24" s="334"/>
      <c r="B24" s="411"/>
      <c r="C24" s="412"/>
      <c r="D24" s="413"/>
      <c r="E24" s="336"/>
      <c r="F24" s="372">
        <v>3</v>
      </c>
      <c r="G24" s="414" t="s">
        <v>222</v>
      </c>
      <c r="H24" s="375" t="s">
        <v>210</v>
      </c>
      <c r="I24" s="415" t="s">
        <v>211</v>
      </c>
      <c r="J24" s="342"/>
      <c r="K24" s="336"/>
      <c r="L24" s="336"/>
      <c r="M24" s="336"/>
      <c r="N24" s="336"/>
      <c r="O24" s="370"/>
      <c r="P24" s="336"/>
      <c r="Q24" s="336"/>
      <c r="R24" s="354"/>
      <c r="AF24" s="331">
        <v>18</v>
      </c>
      <c r="AH24" s="331">
        <v>2025</v>
      </c>
      <c r="AM24" s="349">
        <v>0.85</v>
      </c>
      <c r="AQ24" s="350">
        <v>7</v>
      </c>
      <c r="AR24" s="351" t="s">
        <v>111</v>
      </c>
      <c r="AS24" s="352">
        <f t="shared" si="4"/>
        <v>0</v>
      </c>
      <c r="AT24" s="352">
        <f t="shared" si="5"/>
        <v>0</v>
      </c>
      <c r="AU24" s="352">
        <f t="shared" si="5"/>
        <v>0</v>
      </c>
      <c r="AV24" s="352">
        <f t="shared" si="5"/>
        <v>0</v>
      </c>
      <c r="AW24" s="352">
        <f t="shared" si="5"/>
        <v>0</v>
      </c>
      <c r="AX24" s="352">
        <f t="shared" si="5"/>
        <v>0</v>
      </c>
      <c r="AY24" s="352">
        <f t="shared" si="5"/>
        <v>0</v>
      </c>
      <c r="AZ24" s="352">
        <f t="shared" si="5"/>
        <v>0</v>
      </c>
      <c r="BA24" s="352">
        <f t="shared" si="5"/>
        <v>0</v>
      </c>
      <c r="BB24" s="352">
        <f t="shared" si="5"/>
        <v>0</v>
      </c>
      <c r="BC24" s="352">
        <f t="shared" si="5"/>
        <v>0</v>
      </c>
      <c r="BF24" s="332">
        <v>18</v>
      </c>
      <c r="BG24" s="333" t="s">
        <v>304</v>
      </c>
      <c r="BH24" s="333">
        <v>270000</v>
      </c>
      <c r="BI24" s="333">
        <v>300000</v>
      </c>
      <c r="BJ24" s="333">
        <v>150000</v>
      </c>
      <c r="BK24" s="333">
        <v>270000</v>
      </c>
      <c r="BP24" s="331" t="s">
        <v>282</v>
      </c>
    </row>
    <row r="25" spans="1:68" ht="14.25" customHeight="1" thickBot="1" x14ac:dyDescent="0.35">
      <c r="A25" s="334"/>
      <c r="B25" s="396">
        <v>2</v>
      </c>
      <c r="C25" s="351" t="s">
        <v>135</v>
      </c>
      <c r="D25" s="416"/>
      <c r="E25" s="336"/>
      <c r="F25" s="376"/>
      <c r="G25" s="377" t="s">
        <v>212</v>
      </c>
      <c r="H25" s="417"/>
      <c r="I25" s="417">
        <v>135000000</v>
      </c>
      <c r="J25" s="342"/>
      <c r="K25" s="342"/>
      <c r="L25" s="1150" t="s">
        <v>300</v>
      </c>
      <c r="M25" s="1151"/>
      <c r="N25" s="576" t="s">
        <v>299</v>
      </c>
      <c r="O25" s="576" t="s">
        <v>52</v>
      </c>
      <c r="P25" s="576" t="s">
        <v>375</v>
      </c>
      <c r="Q25" s="342"/>
      <c r="R25" s="354"/>
      <c r="AF25" s="331">
        <v>19</v>
      </c>
      <c r="AM25" s="349">
        <v>0.9</v>
      </c>
      <c r="AQ25" s="350">
        <v>8</v>
      </c>
      <c r="AR25" s="351" t="s">
        <v>46</v>
      </c>
      <c r="AS25" s="352">
        <f t="shared" si="4"/>
        <v>0</v>
      </c>
      <c r="AT25" s="352">
        <f t="shared" si="5"/>
        <v>0</v>
      </c>
      <c r="AU25" s="352">
        <f t="shared" si="5"/>
        <v>0</v>
      </c>
      <c r="AV25" s="352">
        <f t="shared" si="5"/>
        <v>0</v>
      </c>
      <c r="AW25" s="352">
        <f t="shared" si="5"/>
        <v>0</v>
      </c>
      <c r="AX25" s="352">
        <f t="shared" si="5"/>
        <v>0</v>
      </c>
      <c r="AY25" s="352">
        <f t="shared" si="5"/>
        <v>0</v>
      </c>
      <c r="AZ25" s="352">
        <f t="shared" si="5"/>
        <v>0</v>
      </c>
      <c r="BA25" s="352">
        <f t="shared" si="5"/>
        <v>0</v>
      </c>
      <c r="BB25" s="352">
        <f t="shared" si="5"/>
        <v>0</v>
      </c>
      <c r="BC25" s="352">
        <f t="shared" si="5"/>
        <v>0</v>
      </c>
      <c r="BF25" s="332">
        <v>19</v>
      </c>
      <c r="BG25" s="333" t="s">
        <v>304</v>
      </c>
      <c r="BH25" s="333">
        <v>270000</v>
      </c>
      <c r="BI25" s="333">
        <v>300000</v>
      </c>
      <c r="BJ25" s="333">
        <v>150000</v>
      </c>
      <c r="BK25" s="333">
        <v>270000</v>
      </c>
      <c r="BP25" s="331" t="s">
        <v>282</v>
      </c>
    </row>
    <row r="26" spans="1:68" ht="14.25" customHeight="1" thickBot="1" x14ac:dyDescent="0.35">
      <c r="A26" s="334"/>
      <c r="B26" s="388"/>
      <c r="C26" s="158" t="s">
        <v>225</v>
      </c>
      <c r="D26" s="418">
        <f>Pemeliharaan!E21</f>
        <v>15600000</v>
      </c>
      <c r="E26" s="125" t="s">
        <v>489</v>
      </c>
      <c r="F26" s="352"/>
      <c r="G26" s="384" t="s">
        <v>213</v>
      </c>
      <c r="H26" s="385"/>
      <c r="I26" s="385">
        <f>I25</f>
        <v>135000000</v>
      </c>
      <c r="J26" s="577" t="e">
        <f>MATCH(TRUE,E99:J99,0)</f>
        <v>#N/A</v>
      </c>
      <c r="K26" s="1152" t="s">
        <v>376</v>
      </c>
      <c r="L26" s="1124" t="str">
        <f>IFERROR(IF(M26&lt;20%,"IRR 6th.","IRR 6th:"),"IRR 6th")</f>
        <v>IRR 6th.</v>
      </c>
      <c r="M26" s="1155">
        <f>IRR(E97:J97,K6)</f>
        <v>-0.31785168743348369</v>
      </c>
      <c r="N26" s="1157">
        <f>NPV(K5,E97:J97)</f>
        <v>-259048270.17447078</v>
      </c>
      <c r="O26" s="1157">
        <f>SUM(E97:J97)</f>
        <v>-273828316.10000002</v>
      </c>
      <c r="P26" s="1152" t="e">
        <f ca="1">(J26-1+OFFSET(E97,0,J26)/OFFSET(E91,0,J26))*12</f>
        <v>#N/A</v>
      </c>
      <c r="Q26" s="578" t="s">
        <v>171</v>
      </c>
      <c r="R26" s="354"/>
      <c r="AF26" s="331">
        <v>20</v>
      </c>
      <c r="AM26" s="349">
        <v>0.95</v>
      </c>
      <c r="AQ26" s="365">
        <v>9</v>
      </c>
      <c r="AR26" s="366" t="s">
        <v>112</v>
      </c>
      <c r="AS26" s="398">
        <f t="shared" si="4"/>
        <v>0</v>
      </c>
      <c r="AT26" s="398">
        <f t="shared" si="5"/>
        <v>0</v>
      </c>
      <c r="AU26" s="398">
        <f t="shared" si="5"/>
        <v>0</v>
      </c>
      <c r="AV26" s="398">
        <f t="shared" si="5"/>
        <v>0</v>
      </c>
      <c r="AW26" s="398">
        <f t="shared" si="5"/>
        <v>0</v>
      </c>
      <c r="AX26" s="398">
        <f t="shared" si="5"/>
        <v>0</v>
      </c>
      <c r="AY26" s="398">
        <f t="shared" si="5"/>
        <v>0</v>
      </c>
      <c r="AZ26" s="398">
        <f t="shared" si="5"/>
        <v>0</v>
      </c>
      <c r="BA26" s="398">
        <f t="shared" si="5"/>
        <v>0</v>
      </c>
      <c r="BB26" s="398">
        <f t="shared" si="5"/>
        <v>0</v>
      </c>
      <c r="BC26" s="398">
        <f t="shared" si="5"/>
        <v>0</v>
      </c>
      <c r="BF26" s="332">
        <v>20</v>
      </c>
      <c r="BG26" s="333" t="s">
        <v>304</v>
      </c>
      <c r="BH26" s="333">
        <v>270000</v>
      </c>
      <c r="BI26" s="333">
        <v>300000</v>
      </c>
      <c r="BJ26" s="333">
        <v>150000</v>
      </c>
      <c r="BK26" s="333">
        <v>270000</v>
      </c>
      <c r="BP26" s="331" t="s">
        <v>282</v>
      </c>
    </row>
    <row r="27" spans="1:68" ht="14.25" customHeight="1" thickBot="1" x14ac:dyDescent="0.35">
      <c r="A27" s="334"/>
      <c r="B27" s="388"/>
      <c r="C27" s="158" t="s">
        <v>226</v>
      </c>
      <c r="D27" s="418">
        <v>7000000</v>
      </c>
      <c r="E27" s="125" t="s">
        <v>315</v>
      </c>
      <c r="F27" s="352"/>
      <c r="G27" s="384" t="s">
        <v>214</v>
      </c>
      <c r="H27" s="385"/>
      <c r="I27" s="385">
        <f>I26</f>
        <v>135000000</v>
      </c>
      <c r="J27" s="577"/>
      <c r="K27" s="1153"/>
      <c r="L27" s="1126"/>
      <c r="M27" s="1156"/>
      <c r="N27" s="1158"/>
      <c r="O27" s="1158"/>
      <c r="P27" s="1154"/>
      <c r="Q27" s="578" t="s">
        <v>116</v>
      </c>
      <c r="R27" s="354"/>
      <c r="AF27" s="331">
        <v>21</v>
      </c>
      <c r="AM27" s="349">
        <v>1</v>
      </c>
      <c r="BF27" s="332">
        <v>21</v>
      </c>
      <c r="BG27" s="333" t="s">
        <v>304</v>
      </c>
      <c r="BH27" s="333">
        <v>270000</v>
      </c>
      <c r="BI27" s="333">
        <v>300000</v>
      </c>
      <c r="BJ27" s="333">
        <v>150000</v>
      </c>
      <c r="BK27" s="333">
        <v>270000</v>
      </c>
      <c r="BP27" s="331" t="s">
        <v>282</v>
      </c>
    </row>
    <row r="28" spans="1:68" ht="14.25" customHeight="1" x14ac:dyDescent="0.3">
      <c r="A28" s="334"/>
      <c r="B28" s="388"/>
      <c r="C28" s="158" t="s">
        <v>350</v>
      </c>
      <c r="D28" s="418">
        <f>Pemeliharaan!J20</f>
        <v>10000000</v>
      </c>
      <c r="E28" s="125" t="s">
        <v>351</v>
      </c>
      <c r="F28" s="352"/>
      <c r="G28" s="384" t="s">
        <v>215</v>
      </c>
      <c r="H28" s="385"/>
      <c r="I28" s="385">
        <f>I27</f>
        <v>135000000</v>
      </c>
      <c r="J28" s="577" t="e">
        <f>MATCH(TRUE,E99:O99,0)</f>
        <v>#N/A</v>
      </c>
      <c r="K28" s="1153"/>
      <c r="L28" s="1124" t="str">
        <f>IFERROR(IF(M28&lt;20%,"IRR 11th.","IRR 11th:"),"IRR 11th")</f>
        <v>IRR 11th</v>
      </c>
      <c r="M28" s="1155" t="e">
        <f>IRR(E97:O97,K6)</f>
        <v>#NUM!</v>
      </c>
      <c r="N28" s="1157">
        <f>NPV(K5,E97:O97)</f>
        <v>-579430349.97036815</v>
      </c>
      <c r="O28" s="1157">
        <f>SUM(E97:O97)</f>
        <v>-870086347.57499993</v>
      </c>
      <c r="P28" s="1124" t="e">
        <f ca="1">(J28-1+OFFSET(E97,0,J28)/OFFSET(E91,0,J28))*12</f>
        <v>#N/A</v>
      </c>
      <c r="Q28" s="578" t="s">
        <v>171</v>
      </c>
      <c r="R28" s="354"/>
      <c r="AF28" s="331">
        <v>22</v>
      </c>
      <c r="BF28" s="332">
        <v>22</v>
      </c>
      <c r="BG28" s="333" t="s">
        <v>304</v>
      </c>
      <c r="BH28" s="333">
        <v>270000</v>
      </c>
      <c r="BI28" s="333">
        <v>300000</v>
      </c>
      <c r="BJ28" s="333">
        <v>150000</v>
      </c>
      <c r="BK28" s="333">
        <v>270000</v>
      </c>
      <c r="BP28" s="331" t="s">
        <v>282</v>
      </c>
    </row>
    <row r="29" spans="1:68" ht="14.25" customHeight="1" thickBot="1" x14ac:dyDescent="0.35">
      <c r="A29" s="334"/>
      <c r="B29" s="334"/>
      <c r="C29" s="158" t="s">
        <v>353</v>
      </c>
      <c r="D29" s="538">
        <f>Pemeliharaan!K16</f>
        <v>9020000</v>
      </c>
      <c r="E29" s="125" t="s">
        <v>354</v>
      </c>
      <c r="F29" s="393"/>
      <c r="G29" s="384" t="s">
        <v>216</v>
      </c>
      <c r="H29" s="385"/>
      <c r="I29" s="385"/>
      <c r="J29" s="577"/>
      <c r="K29" s="1154"/>
      <c r="L29" s="1126"/>
      <c r="M29" s="1156"/>
      <c r="N29" s="1158"/>
      <c r="O29" s="1158"/>
      <c r="P29" s="1126"/>
      <c r="Q29" s="578" t="s">
        <v>116</v>
      </c>
      <c r="R29" s="354"/>
      <c r="AF29" s="331">
        <v>23</v>
      </c>
      <c r="BF29" s="332">
        <v>23</v>
      </c>
      <c r="BG29" s="333" t="s">
        <v>304</v>
      </c>
      <c r="BH29" s="333">
        <v>270000</v>
      </c>
      <c r="BI29" s="333">
        <v>300000</v>
      </c>
      <c r="BJ29" s="333">
        <v>150000</v>
      </c>
      <c r="BK29" s="333">
        <v>270000</v>
      </c>
      <c r="BP29" s="331" t="s">
        <v>282</v>
      </c>
    </row>
    <row r="30" spans="1:68" ht="14.25" customHeight="1" thickBot="1" x14ac:dyDescent="0.35">
      <c r="A30" s="334"/>
      <c r="B30" s="419"/>
      <c r="C30" s="151" t="s">
        <v>355</v>
      </c>
      <c r="D30" s="420">
        <f>SUM(D27:D29)*B30</f>
        <v>0</v>
      </c>
      <c r="E30" s="336"/>
      <c r="F30" s="393"/>
      <c r="G30" s="384" t="s">
        <v>217</v>
      </c>
      <c r="H30" s="385"/>
      <c r="I30" s="385"/>
      <c r="J30" s="577" t="e">
        <f>MATCH(TRUE,K106:O106,0)</f>
        <v>#N/A</v>
      </c>
      <c r="K30" s="1152" t="s">
        <v>377</v>
      </c>
      <c r="L30" s="1124" t="str">
        <f>IFERROR(IF(M30&lt;20%,"IRR 5th.","IRR 5th:"),"IRR 5th")</f>
        <v>IRR 5th</v>
      </c>
      <c r="M30" s="1155" t="e">
        <f>IRR(K104:O104,K6)</f>
        <v>#NUM!</v>
      </c>
      <c r="N30" s="1157">
        <f>NPV(K5,K104:O104)</f>
        <v>-438945734.64434701</v>
      </c>
      <c r="O30" s="1157">
        <f>SUM(K104:O104)</f>
        <v>-527669305.85000002</v>
      </c>
      <c r="P30" s="1166" t="e">
        <f ca="1">(J30-1+OFFSET(K104,0,J30)/OFFSET(K102,0,J30))*12</f>
        <v>#N/A</v>
      </c>
      <c r="Q30" s="1159" t="s">
        <v>171</v>
      </c>
      <c r="R30" s="354"/>
      <c r="AF30" s="331">
        <v>24</v>
      </c>
      <c r="BF30" s="332">
        <v>24</v>
      </c>
      <c r="BG30" s="333" t="s">
        <v>304</v>
      </c>
      <c r="BH30" s="333">
        <v>270000</v>
      </c>
      <c r="BI30" s="333">
        <v>300000</v>
      </c>
      <c r="BJ30" s="333">
        <v>150000</v>
      </c>
      <c r="BK30" s="333">
        <v>270000</v>
      </c>
      <c r="BP30" s="331" t="s">
        <v>282</v>
      </c>
    </row>
    <row r="31" spans="1:68" ht="14.25" customHeight="1" x14ac:dyDescent="0.3">
      <c r="A31" s="334"/>
      <c r="B31" s="336"/>
      <c r="C31" s="336"/>
      <c r="D31" s="336"/>
      <c r="E31" s="336"/>
      <c r="F31" s="352"/>
      <c r="G31" s="384" t="s">
        <v>218</v>
      </c>
      <c r="H31" s="385"/>
      <c r="I31" s="385">
        <f>'[77]New IRR (5th)'!T50</f>
        <v>0</v>
      </c>
      <c r="J31" s="342"/>
      <c r="K31" s="1153"/>
      <c r="L31" s="1125"/>
      <c r="M31" s="1164"/>
      <c r="N31" s="1165"/>
      <c r="O31" s="1165"/>
      <c r="P31" s="1167"/>
      <c r="Q31" s="1159"/>
      <c r="R31" s="354"/>
      <c r="AF31" s="331">
        <v>25</v>
      </c>
      <c r="BF31" s="332">
        <v>25</v>
      </c>
      <c r="BG31" s="333" t="s">
        <v>304</v>
      </c>
      <c r="BH31" s="333">
        <v>270000</v>
      </c>
      <c r="BI31" s="333">
        <v>300000</v>
      </c>
      <c r="BJ31" s="333">
        <v>150000</v>
      </c>
      <c r="BK31" s="333">
        <v>270000</v>
      </c>
      <c r="BP31" s="331" t="s">
        <v>282</v>
      </c>
    </row>
    <row r="32" spans="1:68" ht="14.25" customHeight="1" x14ac:dyDescent="0.3">
      <c r="A32" s="334"/>
      <c r="B32" s="336"/>
      <c r="C32" s="336"/>
      <c r="D32" s="336"/>
      <c r="E32" s="336"/>
      <c r="F32" s="352"/>
      <c r="G32" s="384" t="s">
        <v>219</v>
      </c>
      <c r="H32" s="385"/>
      <c r="I32" s="385">
        <f>'[77]New IRR (5th)'!T51</f>
        <v>0</v>
      </c>
      <c r="J32" s="579"/>
      <c r="K32" s="1153"/>
      <c r="L32" s="1125"/>
      <c r="M32" s="1164"/>
      <c r="N32" s="1165"/>
      <c r="O32" s="1165"/>
      <c r="P32" s="1160" t="e">
        <f ca="1">P30/12</f>
        <v>#N/A</v>
      </c>
      <c r="Q32" s="1159" t="s">
        <v>116</v>
      </c>
      <c r="R32" s="354"/>
      <c r="AF32" s="331">
        <v>26</v>
      </c>
      <c r="BF32" s="332">
        <v>26</v>
      </c>
      <c r="BG32" s="333" t="s">
        <v>304</v>
      </c>
      <c r="BH32" s="333">
        <v>270000</v>
      </c>
      <c r="BI32" s="333">
        <v>300000</v>
      </c>
      <c r="BJ32" s="333">
        <v>150000</v>
      </c>
      <c r="BK32" s="333">
        <v>270000</v>
      </c>
      <c r="BP32" s="331" t="s">
        <v>282</v>
      </c>
    </row>
    <row r="33" spans="1:68" ht="14.25" customHeight="1" thickBot="1" x14ac:dyDescent="0.35">
      <c r="A33" s="334"/>
      <c r="B33" s="336"/>
      <c r="C33" s="336"/>
      <c r="D33" s="336"/>
      <c r="E33" s="336"/>
      <c r="F33" s="402"/>
      <c r="G33" s="403" t="s">
        <v>220</v>
      </c>
      <c r="H33" s="421"/>
      <c r="I33" s="421"/>
      <c r="J33" s="342"/>
      <c r="K33" s="1154"/>
      <c r="L33" s="1126"/>
      <c r="M33" s="1156"/>
      <c r="N33" s="1158"/>
      <c r="O33" s="1158"/>
      <c r="P33" s="1161"/>
      <c r="Q33" s="1159"/>
      <c r="R33" s="354"/>
      <c r="AF33" s="331">
        <v>27</v>
      </c>
      <c r="BF33" s="332">
        <v>27</v>
      </c>
      <c r="BG33" s="333" t="s">
        <v>304</v>
      </c>
      <c r="BH33" s="333">
        <v>270000</v>
      </c>
      <c r="BI33" s="333">
        <v>300000</v>
      </c>
      <c r="BJ33" s="333">
        <v>150000</v>
      </c>
      <c r="BK33" s="333">
        <v>270000</v>
      </c>
      <c r="BP33" s="331" t="s">
        <v>282</v>
      </c>
    </row>
    <row r="34" spans="1:68" ht="14.25" customHeight="1" x14ac:dyDescent="0.3">
      <c r="A34" s="334"/>
      <c r="R34" s="354"/>
      <c r="AF34" s="331">
        <v>28</v>
      </c>
      <c r="BF34" s="332">
        <v>28</v>
      </c>
      <c r="BG34" s="333" t="s">
        <v>304</v>
      </c>
      <c r="BH34" s="333">
        <v>270000</v>
      </c>
      <c r="BI34" s="333">
        <v>300000</v>
      </c>
      <c r="BJ34" s="333">
        <v>150000</v>
      </c>
      <c r="BK34" s="333">
        <v>270000</v>
      </c>
      <c r="BP34" s="331" t="s">
        <v>282</v>
      </c>
    </row>
    <row r="35" spans="1:68" ht="13.5" thickBot="1" x14ac:dyDescent="0.35">
      <c r="A35" s="334"/>
      <c r="B35" s="355" t="s">
        <v>230</v>
      </c>
      <c r="C35" s="355"/>
      <c r="D35" s="336"/>
      <c r="E35" s="336"/>
      <c r="F35" s="336"/>
      <c r="G35" s="336"/>
      <c r="H35" s="336"/>
      <c r="I35" s="336"/>
      <c r="J35" s="336"/>
      <c r="K35" s="336"/>
      <c r="L35" s="342"/>
      <c r="M35" s="342"/>
      <c r="N35" s="342"/>
      <c r="O35" s="342"/>
      <c r="P35" s="342"/>
      <c r="Q35" s="342"/>
      <c r="R35" s="354"/>
      <c r="BF35" s="332">
        <v>34</v>
      </c>
      <c r="BG35" s="333" t="s">
        <v>304</v>
      </c>
      <c r="BH35" s="333">
        <v>270000</v>
      </c>
      <c r="BI35" s="333">
        <v>300000</v>
      </c>
      <c r="BJ35" s="333">
        <v>150000</v>
      </c>
      <c r="BK35" s="333">
        <v>270000</v>
      </c>
      <c r="BP35" s="331" t="s">
        <v>282</v>
      </c>
    </row>
    <row r="36" spans="1:68" ht="13.5" thickBot="1" x14ac:dyDescent="0.35">
      <c r="A36" s="334"/>
      <c r="B36" s="422"/>
      <c r="C36" s="343" t="s">
        <v>115</v>
      </c>
      <c r="D36" s="343" t="s">
        <v>114</v>
      </c>
      <c r="E36" s="343">
        <v>2012</v>
      </c>
      <c r="F36" s="343">
        <f>E36+1</f>
        <v>2013</v>
      </c>
      <c r="G36" s="343">
        <f>F36+1</f>
        <v>2014</v>
      </c>
      <c r="H36" s="343">
        <f>G36+1</f>
        <v>2015</v>
      </c>
      <c r="I36" s="343">
        <f>H36+1</f>
        <v>2016</v>
      </c>
      <c r="J36" s="343">
        <f t="shared" ref="J36:O36" si="6">I36+1</f>
        <v>2017</v>
      </c>
      <c r="K36" s="343">
        <f>J36+1</f>
        <v>2018</v>
      </c>
      <c r="L36" s="343">
        <f t="shared" si="6"/>
        <v>2019</v>
      </c>
      <c r="M36" s="343">
        <f t="shared" si="6"/>
        <v>2020</v>
      </c>
      <c r="N36" s="343">
        <f t="shared" si="6"/>
        <v>2021</v>
      </c>
      <c r="O36" s="343">
        <f t="shared" si="6"/>
        <v>2022</v>
      </c>
      <c r="P36" s="336"/>
      <c r="Q36" s="342"/>
      <c r="R36" s="354"/>
      <c r="BF36" s="332">
        <v>35</v>
      </c>
      <c r="BG36" s="333" t="s">
        <v>304</v>
      </c>
      <c r="BH36" s="333">
        <v>270000</v>
      </c>
      <c r="BI36" s="333">
        <v>300000</v>
      </c>
      <c r="BJ36" s="333">
        <v>150000</v>
      </c>
      <c r="BK36" s="333">
        <v>270000</v>
      </c>
      <c r="BP36" s="331" t="s">
        <v>282</v>
      </c>
    </row>
    <row r="37" spans="1:68" ht="14" x14ac:dyDescent="0.3">
      <c r="A37" s="334"/>
      <c r="B37" s="341"/>
      <c r="C37" s="345">
        <v>1</v>
      </c>
      <c r="D37" s="346" t="s">
        <v>109</v>
      </c>
      <c r="E37" s="202"/>
      <c r="F37" s="202"/>
      <c r="G37" s="202"/>
      <c r="H37" s="202"/>
      <c r="I37" s="202"/>
      <c r="J37" s="202"/>
      <c r="K37" s="202"/>
      <c r="L37" s="580"/>
      <c r="M37" s="202"/>
      <c r="N37" s="202"/>
      <c r="O37" s="202"/>
      <c r="P37" s="423"/>
      <c r="Q37" s="342"/>
      <c r="R37" s="354"/>
      <c r="BF37" s="332">
        <v>36</v>
      </c>
      <c r="BG37" s="333" t="s">
        <v>304</v>
      </c>
      <c r="BH37" s="333">
        <v>270000</v>
      </c>
      <c r="BI37" s="333">
        <v>300000</v>
      </c>
      <c r="BJ37" s="333">
        <v>150000</v>
      </c>
      <c r="BK37" s="333">
        <v>270000</v>
      </c>
      <c r="BP37" s="331" t="s">
        <v>282</v>
      </c>
    </row>
    <row r="38" spans="1:68" ht="14" x14ac:dyDescent="0.3">
      <c r="A38" s="334"/>
      <c r="B38" s="341"/>
      <c r="C38" s="350">
        <v>2</v>
      </c>
      <c r="D38" s="351" t="s">
        <v>110</v>
      </c>
      <c r="E38" s="193"/>
      <c r="F38" s="193"/>
      <c r="G38" s="193"/>
      <c r="H38" s="193"/>
      <c r="I38" s="193"/>
      <c r="J38" s="193"/>
      <c r="K38" s="581"/>
      <c r="L38" s="193"/>
      <c r="M38" s="193"/>
      <c r="N38" s="193"/>
      <c r="O38" s="193"/>
      <c r="P38" s="423"/>
      <c r="Q38" s="342"/>
      <c r="R38" s="354"/>
      <c r="BF38" s="332">
        <v>37</v>
      </c>
      <c r="BG38" s="333" t="s">
        <v>304</v>
      </c>
      <c r="BH38" s="333">
        <v>270000</v>
      </c>
      <c r="BI38" s="333">
        <v>300000</v>
      </c>
      <c r="BJ38" s="333">
        <v>150000</v>
      </c>
      <c r="BK38" s="333">
        <v>270000</v>
      </c>
      <c r="BP38" s="331" t="s">
        <v>282</v>
      </c>
    </row>
    <row r="39" spans="1:68" ht="14" x14ac:dyDescent="0.3">
      <c r="A39" s="334"/>
      <c r="B39" s="341"/>
      <c r="C39" s="350">
        <v>3</v>
      </c>
      <c r="D39" s="351" t="s">
        <v>45</v>
      </c>
      <c r="E39" s="193"/>
      <c r="F39" s="193"/>
      <c r="G39" s="193"/>
      <c r="H39" s="193"/>
      <c r="I39" s="193"/>
      <c r="J39" s="581"/>
      <c r="K39" s="460"/>
      <c r="L39" s="460"/>
      <c r="M39" s="460"/>
      <c r="N39" s="460"/>
      <c r="O39" s="460"/>
      <c r="P39" s="423"/>
      <c r="Q39" s="342"/>
      <c r="R39" s="354"/>
      <c r="BF39" s="332">
        <v>38</v>
      </c>
      <c r="BG39" s="333" t="s">
        <v>304</v>
      </c>
      <c r="BH39" s="333">
        <v>270000</v>
      </c>
      <c r="BI39" s="333">
        <v>300000</v>
      </c>
      <c r="BJ39" s="333">
        <v>150000</v>
      </c>
      <c r="BK39" s="333">
        <v>270000</v>
      </c>
      <c r="BP39" s="331" t="s">
        <v>282</v>
      </c>
    </row>
    <row r="40" spans="1:68" ht="14" x14ac:dyDescent="0.3">
      <c r="A40" s="334"/>
      <c r="B40" s="341"/>
      <c r="C40" s="350">
        <v>4</v>
      </c>
      <c r="D40" s="351" t="s">
        <v>98</v>
      </c>
      <c r="E40" s="193"/>
      <c r="F40" s="193"/>
      <c r="G40" s="193"/>
      <c r="H40" s="193"/>
      <c r="I40" s="193"/>
      <c r="J40" s="193"/>
      <c r="K40" s="193"/>
      <c r="L40" s="581"/>
      <c r="M40" s="193"/>
      <c r="N40" s="193"/>
      <c r="O40" s="193"/>
      <c r="P40" s="423"/>
      <c r="Q40" s="342"/>
      <c r="R40" s="354"/>
      <c r="BF40" s="332">
        <v>39</v>
      </c>
      <c r="BG40" s="333" t="s">
        <v>304</v>
      </c>
      <c r="BH40" s="333">
        <v>270000</v>
      </c>
      <c r="BI40" s="333">
        <v>300000</v>
      </c>
      <c r="BJ40" s="333">
        <v>150000</v>
      </c>
      <c r="BK40" s="333">
        <v>270000</v>
      </c>
      <c r="BP40" s="331" t="s">
        <v>282</v>
      </c>
    </row>
    <row r="41" spans="1:68" ht="14" x14ac:dyDescent="0.3">
      <c r="A41" s="334"/>
      <c r="B41" s="341"/>
      <c r="C41" s="350">
        <v>5</v>
      </c>
      <c r="D41" s="351" t="s">
        <v>113</v>
      </c>
      <c r="E41" s="193"/>
      <c r="F41" s="193"/>
      <c r="G41" s="193"/>
      <c r="H41" s="193"/>
      <c r="I41" s="193"/>
      <c r="J41" s="193"/>
      <c r="K41" s="385"/>
      <c r="L41" s="385"/>
      <c r="M41" s="385"/>
      <c r="N41" s="385"/>
      <c r="O41" s="460"/>
      <c r="P41" s="423"/>
      <c r="Q41" s="342"/>
      <c r="R41" s="354"/>
      <c r="BF41" s="332">
        <v>40</v>
      </c>
      <c r="BG41" s="333">
        <v>260000</v>
      </c>
      <c r="BH41" s="333">
        <v>216000</v>
      </c>
      <c r="BI41" s="333">
        <v>240000</v>
      </c>
      <c r="BJ41" s="333">
        <v>150000</v>
      </c>
      <c r="BK41" s="333">
        <v>216000</v>
      </c>
      <c r="BP41" s="331" t="s">
        <v>282</v>
      </c>
    </row>
    <row r="42" spans="1:68" ht="14" x14ac:dyDescent="0.3">
      <c r="A42" s="334"/>
      <c r="B42" s="341"/>
      <c r="C42" s="350">
        <v>6</v>
      </c>
      <c r="D42" s="351" t="s">
        <v>42</v>
      </c>
      <c r="E42" s="193">
        <v>300000</v>
      </c>
      <c r="F42" s="193">
        <v>300000</v>
      </c>
      <c r="G42" s="193">
        <v>300000</v>
      </c>
      <c r="H42" s="193">
        <f>G42</f>
        <v>300000</v>
      </c>
      <c r="I42" s="193">
        <f t="shared" ref="I42:O42" si="7">H42</f>
        <v>300000</v>
      </c>
      <c r="J42" s="193">
        <f t="shared" si="7"/>
        <v>300000</v>
      </c>
      <c r="K42" s="193">
        <f t="shared" si="7"/>
        <v>300000</v>
      </c>
      <c r="L42" s="193">
        <f t="shared" si="7"/>
        <v>300000</v>
      </c>
      <c r="M42" s="193">
        <f t="shared" si="7"/>
        <v>300000</v>
      </c>
      <c r="N42" s="193">
        <f t="shared" si="7"/>
        <v>300000</v>
      </c>
      <c r="O42" s="193">
        <f t="shared" si="7"/>
        <v>300000</v>
      </c>
      <c r="P42" s="423"/>
      <c r="Q42" s="342"/>
      <c r="R42" s="354"/>
      <c r="BF42" s="332">
        <v>41</v>
      </c>
      <c r="BG42" s="333">
        <v>260000</v>
      </c>
      <c r="BH42" s="333">
        <v>216000</v>
      </c>
      <c r="BI42" s="333">
        <v>240000</v>
      </c>
      <c r="BJ42" s="333">
        <v>150000</v>
      </c>
      <c r="BK42" s="333">
        <v>216000</v>
      </c>
      <c r="BP42" s="331" t="s">
        <v>282</v>
      </c>
    </row>
    <row r="43" spans="1:68" ht="14" x14ac:dyDescent="0.3">
      <c r="A43" s="334"/>
      <c r="B43" s="341"/>
      <c r="C43" s="350">
        <v>7</v>
      </c>
      <c r="D43" s="351" t="s">
        <v>111</v>
      </c>
      <c r="E43" s="193"/>
      <c r="F43" s="193"/>
      <c r="G43" s="193"/>
      <c r="H43" s="193"/>
      <c r="I43" s="193"/>
      <c r="J43" s="193"/>
      <c r="K43" s="385"/>
      <c r="L43" s="385"/>
      <c r="M43" s="385"/>
      <c r="N43" s="385"/>
      <c r="O43" s="385"/>
      <c r="P43" s="423"/>
      <c r="Q43" s="342"/>
      <c r="R43" s="354"/>
      <c r="BF43" s="332">
        <v>42</v>
      </c>
      <c r="BG43" s="333">
        <v>260000</v>
      </c>
      <c r="BH43" s="333">
        <v>216000</v>
      </c>
      <c r="BI43" s="333">
        <v>240000</v>
      </c>
      <c r="BJ43" s="333">
        <v>150000</v>
      </c>
      <c r="BK43" s="333">
        <v>216000</v>
      </c>
      <c r="BP43" s="331" t="s">
        <v>282</v>
      </c>
    </row>
    <row r="44" spans="1:68" ht="14" x14ac:dyDescent="0.3">
      <c r="A44" s="334"/>
      <c r="B44" s="341"/>
      <c r="C44" s="350">
        <v>8</v>
      </c>
      <c r="D44" s="351" t="s">
        <v>46</v>
      </c>
      <c r="E44" s="193"/>
      <c r="F44" s="193"/>
      <c r="G44" s="193"/>
      <c r="H44" s="193"/>
      <c r="I44" s="193"/>
      <c r="J44" s="193"/>
      <c r="K44" s="385"/>
      <c r="L44" s="385"/>
      <c r="M44" s="385"/>
      <c r="N44" s="385"/>
      <c r="O44" s="385"/>
      <c r="P44" s="423"/>
      <c r="Q44" s="342"/>
      <c r="R44" s="354"/>
      <c r="BF44" s="332">
        <v>43</v>
      </c>
      <c r="BG44" s="333">
        <v>260000</v>
      </c>
      <c r="BH44" s="333">
        <v>216000</v>
      </c>
      <c r="BI44" s="333">
        <v>240000</v>
      </c>
      <c r="BJ44" s="333">
        <v>150000</v>
      </c>
      <c r="BK44" s="333">
        <v>216000</v>
      </c>
      <c r="BP44" s="331" t="s">
        <v>282</v>
      </c>
    </row>
    <row r="45" spans="1:68" ht="13.5" thickBot="1" x14ac:dyDescent="0.35">
      <c r="A45" s="334"/>
      <c r="B45" s="341"/>
      <c r="C45" s="365">
        <v>9</v>
      </c>
      <c r="D45" s="366" t="s">
        <v>112</v>
      </c>
      <c r="E45" s="421"/>
      <c r="F45" s="421"/>
      <c r="G45" s="421"/>
      <c r="H45" s="421"/>
      <c r="I45" s="421"/>
      <c r="J45" s="421"/>
      <c r="K45" s="421"/>
      <c r="L45" s="421"/>
      <c r="M45" s="421"/>
      <c r="N45" s="421"/>
      <c r="O45" s="421"/>
      <c r="P45" s="423"/>
      <c r="Q45" s="342"/>
      <c r="R45" s="354"/>
      <c r="BF45" s="332">
        <v>44</v>
      </c>
      <c r="BG45" s="333">
        <v>260000</v>
      </c>
      <c r="BH45" s="333">
        <v>216000</v>
      </c>
      <c r="BI45" s="333">
        <v>240000</v>
      </c>
      <c r="BJ45" s="333">
        <v>150000</v>
      </c>
      <c r="BK45" s="333">
        <v>216000</v>
      </c>
      <c r="BP45" s="331" t="s">
        <v>282</v>
      </c>
    </row>
    <row r="46" spans="1:68" ht="13.5" thickBot="1" x14ac:dyDescent="0.35">
      <c r="A46" s="334"/>
      <c r="B46" s="355" t="s">
        <v>195</v>
      </c>
      <c r="C46" s="336"/>
      <c r="D46" s="336"/>
      <c r="E46" s="336"/>
      <c r="F46" s="336"/>
      <c r="G46" s="336"/>
      <c r="H46" s="336"/>
      <c r="I46" s="336"/>
      <c r="J46" s="336"/>
      <c r="K46" s="342"/>
      <c r="L46" s="342"/>
      <c r="M46" s="342"/>
      <c r="N46" s="342"/>
      <c r="O46" s="342"/>
      <c r="P46" s="342"/>
      <c r="Q46" s="342"/>
      <c r="R46" s="354"/>
      <c r="BF46" s="332">
        <v>46</v>
      </c>
      <c r="BG46" s="333">
        <v>260000</v>
      </c>
      <c r="BH46" s="333">
        <v>216000</v>
      </c>
      <c r="BI46" s="333">
        <v>240000</v>
      </c>
      <c r="BJ46" s="333">
        <v>150000</v>
      </c>
      <c r="BK46" s="333">
        <v>216000</v>
      </c>
      <c r="BP46" s="331" t="s">
        <v>282</v>
      </c>
    </row>
    <row r="47" spans="1:68" ht="13.5" thickBot="1" x14ac:dyDescent="0.35">
      <c r="A47" s="334"/>
      <c r="B47" s="336"/>
      <c r="C47" s="343" t="s">
        <v>115</v>
      </c>
      <c r="D47" s="343" t="s">
        <v>114</v>
      </c>
      <c r="E47" s="343">
        <f>E36</f>
        <v>2012</v>
      </c>
      <c r="F47" s="343">
        <f>E47+1</f>
        <v>2013</v>
      </c>
      <c r="G47" s="343">
        <f>F47+1</f>
        <v>2014</v>
      </c>
      <c r="H47" s="343">
        <f>G47+1</f>
        <v>2015</v>
      </c>
      <c r="I47" s="343">
        <f>H47+1</f>
        <v>2016</v>
      </c>
      <c r="J47" s="343">
        <f t="shared" ref="J47:O47" si="8">I47+1</f>
        <v>2017</v>
      </c>
      <c r="K47" s="343">
        <f t="shared" si="8"/>
        <v>2018</v>
      </c>
      <c r="L47" s="343">
        <f t="shared" si="8"/>
        <v>2019</v>
      </c>
      <c r="M47" s="343">
        <f t="shared" si="8"/>
        <v>2020</v>
      </c>
      <c r="N47" s="343">
        <f t="shared" si="8"/>
        <v>2021</v>
      </c>
      <c r="O47" s="343">
        <f t="shared" si="8"/>
        <v>2022</v>
      </c>
      <c r="P47" s="342"/>
      <c r="Q47" s="342"/>
      <c r="R47" s="354"/>
      <c r="BF47" s="332">
        <v>47</v>
      </c>
      <c r="BG47" s="333">
        <v>260000</v>
      </c>
      <c r="BH47" s="333">
        <v>216000</v>
      </c>
      <c r="BI47" s="333">
        <v>240000</v>
      </c>
      <c r="BJ47" s="333">
        <v>150000</v>
      </c>
      <c r="BK47" s="333">
        <v>216000</v>
      </c>
      <c r="BP47" s="331" t="s">
        <v>282</v>
      </c>
    </row>
    <row r="48" spans="1:68" ht="14" x14ac:dyDescent="0.3">
      <c r="A48" s="334"/>
      <c r="B48" s="424">
        <f t="shared" ref="B48:B56" si="9">SUM(E48:O48)</f>
        <v>0</v>
      </c>
      <c r="C48" s="345">
        <v>1</v>
      </c>
      <c r="D48" s="346" t="s">
        <v>109</v>
      </c>
      <c r="E48" s="195"/>
      <c r="F48" s="195"/>
      <c r="G48" s="195"/>
      <c r="H48" s="195"/>
      <c r="I48" s="195"/>
      <c r="J48" s="195"/>
      <c r="K48" s="425"/>
      <c r="L48" s="425"/>
      <c r="M48" s="425"/>
      <c r="N48" s="425"/>
      <c r="O48" s="425"/>
      <c r="P48" s="426" t="str">
        <f>IF(B48&gt;1,"Salah","Benar")</f>
        <v>Benar</v>
      </c>
      <c r="Q48" s="342"/>
      <c r="R48" s="354"/>
      <c r="BF48" s="332">
        <v>48</v>
      </c>
      <c r="BG48" s="333">
        <v>260000</v>
      </c>
      <c r="BH48" s="333">
        <v>216000</v>
      </c>
      <c r="BI48" s="333">
        <v>240000</v>
      </c>
      <c r="BJ48" s="333">
        <v>150000</v>
      </c>
      <c r="BK48" s="333">
        <v>216000</v>
      </c>
      <c r="BP48" s="331" t="s">
        <v>282</v>
      </c>
    </row>
    <row r="49" spans="1:68" ht="14" x14ac:dyDescent="0.3">
      <c r="A49" s="334"/>
      <c r="B49" s="424">
        <f t="shared" si="9"/>
        <v>0</v>
      </c>
      <c r="C49" s="350">
        <v>2</v>
      </c>
      <c r="D49" s="351" t="s">
        <v>110</v>
      </c>
      <c r="E49" s="196"/>
      <c r="F49" s="196"/>
      <c r="G49" s="196"/>
      <c r="H49" s="196"/>
      <c r="I49" s="196"/>
      <c r="J49" s="196"/>
      <c r="K49" s="427"/>
      <c r="L49" s="427"/>
      <c r="M49" s="427"/>
      <c r="N49" s="427"/>
      <c r="O49" s="427"/>
      <c r="P49" s="426" t="str">
        <f t="shared" ref="P49:P56" si="10">IF(B49&gt;1,"Salah","Benar")</f>
        <v>Benar</v>
      </c>
      <c r="Q49" s="342"/>
      <c r="R49" s="354"/>
      <c r="BF49" s="332">
        <v>49</v>
      </c>
      <c r="BG49" s="333">
        <v>260000</v>
      </c>
      <c r="BH49" s="333">
        <v>216000</v>
      </c>
      <c r="BI49" s="333">
        <v>240000</v>
      </c>
      <c r="BJ49" s="333">
        <v>150000</v>
      </c>
      <c r="BK49" s="333">
        <v>216000</v>
      </c>
      <c r="BP49" s="331" t="s">
        <v>282</v>
      </c>
    </row>
    <row r="50" spans="1:68" ht="14" x14ac:dyDescent="0.3">
      <c r="A50" s="334"/>
      <c r="B50" s="424">
        <f t="shared" si="9"/>
        <v>0</v>
      </c>
      <c r="C50" s="350">
        <v>3</v>
      </c>
      <c r="D50" s="351" t="s">
        <v>45</v>
      </c>
      <c r="E50" s="196"/>
      <c r="F50" s="196"/>
      <c r="G50" s="196"/>
      <c r="H50" s="196"/>
      <c r="I50" s="196"/>
      <c r="J50" s="196"/>
      <c r="K50" s="427"/>
      <c r="L50" s="427"/>
      <c r="M50" s="427"/>
      <c r="N50" s="427"/>
      <c r="O50" s="427"/>
      <c r="P50" s="426" t="str">
        <f t="shared" si="10"/>
        <v>Benar</v>
      </c>
      <c r="Q50" s="342"/>
      <c r="R50" s="354"/>
      <c r="BF50" s="332">
        <v>50</v>
      </c>
      <c r="BG50" s="333">
        <v>260000</v>
      </c>
      <c r="BH50" s="333">
        <v>216000</v>
      </c>
      <c r="BI50" s="333">
        <v>240000</v>
      </c>
      <c r="BJ50" s="333">
        <v>150000</v>
      </c>
      <c r="BK50" s="333">
        <v>216000</v>
      </c>
      <c r="BP50" s="331" t="s">
        <v>282</v>
      </c>
    </row>
    <row r="51" spans="1:68" ht="14" x14ac:dyDescent="0.3">
      <c r="A51" s="334"/>
      <c r="B51" s="424">
        <f t="shared" si="9"/>
        <v>0</v>
      </c>
      <c r="C51" s="350">
        <v>4</v>
      </c>
      <c r="D51" s="351" t="s">
        <v>98</v>
      </c>
      <c r="E51" s="196"/>
      <c r="F51" s="196"/>
      <c r="G51" s="196"/>
      <c r="H51" s="196"/>
      <c r="I51" s="196"/>
      <c r="J51" s="196"/>
      <c r="K51" s="427"/>
      <c r="L51" s="427"/>
      <c r="M51" s="427"/>
      <c r="N51" s="427"/>
      <c r="O51" s="427"/>
      <c r="P51" s="426" t="str">
        <f t="shared" si="10"/>
        <v>Benar</v>
      </c>
      <c r="Q51" s="342"/>
      <c r="R51" s="354"/>
      <c r="BF51" s="332">
        <v>51</v>
      </c>
      <c r="BG51" s="333">
        <v>260000</v>
      </c>
      <c r="BH51" s="333">
        <v>216000</v>
      </c>
      <c r="BI51" s="333">
        <v>240000</v>
      </c>
      <c r="BJ51" s="333">
        <v>150000</v>
      </c>
      <c r="BK51" s="333">
        <v>216000</v>
      </c>
      <c r="BP51" s="331" t="s">
        <v>282</v>
      </c>
    </row>
    <row r="52" spans="1:68" ht="14" x14ac:dyDescent="0.3">
      <c r="A52" s="334"/>
      <c r="B52" s="424">
        <f t="shared" si="9"/>
        <v>0</v>
      </c>
      <c r="C52" s="350">
        <v>5</v>
      </c>
      <c r="D52" s="351" t="s">
        <v>113</v>
      </c>
      <c r="E52" s="196"/>
      <c r="F52" s="196"/>
      <c r="G52" s="196"/>
      <c r="H52" s="196"/>
      <c r="I52" s="196"/>
      <c r="J52" s="196"/>
      <c r="K52" s="427"/>
      <c r="L52" s="427"/>
      <c r="M52" s="427"/>
      <c r="N52" s="427"/>
      <c r="O52" s="427"/>
      <c r="P52" s="426" t="str">
        <f t="shared" si="10"/>
        <v>Benar</v>
      </c>
      <c r="Q52" s="342"/>
      <c r="R52" s="354"/>
      <c r="BF52" s="332">
        <v>52</v>
      </c>
      <c r="BG52" s="333">
        <v>260000</v>
      </c>
      <c r="BH52" s="333">
        <v>216000</v>
      </c>
      <c r="BI52" s="333">
        <v>240000</v>
      </c>
      <c r="BJ52" s="333">
        <v>150000</v>
      </c>
      <c r="BK52" s="333">
        <v>216000</v>
      </c>
      <c r="BP52" s="331" t="s">
        <v>282</v>
      </c>
    </row>
    <row r="53" spans="1:68" ht="14" x14ac:dyDescent="0.3">
      <c r="A53" s="334"/>
      <c r="B53" s="424">
        <f t="shared" si="9"/>
        <v>1</v>
      </c>
      <c r="C53" s="350">
        <v>6</v>
      </c>
      <c r="D53" s="351" t="s">
        <v>42</v>
      </c>
      <c r="E53" s="196">
        <v>1</v>
      </c>
      <c r="F53" s="196"/>
      <c r="G53" s="196"/>
      <c r="H53" s="196"/>
      <c r="I53" s="196"/>
      <c r="J53" s="196"/>
      <c r="K53" s="427"/>
      <c r="L53" s="427"/>
      <c r="M53" s="427"/>
      <c r="N53" s="427"/>
      <c r="O53" s="427"/>
      <c r="P53" s="426" t="str">
        <f t="shared" si="10"/>
        <v>Benar</v>
      </c>
      <c r="Q53" s="342"/>
      <c r="R53" s="354"/>
      <c r="BF53" s="332">
        <v>53</v>
      </c>
      <c r="BG53" s="333">
        <v>260000</v>
      </c>
      <c r="BH53" s="333">
        <v>216000</v>
      </c>
      <c r="BI53" s="333">
        <v>240000</v>
      </c>
      <c r="BJ53" s="333">
        <v>150000</v>
      </c>
      <c r="BK53" s="333">
        <v>216000</v>
      </c>
      <c r="BP53" s="331" t="s">
        <v>282</v>
      </c>
    </row>
    <row r="54" spans="1:68" ht="14" x14ac:dyDescent="0.3">
      <c r="A54" s="334"/>
      <c r="B54" s="424">
        <f t="shared" si="9"/>
        <v>0</v>
      </c>
      <c r="C54" s="350">
        <v>7</v>
      </c>
      <c r="D54" s="351" t="s">
        <v>111</v>
      </c>
      <c r="E54" s="196"/>
      <c r="F54" s="196"/>
      <c r="G54" s="196"/>
      <c r="H54" s="196"/>
      <c r="I54" s="196"/>
      <c r="J54" s="196"/>
      <c r="K54" s="427"/>
      <c r="L54" s="427"/>
      <c r="M54" s="427"/>
      <c r="N54" s="427"/>
      <c r="O54" s="427"/>
      <c r="P54" s="426" t="str">
        <f t="shared" si="10"/>
        <v>Benar</v>
      </c>
      <c r="Q54" s="342"/>
      <c r="R54" s="354"/>
      <c r="BF54" s="332">
        <v>54</v>
      </c>
      <c r="BG54" s="333">
        <v>260000</v>
      </c>
      <c r="BH54" s="333">
        <v>216000</v>
      </c>
      <c r="BI54" s="333">
        <v>240000</v>
      </c>
      <c r="BJ54" s="333">
        <v>150000</v>
      </c>
      <c r="BK54" s="333">
        <v>216000</v>
      </c>
      <c r="BP54" s="331" t="s">
        <v>282</v>
      </c>
    </row>
    <row r="55" spans="1:68" ht="14" x14ac:dyDescent="0.3">
      <c r="A55" s="334"/>
      <c r="B55" s="424">
        <f t="shared" si="9"/>
        <v>0</v>
      </c>
      <c r="C55" s="350">
        <v>8</v>
      </c>
      <c r="D55" s="351" t="s">
        <v>46</v>
      </c>
      <c r="E55" s="196"/>
      <c r="F55" s="196"/>
      <c r="G55" s="196"/>
      <c r="H55" s="196"/>
      <c r="I55" s="196"/>
      <c r="J55" s="196"/>
      <c r="K55" s="427"/>
      <c r="L55" s="427"/>
      <c r="M55" s="427"/>
      <c r="N55" s="427"/>
      <c r="O55" s="427"/>
      <c r="P55" s="426" t="str">
        <f t="shared" si="10"/>
        <v>Benar</v>
      </c>
      <c r="Q55" s="342"/>
      <c r="R55" s="354"/>
      <c r="BF55" s="332">
        <v>55</v>
      </c>
      <c r="BG55" s="333">
        <v>260000</v>
      </c>
      <c r="BH55" s="333">
        <v>216000</v>
      </c>
      <c r="BI55" s="333">
        <v>240000</v>
      </c>
      <c r="BJ55" s="333">
        <v>150000</v>
      </c>
      <c r="BK55" s="333">
        <v>216000</v>
      </c>
      <c r="BP55" s="331" t="s">
        <v>282</v>
      </c>
    </row>
    <row r="56" spans="1:68" ht="13.5" thickBot="1" x14ac:dyDescent="0.35">
      <c r="A56" s="334"/>
      <c r="B56" s="424">
        <f t="shared" si="9"/>
        <v>0</v>
      </c>
      <c r="C56" s="365">
        <v>9</v>
      </c>
      <c r="D56" s="366" t="s">
        <v>112</v>
      </c>
      <c r="E56" s="428"/>
      <c r="F56" s="428"/>
      <c r="G56" s="428"/>
      <c r="H56" s="428"/>
      <c r="I56" s="428"/>
      <c r="J56" s="428"/>
      <c r="K56" s="428"/>
      <c r="L56" s="428"/>
      <c r="M56" s="428"/>
      <c r="N56" s="428"/>
      <c r="O56" s="428"/>
      <c r="P56" s="426" t="str">
        <f t="shared" si="10"/>
        <v>Benar</v>
      </c>
      <c r="Q56" s="342"/>
      <c r="R56" s="354"/>
      <c r="BF56" s="332">
        <v>56</v>
      </c>
      <c r="BG56" s="333">
        <v>260000</v>
      </c>
      <c r="BH56" s="333">
        <v>216000</v>
      </c>
      <c r="BI56" s="333">
        <v>240000</v>
      </c>
      <c r="BJ56" s="333">
        <v>150000</v>
      </c>
      <c r="BK56" s="333">
        <v>216000</v>
      </c>
      <c r="BP56" s="331" t="s">
        <v>282</v>
      </c>
    </row>
    <row r="57" spans="1:68" x14ac:dyDescent="0.3">
      <c r="A57" s="334"/>
      <c r="B57" s="342"/>
      <c r="C57" s="342"/>
      <c r="D57" s="342"/>
      <c r="E57" s="539">
        <f>SUM(E53:E56)</f>
        <v>1</v>
      </c>
      <c r="F57" s="539">
        <f>SUM(F48:F51)+E57</f>
        <v>1</v>
      </c>
      <c r="G57" s="539">
        <f t="shared" ref="G57:O57" si="11">SUM(G48:G51)+F57</f>
        <v>1</v>
      </c>
      <c r="H57" s="539">
        <f t="shared" si="11"/>
        <v>1</v>
      </c>
      <c r="I57" s="539">
        <f t="shared" si="11"/>
        <v>1</v>
      </c>
      <c r="J57" s="539">
        <f t="shared" si="11"/>
        <v>1</v>
      </c>
      <c r="K57" s="539">
        <f t="shared" si="11"/>
        <v>1</v>
      </c>
      <c r="L57" s="539">
        <f t="shared" si="11"/>
        <v>1</v>
      </c>
      <c r="M57" s="539">
        <f t="shared" si="11"/>
        <v>1</v>
      </c>
      <c r="N57" s="539">
        <f t="shared" si="11"/>
        <v>1</v>
      </c>
      <c r="O57" s="539">
        <f t="shared" si="11"/>
        <v>1</v>
      </c>
      <c r="P57" s="342"/>
      <c r="Q57" s="342"/>
      <c r="R57" s="354"/>
      <c r="BF57" s="332">
        <v>57</v>
      </c>
      <c r="BG57" s="333">
        <v>260000</v>
      </c>
      <c r="BH57" s="333">
        <v>216000</v>
      </c>
      <c r="BI57" s="333">
        <v>240000</v>
      </c>
      <c r="BJ57" s="333">
        <v>150000</v>
      </c>
      <c r="BK57" s="333">
        <v>216000</v>
      </c>
      <c r="BP57" s="331" t="s">
        <v>282</v>
      </c>
    </row>
    <row r="58" spans="1:68" ht="13.5" thickBot="1" x14ac:dyDescent="0.35">
      <c r="A58" s="334"/>
      <c r="B58" s="355" t="s">
        <v>229</v>
      </c>
      <c r="C58" s="336"/>
      <c r="D58" s="336"/>
      <c r="E58" s="336"/>
      <c r="F58" s="336"/>
      <c r="G58" s="336"/>
      <c r="H58" s="336"/>
      <c r="I58" s="336"/>
      <c r="J58" s="336"/>
      <c r="K58" s="336"/>
      <c r="L58" s="342"/>
      <c r="M58" s="342"/>
      <c r="N58" s="342"/>
      <c r="O58" s="342"/>
      <c r="P58" s="342"/>
      <c r="Q58" s="342"/>
      <c r="R58" s="354"/>
      <c r="BF58" s="332">
        <v>58</v>
      </c>
      <c r="BG58" s="333">
        <v>260000</v>
      </c>
      <c r="BH58" s="333">
        <v>216000</v>
      </c>
      <c r="BI58" s="333">
        <v>240000</v>
      </c>
      <c r="BJ58" s="333">
        <v>150000</v>
      </c>
      <c r="BK58" s="333">
        <v>216000</v>
      </c>
      <c r="BP58" s="331" t="s">
        <v>282</v>
      </c>
    </row>
    <row r="59" spans="1:68" ht="13.5" thickBot="1" x14ac:dyDescent="0.35">
      <c r="A59" s="334"/>
      <c r="B59" s="343" t="s">
        <v>115</v>
      </c>
      <c r="C59" s="594" t="s">
        <v>379</v>
      </c>
      <c r="D59" s="343" t="s">
        <v>114</v>
      </c>
      <c r="E59" s="343">
        <f>E47</f>
        <v>2012</v>
      </c>
      <c r="F59" s="343">
        <f>E59+1</f>
        <v>2013</v>
      </c>
      <c r="G59" s="343">
        <f>F59+1</f>
        <v>2014</v>
      </c>
      <c r="H59" s="343">
        <f>G59+1</f>
        <v>2015</v>
      </c>
      <c r="I59" s="343">
        <f>H59+1</f>
        <v>2016</v>
      </c>
      <c r="J59" s="343">
        <f t="shared" ref="J59:O59" si="12">I59+1</f>
        <v>2017</v>
      </c>
      <c r="K59" s="343">
        <f t="shared" si="12"/>
        <v>2018</v>
      </c>
      <c r="L59" s="343">
        <f t="shared" si="12"/>
        <v>2019</v>
      </c>
      <c r="M59" s="343">
        <f t="shared" si="12"/>
        <v>2020</v>
      </c>
      <c r="N59" s="343">
        <f t="shared" si="12"/>
        <v>2021</v>
      </c>
      <c r="O59" s="343">
        <f t="shared" si="12"/>
        <v>2022</v>
      </c>
      <c r="P59" s="343" t="s">
        <v>48</v>
      </c>
      <c r="Q59" s="342"/>
      <c r="R59" s="354"/>
      <c r="BF59" s="332">
        <v>59</v>
      </c>
      <c r="BG59" s="333">
        <v>260000</v>
      </c>
      <c r="BH59" s="333">
        <v>216000</v>
      </c>
      <c r="BI59" s="333">
        <v>240000</v>
      </c>
      <c r="BJ59" s="333">
        <v>150000</v>
      </c>
      <c r="BK59" s="333">
        <v>216000</v>
      </c>
      <c r="BP59" s="331" t="s">
        <v>282</v>
      </c>
    </row>
    <row r="60" spans="1:68" x14ac:dyDescent="0.3">
      <c r="A60" s="334"/>
      <c r="B60" s="345">
        <v>1</v>
      </c>
      <c r="C60" s="345"/>
      <c r="D60" s="346" t="s">
        <v>109</v>
      </c>
      <c r="E60" s="429"/>
      <c r="F60" s="352"/>
      <c r="G60" s="352"/>
      <c r="H60" s="352"/>
      <c r="I60" s="352"/>
      <c r="J60" s="352"/>
      <c r="K60" s="352"/>
      <c r="L60" s="352"/>
      <c r="M60" s="352"/>
      <c r="N60" s="352"/>
      <c r="O60" s="352"/>
      <c r="P60" s="352">
        <f>SUM(E60:O60)</f>
        <v>0</v>
      </c>
      <c r="Q60" s="342"/>
      <c r="R60" s="354"/>
      <c r="BF60" s="332">
        <v>60</v>
      </c>
      <c r="BG60" s="333">
        <v>260000</v>
      </c>
      <c r="BH60" s="333">
        <v>216000</v>
      </c>
      <c r="BI60" s="333">
        <v>240000</v>
      </c>
      <c r="BJ60" s="333">
        <v>150000</v>
      </c>
      <c r="BK60" s="333">
        <v>216000</v>
      </c>
      <c r="BP60" s="331" t="s">
        <v>282</v>
      </c>
    </row>
    <row r="61" spans="1:68" x14ac:dyDescent="0.3">
      <c r="A61" s="334"/>
      <c r="B61" s="350">
        <v>2</v>
      </c>
      <c r="C61" s="350"/>
      <c r="D61" s="351" t="s">
        <v>110</v>
      </c>
      <c r="E61" s="430"/>
      <c r="F61" s="352"/>
      <c r="G61" s="352"/>
      <c r="H61" s="352"/>
      <c r="I61" s="352"/>
      <c r="J61" s="352"/>
      <c r="K61" s="352"/>
      <c r="L61" s="352"/>
      <c r="M61" s="352"/>
      <c r="N61" s="352"/>
      <c r="O61" s="352"/>
      <c r="P61" s="352">
        <f>SUM(E61:O61)</f>
        <v>0</v>
      </c>
      <c r="Q61" s="342"/>
      <c r="R61" s="354"/>
      <c r="BF61" s="332">
        <v>61</v>
      </c>
      <c r="BG61" s="333">
        <v>210000</v>
      </c>
      <c r="BH61" s="333">
        <v>216000</v>
      </c>
      <c r="BI61" s="333">
        <v>240000</v>
      </c>
      <c r="BJ61" s="333">
        <v>150000</v>
      </c>
      <c r="BK61" s="333">
        <v>216000</v>
      </c>
      <c r="BP61" s="331" t="s">
        <v>282</v>
      </c>
    </row>
    <row r="62" spans="1:68" x14ac:dyDescent="0.3">
      <c r="A62" s="334"/>
      <c r="B62" s="350">
        <v>3</v>
      </c>
      <c r="C62" s="350"/>
      <c r="D62" s="351" t="s">
        <v>45</v>
      </c>
      <c r="E62" s="430"/>
      <c r="F62" s="352"/>
      <c r="G62" s="352"/>
      <c r="H62" s="352"/>
      <c r="I62" s="352"/>
      <c r="J62" s="352"/>
      <c r="K62" s="352"/>
      <c r="L62" s="352"/>
      <c r="M62" s="352"/>
      <c r="N62" s="352"/>
      <c r="O62" s="352"/>
      <c r="P62" s="352">
        <f t="shared" ref="P62:P68" si="13">SUM(E62:O62)</f>
        <v>0</v>
      </c>
      <c r="Q62" s="342"/>
      <c r="R62" s="354"/>
      <c r="BF62" s="332">
        <v>62</v>
      </c>
      <c r="BG62" s="333">
        <v>210000</v>
      </c>
      <c r="BH62" s="333">
        <v>216000</v>
      </c>
      <c r="BI62" s="333">
        <v>240000</v>
      </c>
      <c r="BJ62" s="333">
        <v>150000</v>
      </c>
      <c r="BK62" s="333">
        <v>216000</v>
      </c>
      <c r="BP62" s="331" t="s">
        <v>282</v>
      </c>
    </row>
    <row r="63" spans="1:68" x14ac:dyDescent="0.3">
      <c r="A63" s="334"/>
      <c r="B63" s="350">
        <v>4</v>
      </c>
      <c r="C63" s="350"/>
      <c r="D63" s="351" t="s">
        <v>98</v>
      </c>
      <c r="E63" s="430"/>
      <c r="F63" s="352">
        <f t="shared" ref="F63" si="14">AS21</f>
        <v>0</v>
      </c>
      <c r="G63" s="352"/>
      <c r="H63" s="352"/>
      <c r="I63" s="352"/>
      <c r="J63" s="352"/>
      <c r="K63" s="352"/>
      <c r="L63" s="352"/>
      <c r="M63" s="352"/>
      <c r="N63" s="352"/>
      <c r="O63" s="352"/>
      <c r="P63" s="352">
        <f>SUM(E63:O63)</f>
        <v>0</v>
      </c>
      <c r="Q63" s="342"/>
      <c r="R63" s="354"/>
      <c r="BF63" s="332">
        <v>63</v>
      </c>
      <c r="BG63" s="333">
        <v>210000</v>
      </c>
      <c r="BH63" s="333">
        <v>216000</v>
      </c>
      <c r="BI63" s="333">
        <v>240000</v>
      </c>
      <c r="BJ63" s="333">
        <v>150000</v>
      </c>
      <c r="BK63" s="333">
        <v>216000</v>
      </c>
      <c r="BP63" s="331" t="s">
        <v>282</v>
      </c>
    </row>
    <row r="64" spans="1:68" x14ac:dyDescent="0.3">
      <c r="A64" s="334"/>
      <c r="B64" s="350">
        <v>5</v>
      </c>
      <c r="C64" s="350"/>
      <c r="D64" s="351" t="s">
        <v>42</v>
      </c>
      <c r="E64" s="352">
        <f t="shared" ref="E64:F64" si="15">E42*$M$15*12</f>
        <v>79200000</v>
      </c>
      <c r="F64" s="352">
        <f t="shared" si="15"/>
        <v>79200000</v>
      </c>
      <c r="G64" s="352">
        <f>G42*$M$15*12</f>
        <v>79200000</v>
      </c>
      <c r="H64" s="352">
        <f>G64</f>
        <v>79200000</v>
      </c>
      <c r="I64" s="352">
        <f t="shared" ref="I64:K64" si="16">H64</f>
        <v>79200000</v>
      </c>
      <c r="J64" s="352">
        <f t="shared" si="16"/>
        <v>79200000</v>
      </c>
      <c r="K64" s="352">
        <f t="shared" si="16"/>
        <v>79200000</v>
      </c>
      <c r="L64" s="352">
        <v>78135484</v>
      </c>
      <c r="M64" s="352">
        <f>K64</f>
        <v>79200000</v>
      </c>
      <c r="N64" s="352">
        <f>M64</f>
        <v>79200000</v>
      </c>
      <c r="O64" s="352">
        <f>N64</f>
        <v>79200000</v>
      </c>
      <c r="P64" s="352">
        <f t="shared" si="13"/>
        <v>870135484</v>
      </c>
      <c r="Q64" s="342"/>
      <c r="R64" s="354"/>
      <c r="BF64" s="332">
        <v>64</v>
      </c>
      <c r="BG64" s="333">
        <v>210000</v>
      </c>
      <c r="BH64" s="333">
        <v>216000</v>
      </c>
      <c r="BI64" s="333">
        <v>240000</v>
      </c>
      <c r="BJ64" s="333">
        <v>150000</v>
      </c>
      <c r="BK64" s="333">
        <v>216000</v>
      </c>
      <c r="BP64" s="331" t="s">
        <v>282</v>
      </c>
    </row>
    <row r="65" spans="1:68" x14ac:dyDescent="0.3">
      <c r="A65" s="334"/>
      <c r="B65" s="350">
        <v>6</v>
      </c>
      <c r="C65" s="350"/>
      <c r="D65" s="351" t="s">
        <v>109</v>
      </c>
      <c r="E65" s="430"/>
      <c r="F65" s="352"/>
      <c r="G65" s="352"/>
      <c r="H65" s="352"/>
      <c r="I65" s="352"/>
      <c r="J65" s="352"/>
      <c r="K65" s="352"/>
      <c r="L65" s="352"/>
      <c r="M65" s="352"/>
      <c r="N65" s="352"/>
      <c r="O65" s="352"/>
      <c r="P65" s="352">
        <f t="shared" si="13"/>
        <v>0</v>
      </c>
      <c r="Q65" s="342"/>
      <c r="R65" s="354"/>
      <c r="BF65" s="332">
        <v>65</v>
      </c>
      <c r="BG65" s="333">
        <v>210000</v>
      </c>
      <c r="BH65" s="333">
        <v>216000</v>
      </c>
      <c r="BI65" s="333">
        <v>240000</v>
      </c>
      <c r="BJ65" s="333">
        <v>150000</v>
      </c>
      <c r="BK65" s="333">
        <v>216000</v>
      </c>
      <c r="BP65" s="331" t="s">
        <v>282</v>
      </c>
    </row>
    <row r="66" spans="1:68" x14ac:dyDescent="0.3">
      <c r="A66" s="334"/>
      <c r="B66" s="350">
        <v>7</v>
      </c>
      <c r="C66" s="350"/>
      <c r="D66" s="351" t="s">
        <v>382</v>
      </c>
      <c r="E66" s="430"/>
      <c r="F66" s="352"/>
      <c r="G66" s="352"/>
      <c r="H66" s="352"/>
      <c r="I66" s="352"/>
      <c r="J66" s="352"/>
      <c r="K66" s="352"/>
      <c r="L66" s="352"/>
      <c r="M66" s="352"/>
      <c r="N66" s="352"/>
      <c r="O66" s="352"/>
      <c r="P66" s="352">
        <f t="shared" si="13"/>
        <v>0</v>
      </c>
      <c r="Q66" s="342"/>
      <c r="R66" s="354"/>
      <c r="BF66" s="332">
        <v>66</v>
      </c>
      <c r="BG66" s="333">
        <v>210000</v>
      </c>
      <c r="BH66" s="333">
        <v>216000</v>
      </c>
      <c r="BI66" s="333">
        <v>240000</v>
      </c>
      <c r="BJ66" s="333">
        <v>150000</v>
      </c>
      <c r="BK66" s="333">
        <v>216000</v>
      </c>
      <c r="BP66" s="331" t="s">
        <v>282</v>
      </c>
    </row>
    <row r="67" spans="1:68" x14ac:dyDescent="0.3">
      <c r="A67" s="334"/>
      <c r="B67" s="350">
        <v>8</v>
      </c>
      <c r="C67" s="350"/>
      <c r="D67" s="351" t="s">
        <v>383</v>
      </c>
      <c r="E67" s="430"/>
      <c r="F67" s="352"/>
      <c r="G67" s="352"/>
      <c r="H67" s="352"/>
      <c r="I67" s="352"/>
      <c r="J67" s="352"/>
      <c r="K67" s="352"/>
      <c r="L67" s="352"/>
      <c r="M67" s="352"/>
      <c r="N67" s="352"/>
      <c r="O67" s="352"/>
      <c r="P67" s="352">
        <f t="shared" si="13"/>
        <v>0</v>
      </c>
      <c r="Q67" s="342"/>
      <c r="R67" s="354"/>
      <c r="BF67" s="332">
        <v>67</v>
      </c>
      <c r="BG67" s="333">
        <v>210000</v>
      </c>
      <c r="BH67" s="333">
        <v>216000</v>
      </c>
      <c r="BI67" s="333">
        <v>240000</v>
      </c>
      <c r="BJ67" s="333">
        <v>150000</v>
      </c>
      <c r="BK67" s="333">
        <v>216000</v>
      </c>
      <c r="BP67" s="331" t="s">
        <v>282</v>
      </c>
    </row>
    <row r="68" spans="1:68" ht="13.5" thickBot="1" x14ac:dyDescent="0.35">
      <c r="A68" s="334"/>
      <c r="B68" s="365">
        <v>9</v>
      </c>
      <c r="C68" s="365"/>
      <c r="D68" s="366" t="s">
        <v>98</v>
      </c>
      <c r="E68" s="431"/>
      <c r="F68" s="398"/>
      <c r="G68" s="398"/>
      <c r="H68" s="398"/>
      <c r="I68" s="398"/>
      <c r="J68" s="398"/>
      <c r="K68" s="398"/>
      <c r="L68" s="398"/>
      <c r="M68" s="398"/>
      <c r="N68" s="398"/>
      <c r="O68" s="398"/>
      <c r="P68" s="398">
        <f t="shared" si="13"/>
        <v>0</v>
      </c>
      <c r="Q68" s="342"/>
      <c r="R68" s="354"/>
      <c r="BF68" s="332">
        <v>68</v>
      </c>
      <c r="BG68" s="333">
        <v>210000</v>
      </c>
      <c r="BH68" s="333">
        <v>216000</v>
      </c>
      <c r="BI68" s="333">
        <v>240000</v>
      </c>
      <c r="BJ68" s="333">
        <v>150000</v>
      </c>
      <c r="BK68" s="333">
        <v>216000</v>
      </c>
      <c r="BP68" s="331" t="s">
        <v>282</v>
      </c>
    </row>
    <row r="69" spans="1:68" ht="13.5" thickBot="1" x14ac:dyDescent="0.35">
      <c r="A69" s="334"/>
      <c r="B69" s="336"/>
      <c r="C69" s="336"/>
      <c r="D69" s="336"/>
      <c r="E69" s="371">
        <f>SUM(E60:E68)</f>
        <v>79200000</v>
      </c>
      <c r="F69" s="371">
        <f t="shared" ref="F69:O69" si="17">SUM(F60:F68)</f>
        <v>79200000</v>
      </c>
      <c r="G69" s="371">
        <f t="shared" si="17"/>
        <v>79200000</v>
      </c>
      <c r="H69" s="371">
        <f t="shared" si="17"/>
        <v>79200000</v>
      </c>
      <c r="I69" s="371">
        <f t="shared" si="17"/>
        <v>79200000</v>
      </c>
      <c r="J69" s="371">
        <f t="shared" si="17"/>
        <v>79200000</v>
      </c>
      <c r="K69" s="371">
        <f t="shared" si="17"/>
        <v>79200000</v>
      </c>
      <c r="L69" s="371">
        <f t="shared" si="17"/>
        <v>78135484</v>
      </c>
      <c r="M69" s="371">
        <f t="shared" si="17"/>
        <v>79200000</v>
      </c>
      <c r="N69" s="371">
        <f t="shared" si="17"/>
        <v>79200000</v>
      </c>
      <c r="O69" s="371">
        <f t="shared" si="17"/>
        <v>79200000</v>
      </c>
      <c r="P69" s="432">
        <f>SUM(P60:P68)</f>
        <v>870135484</v>
      </c>
      <c r="Q69" s="342"/>
      <c r="R69" s="354"/>
      <c r="BF69" s="332">
        <v>69</v>
      </c>
      <c r="BG69" s="333">
        <v>210000</v>
      </c>
      <c r="BH69" s="333">
        <v>216000</v>
      </c>
      <c r="BI69" s="333">
        <v>240000</v>
      </c>
      <c r="BJ69" s="333">
        <v>150000</v>
      </c>
      <c r="BK69" s="333">
        <v>216000</v>
      </c>
      <c r="BP69" s="331" t="s">
        <v>282</v>
      </c>
    </row>
    <row r="70" spans="1:68" ht="14" thickTop="1" thickBot="1" x14ac:dyDescent="0.35">
      <c r="A70" s="334"/>
      <c r="B70" s="355" t="s">
        <v>233</v>
      </c>
      <c r="C70" s="336"/>
      <c r="D70" s="336"/>
      <c r="E70" s="336"/>
      <c r="F70" s="336"/>
      <c r="G70" s="336"/>
      <c r="H70" s="336"/>
      <c r="I70" s="336"/>
      <c r="J70" s="342"/>
      <c r="K70" s="342"/>
      <c r="L70" s="342"/>
      <c r="M70" s="342"/>
      <c r="N70" s="342"/>
      <c r="O70" s="342"/>
      <c r="P70" s="342"/>
      <c r="Q70" s="342"/>
      <c r="R70" s="354"/>
      <c r="BF70" s="332">
        <v>71</v>
      </c>
      <c r="BG70" s="333">
        <v>210000</v>
      </c>
      <c r="BH70" s="333">
        <v>180000</v>
      </c>
      <c r="BI70" s="333">
        <v>200000</v>
      </c>
      <c r="BJ70" s="333">
        <v>150000</v>
      </c>
      <c r="BK70" s="333">
        <v>180000</v>
      </c>
      <c r="BP70" s="331" t="s">
        <v>282</v>
      </c>
    </row>
    <row r="71" spans="1:68" ht="13.5" thickBot="1" x14ac:dyDescent="0.35">
      <c r="A71" s="334"/>
      <c r="B71" s="342"/>
      <c r="C71" s="343" t="s">
        <v>115</v>
      </c>
      <c r="D71" s="343" t="s">
        <v>201</v>
      </c>
      <c r="E71" s="343">
        <f>E59</f>
        <v>2012</v>
      </c>
      <c r="F71" s="343">
        <f>E71+1</f>
        <v>2013</v>
      </c>
      <c r="G71" s="343">
        <f>F71+1</f>
        <v>2014</v>
      </c>
      <c r="H71" s="343">
        <f>G71+1</f>
        <v>2015</v>
      </c>
      <c r="I71" s="343">
        <f t="shared" ref="I71:O71" si="18">H71+1</f>
        <v>2016</v>
      </c>
      <c r="J71" s="343">
        <f t="shared" si="18"/>
        <v>2017</v>
      </c>
      <c r="K71" s="343">
        <f t="shared" si="18"/>
        <v>2018</v>
      </c>
      <c r="L71" s="343">
        <f t="shared" si="18"/>
        <v>2019</v>
      </c>
      <c r="M71" s="343">
        <f t="shared" si="18"/>
        <v>2020</v>
      </c>
      <c r="N71" s="343">
        <f t="shared" si="18"/>
        <v>2021</v>
      </c>
      <c r="O71" s="343">
        <f t="shared" si="18"/>
        <v>2022</v>
      </c>
      <c r="P71" s="342"/>
      <c r="Q71" s="342"/>
      <c r="R71" s="354"/>
      <c r="BF71" s="332">
        <v>72</v>
      </c>
      <c r="BG71" s="333">
        <v>210000</v>
      </c>
      <c r="BH71" s="333">
        <v>180000</v>
      </c>
      <c r="BI71" s="333">
        <v>200000</v>
      </c>
      <c r="BJ71" s="333">
        <v>150000</v>
      </c>
      <c r="BK71" s="333">
        <v>180000</v>
      </c>
      <c r="BP71" s="331" t="s">
        <v>282</v>
      </c>
    </row>
    <row r="72" spans="1:68" ht="14" x14ac:dyDescent="0.3">
      <c r="A72" s="334"/>
      <c r="B72" s="433">
        <f>SUM(E72:O72)</f>
        <v>1</v>
      </c>
      <c r="C72" s="345">
        <v>1</v>
      </c>
      <c r="D72" s="380" t="s">
        <v>232</v>
      </c>
      <c r="E72" s="198">
        <v>0.1</v>
      </c>
      <c r="F72" s="198">
        <v>0.3</v>
      </c>
      <c r="G72" s="434">
        <v>0.6</v>
      </c>
      <c r="H72" s="434"/>
      <c r="I72" s="434"/>
      <c r="J72" s="434"/>
      <c r="K72" s="434"/>
      <c r="L72" s="434"/>
      <c r="M72" s="434"/>
      <c r="N72" s="434"/>
      <c r="O72" s="434"/>
      <c r="P72" s="435">
        <f>IF(B72=1,0,"Salah")</f>
        <v>0</v>
      </c>
      <c r="Q72" s="342"/>
      <c r="R72" s="354"/>
      <c r="BF72" s="332">
        <v>73</v>
      </c>
      <c r="BG72" s="333">
        <v>210000</v>
      </c>
      <c r="BH72" s="333">
        <v>180000</v>
      </c>
      <c r="BI72" s="333">
        <v>200000</v>
      </c>
      <c r="BJ72" s="333">
        <v>150000</v>
      </c>
      <c r="BK72" s="333">
        <v>180000</v>
      </c>
      <c r="BP72" s="331" t="s">
        <v>282</v>
      </c>
    </row>
    <row r="73" spans="1:68" ht="14" x14ac:dyDescent="0.3">
      <c r="A73" s="334"/>
      <c r="B73" s="433">
        <f t="shared" ref="B73:B79" si="19">SUM(E73:O73)</f>
        <v>1</v>
      </c>
      <c r="C73" s="350">
        <v>2</v>
      </c>
      <c r="D73" s="351" t="s">
        <v>235</v>
      </c>
      <c r="E73" s="199">
        <v>1</v>
      </c>
      <c r="F73" s="199"/>
      <c r="G73" s="436"/>
      <c r="H73" s="436"/>
      <c r="I73" s="436"/>
      <c r="J73" s="436"/>
      <c r="K73" s="436"/>
      <c r="L73" s="436"/>
      <c r="M73" s="436"/>
      <c r="N73" s="436"/>
      <c r="O73" s="436"/>
      <c r="P73" s="435">
        <f>IF(B73=1,0,"Salah")</f>
        <v>0</v>
      </c>
      <c r="Q73" s="342"/>
      <c r="R73" s="354"/>
      <c r="BF73" s="332">
        <v>74</v>
      </c>
      <c r="BG73" s="333">
        <v>210000</v>
      </c>
      <c r="BH73" s="333">
        <v>180000</v>
      </c>
      <c r="BI73" s="333">
        <v>200000</v>
      </c>
      <c r="BJ73" s="333">
        <v>150000</v>
      </c>
      <c r="BK73" s="333">
        <v>180000</v>
      </c>
      <c r="BP73" s="331" t="s">
        <v>282</v>
      </c>
    </row>
    <row r="74" spans="1:68" ht="14" x14ac:dyDescent="0.3">
      <c r="A74" s="334"/>
      <c r="B74" s="433">
        <f t="shared" si="19"/>
        <v>1</v>
      </c>
      <c r="C74" s="350">
        <v>3</v>
      </c>
      <c r="D74" s="351" t="s">
        <v>236</v>
      </c>
      <c r="E74" s="199">
        <v>1</v>
      </c>
      <c r="F74" s="199"/>
      <c r="G74" s="436"/>
      <c r="H74" s="436"/>
      <c r="I74" s="436"/>
      <c r="J74" s="436"/>
      <c r="K74" s="436"/>
      <c r="L74" s="436"/>
      <c r="M74" s="436"/>
      <c r="N74" s="436"/>
      <c r="O74" s="436"/>
      <c r="P74" s="435">
        <f>IF(B74=1,0,"Salah")</f>
        <v>0</v>
      </c>
      <c r="Q74" s="342"/>
      <c r="R74" s="354"/>
      <c r="BF74" s="332">
        <v>75</v>
      </c>
      <c r="BG74" s="333">
        <v>210000</v>
      </c>
      <c r="BH74" s="333">
        <v>180000</v>
      </c>
      <c r="BI74" s="333">
        <v>200000</v>
      </c>
      <c r="BJ74" s="333">
        <v>150000</v>
      </c>
      <c r="BK74" s="333">
        <v>180000</v>
      </c>
      <c r="BP74" s="331" t="s">
        <v>282</v>
      </c>
    </row>
    <row r="75" spans="1:68" ht="14" x14ac:dyDescent="0.3">
      <c r="A75" s="334"/>
      <c r="B75" s="433">
        <f t="shared" si="19"/>
        <v>1</v>
      </c>
      <c r="C75" s="350">
        <v>4</v>
      </c>
      <c r="D75" s="351" t="s">
        <v>31</v>
      </c>
      <c r="E75" s="199">
        <v>0.95</v>
      </c>
      <c r="F75" s="199">
        <v>0.05</v>
      </c>
      <c r="G75" s="436"/>
      <c r="H75" s="436"/>
      <c r="I75" s="436"/>
      <c r="J75" s="436"/>
      <c r="K75" s="436"/>
      <c r="L75" s="436"/>
      <c r="M75" s="436"/>
      <c r="N75" s="436"/>
      <c r="O75" s="436"/>
      <c r="P75" s="435">
        <f>IF(B75=1,0,"Salah")</f>
        <v>0</v>
      </c>
      <c r="Q75" s="342"/>
      <c r="R75" s="354"/>
      <c r="BF75" s="332">
        <v>76</v>
      </c>
      <c r="BG75" s="333">
        <v>210000</v>
      </c>
      <c r="BH75" s="333">
        <v>180000</v>
      </c>
      <c r="BI75" s="333">
        <v>200000</v>
      </c>
      <c r="BJ75" s="333">
        <v>150000</v>
      </c>
      <c r="BK75" s="333">
        <v>180000</v>
      </c>
      <c r="BP75" s="331" t="s">
        <v>282</v>
      </c>
    </row>
    <row r="76" spans="1:68" ht="14" x14ac:dyDescent="0.3">
      <c r="A76" s="334"/>
      <c r="B76" s="433">
        <f t="shared" si="19"/>
        <v>10</v>
      </c>
      <c r="C76" s="350">
        <v>5</v>
      </c>
      <c r="D76" s="351" t="s">
        <v>237</v>
      </c>
      <c r="E76" s="199">
        <v>1</v>
      </c>
      <c r="F76" s="199"/>
      <c r="G76" s="436">
        <v>1</v>
      </c>
      <c r="H76" s="436">
        <v>1</v>
      </c>
      <c r="I76" s="436">
        <v>1</v>
      </c>
      <c r="J76" s="436">
        <v>1</v>
      </c>
      <c r="K76" s="436">
        <v>1</v>
      </c>
      <c r="L76" s="436">
        <v>1</v>
      </c>
      <c r="M76" s="436">
        <v>1</v>
      </c>
      <c r="N76" s="436">
        <v>1</v>
      </c>
      <c r="O76" s="436">
        <v>1</v>
      </c>
      <c r="P76" s="435">
        <f>IF(B76=10,0,"Salah")</f>
        <v>0</v>
      </c>
      <c r="Q76" s="342"/>
      <c r="R76" s="354"/>
      <c r="BF76" s="332">
        <v>77</v>
      </c>
      <c r="BG76" s="333">
        <v>210000</v>
      </c>
      <c r="BH76" s="333">
        <v>180000</v>
      </c>
      <c r="BI76" s="333">
        <v>200000</v>
      </c>
      <c r="BJ76" s="333">
        <v>150000</v>
      </c>
      <c r="BK76" s="333">
        <v>180000</v>
      </c>
      <c r="BP76" s="331" t="s">
        <v>282</v>
      </c>
    </row>
    <row r="77" spans="1:68" x14ac:dyDescent="0.3">
      <c r="A77" s="334"/>
      <c r="B77" s="433">
        <f t="shared" si="19"/>
        <v>10</v>
      </c>
      <c r="C77" s="350">
        <v>6</v>
      </c>
      <c r="D77" s="351" t="s">
        <v>134</v>
      </c>
      <c r="E77" s="436"/>
      <c r="F77" s="436">
        <v>1</v>
      </c>
      <c r="G77" s="436">
        <v>1</v>
      </c>
      <c r="H77" s="436">
        <v>1</v>
      </c>
      <c r="I77" s="436">
        <v>1</v>
      </c>
      <c r="J77" s="436">
        <v>1</v>
      </c>
      <c r="K77" s="436">
        <v>1</v>
      </c>
      <c r="L77" s="436">
        <v>1</v>
      </c>
      <c r="M77" s="436">
        <v>1</v>
      </c>
      <c r="N77" s="436">
        <v>1</v>
      </c>
      <c r="O77" s="436">
        <v>1</v>
      </c>
      <c r="P77" s="435">
        <f>IF(B77=10,0,"Salah")</f>
        <v>0</v>
      </c>
      <c r="Q77" s="342"/>
      <c r="R77" s="354"/>
      <c r="BF77" s="332">
        <v>78</v>
      </c>
      <c r="BG77" s="333">
        <v>210000</v>
      </c>
      <c r="BH77" s="333">
        <v>180000</v>
      </c>
      <c r="BI77" s="333">
        <v>200000</v>
      </c>
      <c r="BJ77" s="333">
        <v>150000</v>
      </c>
      <c r="BK77" s="333">
        <v>180000</v>
      </c>
      <c r="BP77" s="331" t="s">
        <v>282</v>
      </c>
    </row>
    <row r="78" spans="1:68" x14ac:dyDescent="0.3">
      <c r="A78" s="334"/>
      <c r="B78" s="433">
        <f t="shared" si="19"/>
        <v>10</v>
      </c>
      <c r="C78" s="350">
        <v>7</v>
      </c>
      <c r="D78" s="351" t="s">
        <v>135</v>
      </c>
      <c r="E78" s="436"/>
      <c r="F78" s="436">
        <v>1</v>
      </c>
      <c r="G78" s="436">
        <v>1</v>
      </c>
      <c r="H78" s="436">
        <v>1</v>
      </c>
      <c r="I78" s="436">
        <v>1</v>
      </c>
      <c r="J78" s="436">
        <v>1</v>
      </c>
      <c r="K78" s="436">
        <v>1</v>
      </c>
      <c r="L78" s="436">
        <v>1</v>
      </c>
      <c r="M78" s="436">
        <v>1</v>
      </c>
      <c r="N78" s="436">
        <v>1</v>
      </c>
      <c r="O78" s="436">
        <v>1</v>
      </c>
      <c r="P78" s="435">
        <f>IF(B78=10,0,"Salah")</f>
        <v>0</v>
      </c>
      <c r="Q78" s="342"/>
      <c r="R78" s="354"/>
      <c r="BF78" s="332">
        <v>79</v>
      </c>
      <c r="BG78" s="333">
        <v>210000</v>
      </c>
      <c r="BH78" s="333">
        <v>180000</v>
      </c>
      <c r="BI78" s="333">
        <v>200000</v>
      </c>
      <c r="BJ78" s="333">
        <v>150000</v>
      </c>
      <c r="BK78" s="333">
        <v>180000</v>
      </c>
      <c r="BP78" s="331" t="s">
        <v>282</v>
      </c>
    </row>
    <row r="79" spans="1:68" ht="13.5" thickBot="1" x14ac:dyDescent="0.35">
      <c r="A79" s="334"/>
      <c r="B79" s="433">
        <f t="shared" si="19"/>
        <v>10</v>
      </c>
      <c r="C79" s="365">
        <v>8</v>
      </c>
      <c r="D79" s="366" t="s">
        <v>238</v>
      </c>
      <c r="E79" s="437"/>
      <c r="F79" s="437">
        <v>1</v>
      </c>
      <c r="G79" s="437">
        <v>1</v>
      </c>
      <c r="H79" s="437">
        <v>1</v>
      </c>
      <c r="I79" s="437">
        <v>1</v>
      </c>
      <c r="J79" s="437">
        <v>1</v>
      </c>
      <c r="K79" s="437">
        <v>1</v>
      </c>
      <c r="L79" s="437">
        <v>1</v>
      </c>
      <c r="M79" s="437">
        <v>1</v>
      </c>
      <c r="N79" s="437">
        <v>1</v>
      </c>
      <c r="O79" s="437">
        <v>1</v>
      </c>
      <c r="P79" s="435">
        <f>IF(B79=10,0,"Salah")</f>
        <v>0</v>
      </c>
      <c r="Q79" s="342"/>
      <c r="R79" s="354"/>
      <c r="BF79" s="332">
        <v>80</v>
      </c>
      <c r="BG79" s="333">
        <v>210000</v>
      </c>
      <c r="BH79" s="333">
        <v>180000</v>
      </c>
      <c r="BI79" s="333">
        <v>200000</v>
      </c>
      <c r="BJ79" s="333">
        <v>150000</v>
      </c>
      <c r="BK79" s="333">
        <v>180000</v>
      </c>
      <c r="BP79" s="331" t="s">
        <v>282</v>
      </c>
    </row>
    <row r="80" spans="1:68" ht="13.5" thickBot="1" x14ac:dyDescent="0.35">
      <c r="A80" s="334"/>
      <c r="B80" s="355" t="s">
        <v>231</v>
      </c>
      <c r="C80" s="336"/>
      <c r="D80" s="336"/>
      <c r="E80" s="336"/>
      <c r="F80" s="336"/>
      <c r="G80" s="336"/>
      <c r="H80" s="336"/>
      <c r="I80" s="336"/>
      <c r="J80" s="336"/>
      <c r="K80" s="336"/>
      <c r="L80" s="336"/>
      <c r="M80" s="336"/>
      <c r="N80" s="336"/>
      <c r="O80" s="336"/>
      <c r="P80" s="336"/>
      <c r="Q80" s="342"/>
      <c r="R80" s="354"/>
      <c r="BF80" s="332">
        <v>82</v>
      </c>
      <c r="BG80" s="333">
        <v>180000</v>
      </c>
      <c r="BH80" s="333">
        <v>180000</v>
      </c>
      <c r="BI80" s="333">
        <v>200000</v>
      </c>
      <c r="BJ80" s="333">
        <v>150000</v>
      </c>
      <c r="BK80" s="333">
        <v>180000</v>
      </c>
      <c r="BP80" s="331" t="s">
        <v>282</v>
      </c>
    </row>
    <row r="81" spans="1:84" ht="13.5" thickBot="1" x14ac:dyDescent="0.35">
      <c r="A81" s="334"/>
      <c r="B81" s="336"/>
      <c r="C81" s="343" t="s">
        <v>115</v>
      </c>
      <c r="D81" s="343" t="s">
        <v>114</v>
      </c>
      <c r="E81" s="343">
        <f>E71</f>
        <v>2012</v>
      </c>
      <c r="F81" s="343">
        <f>E81+1</f>
        <v>2013</v>
      </c>
      <c r="G81" s="343">
        <f>F81+1</f>
        <v>2014</v>
      </c>
      <c r="H81" s="343">
        <f>G81+1</f>
        <v>2015</v>
      </c>
      <c r="I81" s="343">
        <f t="shared" ref="I81:O81" si="20">H81+1</f>
        <v>2016</v>
      </c>
      <c r="J81" s="343">
        <f t="shared" si="20"/>
        <v>2017</v>
      </c>
      <c r="K81" s="343">
        <f t="shared" si="20"/>
        <v>2018</v>
      </c>
      <c r="L81" s="343">
        <f t="shared" si="20"/>
        <v>2019</v>
      </c>
      <c r="M81" s="343">
        <f t="shared" si="20"/>
        <v>2020</v>
      </c>
      <c r="N81" s="343">
        <f t="shared" si="20"/>
        <v>2021</v>
      </c>
      <c r="O81" s="343">
        <f t="shared" si="20"/>
        <v>2022</v>
      </c>
      <c r="P81" s="343" t="s">
        <v>48</v>
      </c>
      <c r="Q81" s="342"/>
      <c r="R81" s="354"/>
      <c r="BF81" s="332">
        <v>83</v>
      </c>
      <c r="BG81" s="333">
        <v>180000</v>
      </c>
      <c r="BH81" s="333">
        <v>180000</v>
      </c>
      <c r="BI81" s="333">
        <v>200000</v>
      </c>
      <c r="BJ81" s="333">
        <v>150000</v>
      </c>
      <c r="BK81" s="333">
        <v>180000</v>
      </c>
      <c r="BP81" s="331" t="s">
        <v>282</v>
      </c>
    </row>
    <row r="82" spans="1:84" x14ac:dyDescent="0.3">
      <c r="A82" s="334"/>
      <c r="B82" s="336"/>
      <c r="C82" s="345">
        <v>1</v>
      </c>
      <c r="D82" s="346" t="s">
        <v>232</v>
      </c>
      <c r="E82" s="347"/>
      <c r="F82" s="347"/>
      <c r="G82" s="347">
        <v>225000000</v>
      </c>
      <c r="H82" s="347"/>
      <c r="I82" s="347"/>
      <c r="J82" s="347"/>
      <c r="K82" s="347">
        <v>280000000</v>
      </c>
      <c r="L82" s="347"/>
      <c r="M82" s="347">
        <f>285000000/2</f>
        <v>142500000</v>
      </c>
      <c r="N82" s="347">
        <f>M82</f>
        <v>142500000</v>
      </c>
      <c r="O82" s="347"/>
      <c r="P82" s="347">
        <f t="shared" ref="P82:P88" si="21">SUM(E82:O82)</f>
        <v>790000000</v>
      </c>
      <c r="Q82" s="342"/>
      <c r="R82" s="354"/>
      <c r="BF82" s="332">
        <v>84</v>
      </c>
      <c r="BG82" s="333">
        <v>180000</v>
      </c>
      <c r="BH82" s="333">
        <v>180000</v>
      </c>
      <c r="BI82" s="333">
        <v>200000</v>
      </c>
      <c r="BJ82" s="333">
        <v>150000</v>
      </c>
      <c r="BK82" s="333">
        <v>180000</v>
      </c>
      <c r="BP82" s="331" t="s">
        <v>282</v>
      </c>
    </row>
    <row r="83" spans="1:84" x14ac:dyDescent="0.3">
      <c r="A83" s="334"/>
      <c r="B83" s="336"/>
      <c r="C83" s="350">
        <v>2</v>
      </c>
      <c r="D83" s="351" t="s">
        <v>235</v>
      </c>
      <c r="E83" s="352">
        <f t="shared" ref="E83:O83" si="22">E73*$H$17</f>
        <v>0</v>
      </c>
      <c r="F83" s="352">
        <f t="shared" si="22"/>
        <v>0</v>
      </c>
      <c r="G83" s="352">
        <f t="shared" si="22"/>
        <v>0</v>
      </c>
      <c r="H83" s="352">
        <f t="shared" si="22"/>
        <v>0</v>
      </c>
      <c r="I83" s="352">
        <f t="shared" si="22"/>
        <v>0</v>
      </c>
      <c r="J83" s="352">
        <f t="shared" si="22"/>
        <v>0</v>
      </c>
      <c r="K83" s="352">
        <f t="shared" si="22"/>
        <v>0</v>
      </c>
      <c r="L83" s="352">
        <f t="shared" si="22"/>
        <v>0</v>
      </c>
      <c r="M83" s="352">
        <f t="shared" si="22"/>
        <v>0</v>
      </c>
      <c r="N83" s="352">
        <f t="shared" si="22"/>
        <v>0</v>
      </c>
      <c r="O83" s="352">
        <f t="shared" si="22"/>
        <v>0</v>
      </c>
      <c r="P83" s="352">
        <f t="shared" si="21"/>
        <v>0</v>
      </c>
      <c r="Q83" s="342"/>
      <c r="R83" s="354"/>
      <c r="BF83" s="332">
        <v>85</v>
      </c>
      <c r="BG83" s="333">
        <v>180000</v>
      </c>
      <c r="BH83" s="333">
        <v>180000</v>
      </c>
      <c r="BI83" s="333">
        <v>200000</v>
      </c>
      <c r="BJ83" s="333">
        <v>150000</v>
      </c>
      <c r="BK83" s="333">
        <v>180000</v>
      </c>
      <c r="BP83" s="331" t="s">
        <v>282</v>
      </c>
    </row>
    <row r="84" spans="1:84" x14ac:dyDescent="0.3">
      <c r="A84" s="334"/>
      <c r="B84" s="336"/>
      <c r="C84" s="350">
        <v>3</v>
      </c>
      <c r="D84" s="351" t="s">
        <v>31</v>
      </c>
      <c r="E84" s="628">
        <v>293400000</v>
      </c>
      <c r="F84" s="352"/>
      <c r="G84" s="628">
        <v>24000000</v>
      </c>
      <c r="H84" s="628">
        <v>52009420</v>
      </c>
      <c r="I84" s="628">
        <v>1832120</v>
      </c>
      <c r="J84" s="352">
        <f t="shared" ref="J84:O84" si="23">J74*$H$18</f>
        <v>0</v>
      </c>
      <c r="K84" s="352">
        <f t="shared" si="23"/>
        <v>0</v>
      </c>
      <c r="L84" s="352">
        <f t="shared" si="23"/>
        <v>0</v>
      </c>
      <c r="M84" s="352">
        <f t="shared" si="23"/>
        <v>0</v>
      </c>
      <c r="N84" s="352">
        <f t="shared" si="23"/>
        <v>0</v>
      </c>
      <c r="O84" s="352">
        <f t="shared" si="23"/>
        <v>0</v>
      </c>
      <c r="P84" s="352">
        <f t="shared" si="21"/>
        <v>371241540</v>
      </c>
      <c r="Q84" s="342"/>
      <c r="R84" s="354"/>
      <c r="BF84" s="332">
        <v>86</v>
      </c>
      <c r="BG84" s="333">
        <v>180000</v>
      </c>
      <c r="BH84" s="333">
        <v>180000</v>
      </c>
      <c r="BI84" s="333">
        <v>200000</v>
      </c>
      <c r="BJ84" s="333">
        <v>150000</v>
      </c>
      <c r="BK84" s="333">
        <v>180000</v>
      </c>
      <c r="BP84" s="331" t="s">
        <v>282</v>
      </c>
    </row>
    <row r="85" spans="1:84" x14ac:dyDescent="0.3">
      <c r="A85" s="334"/>
      <c r="B85" s="336"/>
      <c r="C85" s="350">
        <v>4</v>
      </c>
      <c r="D85" s="351" t="s">
        <v>384</v>
      </c>
      <c r="E85" s="352"/>
      <c r="F85" s="352">
        <f>F76*H22</f>
        <v>0</v>
      </c>
      <c r="G85" s="352"/>
      <c r="H85" s="352"/>
      <c r="I85" s="352">
        <v>0</v>
      </c>
      <c r="J85" s="352">
        <v>0</v>
      </c>
      <c r="K85" s="352">
        <v>0</v>
      </c>
      <c r="L85" s="352"/>
      <c r="M85" s="352">
        <v>0</v>
      </c>
      <c r="N85" s="352">
        <v>0</v>
      </c>
      <c r="O85" s="352">
        <v>0</v>
      </c>
      <c r="P85" s="352">
        <f t="shared" si="21"/>
        <v>0</v>
      </c>
      <c r="Q85" s="342"/>
      <c r="R85" s="354"/>
      <c r="BF85" s="332">
        <v>87</v>
      </c>
      <c r="BG85" s="333">
        <v>180000</v>
      </c>
      <c r="BH85" s="333">
        <v>180000</v>
      </c>
      <c r="BI85" s="333">
        <v>200000</v>
      </c>
      <c r="BJ85" s="333">
        <v>150000</v>
      </c>
      <c r="BK85" s="333">
        <v>180000</v>
      </c>
      <c r="BP85" s="331" t="s">
        <v>282</v>
      </c>
    </row>
    <row r="86" spans="1:84" x14ac:dyDescent="0.3">
      <c r="A86" s="334"/>
      <c r="B86" s="336"/>
      <c r="C86" s="350">
        <v>5</v>
      </c>
      <c r="D86" s="351" t="s">
        <v>237</v>
      </c>
      <c r="E86" s="352"/>
      <c r="F86" s="352"/>
      <c r="G86" s="352"/>
      <c r="H86" s="352"/>
      <c r="I86" s="352">
        <v>0</v>
      </c>
      <c r="J86" s="352">
        <v>0</v>
      </c>
      <c r="K86" s="352"/>
      <c r="L86" s="352"/>
      <c r="M86" s="352">
        <v>0</v>
      </c>
      <c r="N86" s="352">
        <v>0</v>
      </c>
      <c r="O86" s="352">
        <v>0</v>
      </c>
      <c r="P86" s="352">
        <f t="shared" si="21"/>
        <v>0</v>
      </c>
      <c r="Q86" s="342"/>
      <c r="R86" s="354"/>
      <c r="BF86" s="332">
        <v>88</v>
      </c>
      <c r="BG86" s="333">
        <v>180000</v>
      </c>
      <c r="BH86" s="333">
        <v>180000</v>
      </c>
      <c r="BI86" s="333">
        <v>200000</v>
      </c>
      <c r="BJ86" s="333">
        <v>150000</v>
      </c>
      <c r="BK86" s="333">
        <v>180000</v>
      </c>
      <c r="BP86" s="331" t="s">
        <v>282</v>
      </c>
    </row>
    <row r="87" spans="1:84" x14ac:dyDescent="0.3">
      <c r="A87" s="334"/>
      <c r="B87" s="336"/>
      <c r="C87" s="350">
        <v>6</v>
      </c>
      <c r="D87" s="351" t="s">
        <v>134</v>
      </c>
      <c r="E87" s="654"/>
      <c r="F87" s="654"/>
      <c r="G87" s="654"/>
      <c r="H87" s="654"/>
      <c r="I87" s="654">
        <v>10735674</v>
      </c>
      <c r="J87" s="654">
        <v>10196976</v>
      </c>
      <c r="K87" s="654">
        <v>13624380</v>
      </c>
      <c r="L87" s="654">
        <f>K87</f>
        <v>13624380</v>
      </c>
      <c r="M87" s="654">
        <f t="shared" ref="M87:O87" si="24">$D$15</f>
        <v>36000000</v>
      </c>
      <c r="N87" s="654">
        <f t="shared" si="24"/>
        <v>36000000</v>
      </c>
      <c r="O87" s="654">
        <f t="shared" si="24"/>
        <v>36000000</v>
      </c>
      <c r="P87" s="352">
        <f t="shared" si="21"/>
        <v>156181410</v>
      </c>
      <c r="Q87" s="342"/>
      <c r="R87" s="354"/>
      <c r="BF87" s="332">
        <v>89</v>
      </c>
      <c r="BG87" s="333">
        <v>180000</v>
      </c>
      <c r="BH87" s="333">
        <v>180000</v>
      </c>
      <c r="BI87" s="333">
        <v>200000</v>
      </c>
      <c r="BJ87" s="333">
        <v>150000</v>
      </c>
      <c r="BK87" s="333">
        <v>180000</v>
      </c>
      <c r="BP87" s="331" t="s">
        <v>282</v>
      </c>
    </row>
    <row r="88" spans="1:84" x14ac:dyDescent="0.3">
      <c r="A88" s="334"/>
      <c r="B88" s="336"/>
      <c r="C88" s="350">
        <v>7</v>
      </c>
      <c r="D88" s="351" t="s">
        <v>135</v>
      </c>
      <c r="E88" s="654"/>
      <c r="F88" s="654"/>
      <c r="G88" s="655">
        <v>8800040</v>
      </c>
      <c r="H88" s="654">
        <v>6000000</v>
      </c>
      <c r="I88" s="654"/>
      <c r="J88" s="654"/>
      <c r="K88" s="654"/>
      <c r="L88" s="654"/>
      <c r="M88" s="654">
        <f>($D$26*M57)+($D$27*M57)+($D$28*SUM(M48:M51))+($D$29*4/4)</f>
        <v>31620000</v>
      </c>
      <c r="N88" s="654">
        <f t="shared" ref="N88:O88" si="25">($D$26*N57)+($D$27*N57)+($D$28*SUM(N48:N51))+($D$29*4/4)</f>
        <v>31620000</v>
      </c>
      <c r="O88" s="654">
        <f t="shared" si="25"/>
        <v>31620000</v>
      </c>
      <c r="P88" s="352">
        <f t="shared" si="21"/>
        <v>109660040</v>
      </c>
      <c r="Q88" s="342"/>
      <c r="R88" s="354"/>
      <c r="BF88" s="332">
        <v>90</v>
      </c>
      <c r="BG88" s="333">
        <v>180000</v>
      </c>
      <c r="BH88" s="333">
        <v>180000</v>
      </c>
      <c r="BI88" s="333">
        <v>200000</v>
      </c>
      <c r="BJ88" s="333">
        <v>150000</v>
      </c>
      <c r="BK88" s="333">
        <v>180000</v>
      </c>
      <c r="BP88" s="331" t="s">
        <v>282</v>
      </c>
    </row>
    <row r="89" spans="1:84" ht="13.5" thickBot="1" x14ac:dyDescent="0.35">
      <c r="A89" s="334"/>
      <c r="B89" s="336"/>
      <c r="C89" s="365">
        <v>8</v>
      </c>
      <c r="D89" s="366" t="s">
        <v>238</v>
      </c>
      <c r="E89" s="398"/>
      <c r="F89" s="398"/>
      <c r="G89" s="398"/>
      <c r="H89" s="398"/>
      <c r="I89" s="398"/>
      <c r="J89" s="398"/>
      <c r="K89" s="398"/>
      <c r="L89" s="398"/>
      <c r="M89" s="398"/>
      <c r="N89" s="398"/>
      <c r="O89" s="398"/>
      <c r="P89" s="398">
        <f>SUM(F89:O89)</f>
        <v>0</v>
      </c>
      <c r="Q89" s="342"/>
      <c r="R89" s="354"/>
      <c r="BF89" s="332">
        <v>91</v>
      </c>
      <c r="BG89" s="333">
        <v>180000</v>
      </c>
      <c r="BH89" s="333">
        <v>180000</v>
      </c>
      <c r="BI89" s="333">
        <v>200000</v>
      </c>
      <c r="BJ89" s="333">
        <v>150000</v>
      </c>
      <c r="BK89" s="333">
        <v>180000</v>
      </c>
      <c r="BP89" s="331" t="s">
        <v>282</v>
      </c>
    </row>
    <row r="90" spans="1:84" ht="13.5" thickBot="1" x14ac:dyDescent="0.35">
      <c r="A90" s="334"/>
      <c r="B90" s="336"/>
      <c r="C90" s="336"/>
      <c r="D90" s="336"/>
      <c r="E90" s="336"/>
      <c r="F90" s="336"/>
      <c r="G90" s="336"/>
      <c r="H90" s="336"/>
      <c r="I90" s="336"/>
      <c r="J90" s="336"/>
      <c r="K90" s="336"/>
      <c r="L90" s="336"/>
      <c r="M90" s="336"/>
      <c r="N90" s="336"/>
      <c r="O90" s="336"/>
      <c r="P90" s="432">
        <f>SUM(P82:P89)</f>
        <v>1427082990</v>
      </c>
      <c r="Q90" s="342"/>
      <c r="R90" s="354"/>
      <c r="BF90" s="332">
        <v>92</v>
      </c>
      <c r="BG90" s="333">
        <v>180000</v>
      </c>
      <c r="BH90" s="333">
        <v>180000</v>
      </c>
      <c r="BI90" s="333">
        <v>200000</v>
      </c>
      <c r="BJ90" s="333">
        <v>150000</v>
      </c>
      <c r="BK90" s="333">
        <v>180000</v>
      </c>
      <c r="BP90" s="331" t="s">
        <v>282</v>
      </c>
    </row>
    <row r="91" spans="1:84" s="456" customFormat="1" ht="14" thickTop="1" thickBot="1" x14ac:dyDescent="0.35">
      <c r="A91" s="466"/>
      <c r="B91" s="467" t="s">
        <v>240</v>
      </c>
      <c r="C91" s="467"/>
      <c r="D91" s="468"/>
      <c r="E91" s="424">
        <f>E97</f>
        <v>-232942500</v>
      </c>
      <c r="F91" s="424">
        <f>F97+E91</f>
        <v>-165555000</v>
      </c>
      <c r="G91" s="424">
        <f t="shared" ref="G91:O91" si="26">G97+F91</f>
        <v>-371595043.5</v>
      </c>
      <c r="H91" s="424">
        <f t="shared" si="26"/>
        <v>-375990291.25</v>
      </c>
      <c r="I91" s="424">
        <f t="shared" si="26"/>
        <v>-329113594.97500002</v>
      </c>
      <c r="J91" s="424">
        <f t="shared" si="26"/>
        <v>-273828316.10000002</v>
      </c>
      <c r="K91" s="424">
        <f>K97+J91</f>
        <v>-520732574.47500002</v>
      </c>
      <c r="L91" s="424">
        <f t="shared" si="26"/>
        <v>-483056627.25</v>
      </c>
      <c r="M91" s="424">
        <f t="shared" si="26"/>
        <v>-652267284.02499998</v>
      </c>
      <c r="N91" s="424">
        <f t="shared" si="26"/>
        <v>-832933440.79999995</v>
      </c>
      <c r="O91" s="424">
        <f t="shared" si="26"/>
        <v>-870086347.57499993</v>
      </c>
      <c r="P91" s="468"/>
      <c r="Q91" s="469"/>
      <c r="R91" s="470"/>
      <c r="Z91" s="457"/>
      <c r="AA91" s="457"/>
      <c r="AB91" s="457"/>
      <c r="AC91" s="457"/>
      <c r="AD91" s="457"/>
      <c r="AE91" s="457"/>
      <c r="AF91" s="457"/>
      <c r="AG91" s="457"/>
      <c r="AH91" s="457"/>
      <c r="AI91" s="457"/>
      <c r="AJ91" s="457"/>
      <c r="AK91" s="457"/>
      <c r="AL91" s="457"/>
      <c r="AM91" s="457"/>
      <c r="AN91" s="457"/>
      <c r="AO91" s="457"/>
      <c r="AP91" s="457"/>
      <c r="AQ91" s="457"/>
      <c r="AR91" s="457"/>
      <c r="AS91" s="457"/>
      <c r="AT91" s="457"/>
      <c r="AU91" s="457"/>
      <c r="AV91" s="457"/>
      <c r="AW91" s="457"/>
      <c r="AX91" s="457"/>
      <c r="AY91" s="457"/>
      <c r="AZ91" s="457"/>
      <c r="BA91" s="457"/>
      <c r="BB91" s="457"/>
      <c r="BC91" s="457"/>
      <c r="BD91" s="457"/>
      <c r="BE91" s="457"/>
      <c r="BF91" s="458">
        <v>94</v>
      </c>
      <c r="BG91" s="459">
        <v>180000</v>
      </c>
      <c r="BH91" s="459">
        <v>180000</v>
      </c>
      <c r="BI91" s="459">
        <v>200000</v>
      </c>
      <c r="BJ91" s="459">
        <v>150000</v>
      </c>
      <c r="BK91" s="459">
        <v>180000</v>
      </c>
      <c r="BL91" s="459"/>
      <c r="BM91" s="459"/>
      <c r="BN91" s="459"/>
      <c r="BO91" s="459"/>
      <c r="BP91" s="457" t="s">
        <v>282</v>
      </c>
      <c r="BQ91" s="457"/>
      <c r="BR91" s="457"/>
      <c r="BS91" s="457"/>
      <c r="BT91" s="457"/>
      <c r="BU91" s="457"/>
      <c r="BV91" s="457"/>
      <c r="BW91" s="457"/>
      <c r="BX91" s="457"/>
      <c r="BY91" s="457"/>
      <c r="BZ91" s="457"/>
      <c r="CA91" s="457"/>
      <c r="CB91" s="457"/>
      <c r="CC91" s="457"/>
      <c r="CD91" s="457"/>
      <c r="CE91" s="457"/>
      <c r="CF91" s="457"/>
    </row>
    <row r="92" spans="1:84" ht="13.5" thickBot="1" x14ac:dyDescent="0.35">
      <c r="A92" s="334"/>
      <c r="B92" s="336"/>
      <c r="C92" s="343" t="s">
        <v>115</v>
      </c>
      <c r="D92" s="343" t="s">
        <v>114</v>
      </c>
      <c r="E92" s="343">
        <f>E81</f>
        <v>2012</v>
      </c>
      <c r="F92" s="343">
        <f>E92+1</f>
        <v>2013</v>
      </c>
      <c r="G92" s="343">
        <f>F92+1</f>
        <v>2014</v>
      </c>
      <c r="H92" s="343">
        <f>G92+1</f>
        <v>2015</v>
      </c>
      <c r="I92" s="343">
        <f t="shared" ref="I92:O92" si="27">H92+1</f>
        <v>2016</v>
      </c>
      <c r="J92" s="343">
        <f t="shared" si="27"/>
        <v>2017</v>
      </c>
      <c r="K92" s="343">
        <f t="shared" si="27"/>
        <v>2018</v>
      </c>
      <c r="L92" s="343">
        <f t="shared" si="27"/>
        <v>2019</v>
      </c>
      <c r="M92" s="343">
        <f t="shared" si="27"/>
        <v>2020</v>
      </c>
      <c r="N92" s="343">
        <f t="shared" si="27"/>
        <v>2021</v>
      </c>
      <c r="O92" s="343">
        <f t="shared" si="27"/>
        <v>2022</v>
      </c>
      <c r="P92" s="343" t="s">
        <v>48</v>
      </c>
      <c r="Q92" s="342"/>
      <c r="R92" s="354"/>
      <c r="BF92" s="332">
        <v>95</v>
      </c>
      <c r="BG92" s="333">
        <v>180000</v>
      </c>
      <c r="BH92" s="333">
        <v>180000</v>
      </c>
      <c r="BI92" s="333">
        <v>200000</v>
      </c>
      <c r="BJ92" s="333">
        <v>150000</v>
      </c>
      <c r="BK92" s="333">
        <v>180000</v>
      </c>
      <c r="BP92" s="331" t="s">
        <v>282</v>
      </c>
    </row>
    <row r="93" spans="1:84" x14ac:dyDescent="0.3">
      <c r="A93" s="334"/>
      <c r="B93" s="336"/>
      <c r="C93" s="438">
        <v>1</v>
      </c>
      <c r="D93" s="412" t="s">
        <v>241</v>
      </c>
      <c r="E93" s="439">
        <f t="shared" ref="E93:O93" si="28">SUM(E60:E68)</f>
        <v>79200000</v>
      </c>
      <c r="F93" s="439">
        <f t="shared" si="28"/>
        <v>79200000</v>
      </c>
      <c r="G93" s="439">
        <f t="shared" si="28"/>
        <v>79200000</v>
      </c>
      <c r="H93" s="439">
        <f t="shared" si="28"/>
        <v>79200000</v>
      </c>
      <c r="I93" s="439">
        <f t="shared" si="28"/>
        <v>79200000</v>
      </c>
      <c r="J93" s="439">
        <f t="shared" si="28"/>
        <v>79200000</v>
      </c>
      <c r="K93" s="439">
        <f t="shared" si="28"/>
        <v>79200000</v>
      </c>
      <c r="L93" s="439">
        <f t="shared" si="28"/>
        <v>78135484</v>
      </c>
      <c r="M93" s="439">
        <f t="shared" si="28"/>
        <v>79200000</v>
      </c>
      <c r="N93" s="439">
        <f t="shared" si="28"/>
        <v>79200000</v>
      </c>
      <c r="O93" s="439">
        <f t="shared" si="28"/>
        <v>79200000</v>
      </c>
      <c r="P93" s="439">
        <f>SUM(E93:O93)</f>
        <v>870135484</v>
      </c>
      <c r="Q93" s="342"/>
      <c r="R93" s="354"/>
      <c r="BF93" s="332">
        <v>96</v>
      </c>
      <c r="BG93" s="333">
        <v>180000</v>
      </c>
      <c r="BH93" s="333">
        <v>180000</v>
      </c>
      <c r="BI93" s="333">
        <v>200000</v>
      </c>
      <c r="BJ93" s="333">
        <v>150000</v>
      </c>
      <c r="BK93" s="333">
        <v>180000</v>
      </c>
      <c r="BP93" s="331" t="s">
        <v>282</v>
      </c>
    </row>
    <row r="94" spans="1:84" x14ac:dyDescent="0.3">
      <c r="A94" s="334"/>
      <c r="B94" s="336"/>
      <c r="C94" s="440">
        <v>2</v>
      </c>
      <c r="D94" s="441" t="s">
        <v>242</v>
      </c>
      <c r="E94" s="442">
        <f>SUM(E82:E89)</f>
        <v>293400000</v>
      </c>
      <c r="F94" s="442">
        <f t="shared" ref="F94:O94" si="29">SUM(F82:F89)</f>
        <v>0</v>
      </c>
      <c r="G94" s="442">
        <f t="shared" si="29"/>
        <v>257800040</v>
      </c>
      <c r="H94" s="442">
        <f t="shared" si="29"/>
        <v>58009420</v>
      </c>
      <c r="I94" s="442">
        <f t="shared" si="29"/>
        <v>12567794</v>
      </c>
      <c r="J94" s="442">
        <f t="shared" si="29"/>
        <v>10196976</v>
      </c>
      <c r="K94" s="442">
        <f t="shared" si="29"/>
        <v>293624380</v>
      </c>
      <c r="L94" s="442">
        <f t="shared" si="29"/>
        <v>13624380</v>
      </c>
      <c r="M94" s="442">
        <f t="shared" si="29"/>
        <v>210120000</v>
      </c>
      <c r="N94" s="442">
        <f t="shared" si="29"/>
        <v>210120000</v>
      </c>
      <c r="O94" s="442">
        <f t="shared" si="29"/>
        <v>67620000</v>
      </c>
      <c r="P94" s="442">
        <f>SUM(E94:O94)</f>
        <v>1427082990</v>
      </c>
      <c r="Q94" s="342"/>
      <c r="R94" s="354"/>
      <c r="BF94" s="332">
        <v>97</v>
      </c>
      <c r="BG94" s="333">
        <v>180000</v>
      </c>
      <c r="BH94" s="333">
        <v>180000</v>
      </c>
      <c r="BI94" s="333">
        <v>200000</v>
      </c>
      <c r="BJ94" s="333">
        <v>150000</v>
      </c>
      <c r="BK94" s="333">
        <v>180000</v>
      </c>
      <c r="BP94" s="331" t="s">
        <v>282</v>
      </c>
    </row>
    <row r="95" spans="1:84" x14ac:dyDescent="0.3">
      <c r="A95" s="334"/>
      <c r="B95" s="336"/>
      <c r="C95" s="443"/>
      <c r="D95" s="443" t="s">
        <v>240</v>
      </c>
      <c r="E95" s="444">
        <f>E93-E94</f>
        <v>-214200000</v>
      </c>
      <c r="F95" s="444">
        <f t="shared" ref="F95:O95" si="30">F93-F94</f>
        <v>79200000</v>
      </c>
      <c r="G95" s="444">
        <f t="shared" si="30"/>
        <v>-178600040</v>
      </c>
      <c r="H95" s="444">
        <f t="shared" si="30"/>
        <v>21190580</v>
      </c>
      <c r="I95" s="444">
        <f t="shared" si="30"/>
        <v>66632206</v>
      </c>
      <c r="J95" s="444">
        <f t="shared" si="30"/>
        <v>69003024</v>
      </c>
      <c r="K95" s="444">
        <f t="shared" si="30"/>
        <v>-214424380</v>
      </c>
      <c r="L95" s="444">
        <f t="shared" si="30"/>
        <v>64511104</v>
      </c>
      <c r="M95" s="444">
        <f t="shared" si="30"/>
        <v>-130920000</v>
      </c>
      <c r="N95" s="444">
        <f t="shared" si="30"/>
        <v>-130920000</v>
      </c>
      <c r="O95" s="444">
        <f t="shared" si="30"/>
        <v>11580000</v>
      </c>
      <c r="P95" s="444">
        <f>SUM(E95:O95)</f>
        <v>-556947506</v>
      </c>
      <c r="Q95" s="342"/>
      <c r="R95" s="354"/>
      <c r="BF95" s="332">
        <v>98</v>
      </c>
      <c r="BG95" s="333">
        <v>180000</v>
      </c>
      <c r="BH95" s="333">
        <v>180000</v>
      </c>
      <c r="BI95" s="333">
        <v>200000</v>
      </c>
      <c r="BJ95" s="333">
        <v>150000</v>
      </c>
      <c r="BK95" s="333">
        <v>180000</v>
      </c>
      <c r="BP95" s="331" t="s">
        <v>282</v>
      </c>
    </row>
    <row r="96" spans="1:84" x14ac:dyDescent="0.3">
      <c r="A96" s="334"/>
      <c r="B96" s="336"/>
      <c r="C96" s="445"/>
      <c r="D96" s="445" t="s">
        <v>243</v>
      </c>
      <c r="E96" s="446">
        <f>E101</f>
        <v>-18742500</v>
      </c>
      <c r="F96" s="446">
        <f t="shared" ref="F96:O96" si="31">F101</f>
        <v>-11812500</v>
      </c>
      <c r="G96" s="446">
        <f t="shared" si="31"/>
        <v>-27440003.5</v>
      </c>
      <c r="H96" s="446">
        <f t="shared" si="31"/>
        <v>-25585827.75</v>
      </c>
      <c r="I96" s="446">
        <f t="shared" si="31"/>
        <v>-19755509.724999998</v>
      </c>
      <c r="J96" s="446">
        <f>J101</f>
        <v>-13717745.125</v>
      </c>
      <c r="K96" s="446">
        <f t="shared" si="31"/>
        <v>-32479878.374999996</v>
      </c>
      <c r="L96" s="446">
        <f t="shared" si="31"/>
        <v>-26835156.774999999</v>
      </c>
      <c r="M96" s="446">
        <f t="shared" si="31"/>
        <v>-38290656.774999999</v>
      </c>
      <c r="N96" s="446">
        <f t="shared" si="31"/>
        <v>-49746156.774999999</v>
      </c>
      <c r="O96" s="446">
        <f t="shared" si="31"/>
        <v>-48732906.774999999</v>
      </c>
      <c r="P96" s="446">
        <f>SUM(E96:O96)</f>
        <v>-313138841.57499999</v>
      </c>
      <c r="Q96" s="342"/>
      <c r="R96" s="354"/>
      <c r="BF96" s="332">
        <v>99</v>
      </c>
      <c r="BG96" s="333">
        <v>180000</v>
      </c>
      <c r="BH96" s="333">
        <v>180000</v>
      </c>
      <c r="BI96" s="333">
        <v>200000</v>
      </c>
      <c r="BJ96" s="333">
        <v>150000</v>
      </c>
      <c r="BK96" s="333">
        <v>180000</v>
      </c>
      <c r="BP96" s="331" t="s">
        <v>282</v>
      </c>
    </row>
    <row r="97" spans="1:84" ht="13.5" thickBot="1" x14ac:dyDescent="0.35">
      <c r="A97" s="334"/>
      <c r="B97" s="336"/>
      <c r="C97" s="767"/>
      <c r="D97" s="768" t="s">
        <v>223</v>
      </c>
      <c r="E97" s="769">
        <f>E95+E96</f>
        <v>-232942500</v>
      </c>
      <c r="F97" s="769">
        <f t="shared" ref="F97:O97" si="32">F95+F96</f>
        <v>67387500</v>
      </c>
      <c r="G97" s="769">
        <f t="shared" si="32"/>
        <v>-206040043.5</v>
      </c>
      <c r="H97" s="769">
        <f t="shared" si="32"/>
        <v>-4395247.75</v>
      </c>
      <c r="I97" s="769">
        <f t="shared" si="32"/>
        <v>46876696.275000006</v>
      </c>
      <c r="J97" s="769">
        <f t="shared" si="32"/>
        <v>55285278.875</v>
      </c>
      <c r="K97" s="769">
        <f t="shared" si="32"/>
        <v>-246904258.375</v>
      </c>
      <c r="L97" s="769">
        <f t="shared" si="32"/>
        <v>37675947.225000001</v>
      </c>
      <c r="M97" s="769">
        <f t="shared" si="32"/>
        <v>-169210656.77500001</v>
      </c>
      <c r="N97" s="769">
        <f t="shared" si="32"/>
        <v>-180666156.77500001</v>
      </c>
      <c r="O97" s="769">
        <f t="shared" si="32"/>
        <v>-37152906.774999999</v>
      </c>
      <c r="P97" s="449">
        <f>SUM(P95:P96)</f>
        <v>-870086347.57500005</v>
      </c>
      <c r="Q97" s="342"/>
      <c r="R97" s="354"/>
      <c r="BF97" s="332">
        <v>100</v>
      </c>
      <c r="BG97" s="333">
        <v>180000</v>
      </c>
      <c r="BH97" s="333">
        <v>166500</v>
      </c>
      <c r="BI97" s="333">
        <v>185000</v>
      </c>
      <c r="BJ97" s="333">
        <v>150000</v>
      </c>
      <c r="BK97" s="333">
        <v>166500</v>
      </c>
      <c r="BP97" s="331" t="s">
        <v>282</v>
      </c>
    </row>
    <row r="98" spans="1:84" ht="14" thickTop="1" thickBot="1" x14ac:dyDescent="0.35">
      <c r="A98" s="334"/>
      <c r="B98" s="336"/>
      <c r="C98" s="447"/>
      <c r="D98" s="448" t="s">
        <v>492</v>
      </c>
      <c r="E98" s="449">
        <f>E97</f>
        <v>-232942500</v>
      </c>
      <c r="F98" s="449">
        <f>E98+F97</f>
        <v>-165555000</v>
      </c>
      <c r="G98" s="449">
        <f t="shared" ref="G98:N98" si="33">F98+G97</f>
        <v>-371595043.5</v>
      </c>
      <c r="H98" s="449">
        <f t="shared" si="33"/>
        <v>-375990291.25</v>
      </c>
      <c r="I98" s="449">
        <f t="shared" si="33"/>
        <v>-329113594.97500002</v>
      </c>
      <c r="J98" s="449">
        <f t="shared" si="33"/>
        <v>-273828316.10000002</v>
      </c>
      <c r="K98" s="449">
        <f t="shared" si="33"/>
        <v>-520732574.47500002</v>
      </c>
      <c r="L98" s="449">
        <f t="shared" si="33"/>
        <v>-483056627.25</v>
      </c>
      <c r="M98" s="449">
        <f t="shared" si="33"/>
        <v>-652267284.02499998</v>
      </c>
      <c r="N98" s="449">
        <f t="shared" si="33"/>
        <v>-832933440.79999995</v>
      </c>
      <c r="O98" s="449">
        <f>N98+O97</f>
        <v>-870086347.57499993</v>
      </c>
      <c r="P98" s="766"/>
      <c r="Q98" s="342"/>
      <c r="R98" s="354"/>
    </row>
    <row r="99" spans="1:84" s="659" customFormat="1" ht="13.5" thickTop="1" x14ac:dyDescent="0.3">
      <c r="A99" s="656"/>
      <c r="B99" s="657"/>
      <c r="C99" s="657"/>
      <c r="D99" s="657"/>
      <c r="E99" s="777" t="b">
        <f t="shared" ref="E99:O99" si="34">E91&gt;=0</f>
        <v>0</v>
      </c>
      <c r="F99" s="777" t="b">
        <f t="shared" si="34"/>
        <v>0</v>
      </c>
      <c r="G99" s="777" t="b">
        <f t="shared" si="34"/>
        <v>0</v>
      </c>
      <c r="H99" s="777" t="b">
        <f t="shared" si="34"/>
        <v>0</v>
      </c>
      <c r="I99" s="777" t="b">
        <f t="shared" si="34"/>
        <v>0</v>
      </c>
      <c r="J99" s="777" t="b">
        <f t="shared" si="34"/>
        <v>0</v>
      </c>
      <c r="K99" s="777" t="b">
        <f t="shared" si="34"/>
        <v>0</v>
      </c>
      <c r="L99" s="777" t="b">
        <f t="shared" si="34"/>
        <v>0</v>
      </c>
      <c r="M99" s="777" t="b">
        <f t="shared" si="34"/>
        <v>0</v>
      </c>
      <c r="N99" s="777" t="b">
        <f t="shared" si="34"/>
        <v>0</v>
      </c>
      <c r="O99" s="777" t="b">
        <f t="shared" si="34"/>
        <v>0</v>
      </c>
      <c r="P99" s="657"/>
      <c r="Q99" s="657"/>
      <c r="R99" s="658"/>
      <c r="Z99" s="660"/>
      <c r="AA99" s="660"/>
      <c r="AB99" s="660"/>
      <c r="AC99" s="660"/>
      <c r="AD99" s="660"/>
      <c r="AE99" s="660"/>
      <c r="AF99" s="660"/>
      <c r="AG99" s="660"/>
      <c r="AH99" s="660"/>
      <c r="AI99" s="660"/>
      <c r="AJ99" s="660"/>
      <c r="AK99" s="660"/>
      <c r="AL99" s="660"/>
      <c r="AM99" s="660"/>
      <c r="AN99" s="660"/>
      <c r="AO99" s="660"/>
      <c r="AP99" s="660"/>
      <c r="AQ99" s="660"/>
      <c r="AR99" s="660"/>
      <c r="AS99" s="660"/>
      <c r="AT99" s="660"/>
      <c r="AU99" s="660"/>
      <c r="AV99" s="660"/>
      <c r="AW99" s="660"/>
      <c r="AX99" s="660"/>
      <c r="AY99" s="660"/>
      <c r="AZ99" s="660"/>
      <c r="BA99" s="660"/>
      <c r="BB99" s="660"/>
      <c r="BC99" s="660"/>
      <c r="BD99" s="660"/>
      <c r="BE99" s="660"/>
      <c r="BF99" s="661">
        <v>101</v>
      </c>
      <c r="BG99" s="662">
        <v>165000</v>
      </c>
      <c r="BH99" s="662">
        <v>166500</v>
      </c>
      <c r="BI99" s="662">
        <v>185000</v>
      </c>
      <c r="BJ99" s="662">
        <v>150000</v>
      </c>
      <c r="BK99" s="662">
        <v>166500</v>
      </c>
      <c r="BL99" s="662"/>
      <c r="BM99" s="662"/>
      <c r="BN99" s="662"/>
      <c r="BO99" s="662"/>
      <c r="BP99" s="660" t="s">
        <v>284</v>
      </c>
      <c r="BQ99" s="660"/>
      <c r="BR99" s="660"/>
      <c r="BS99" s="660"/>
      <c r="BT99" s="660"/>
      <c r="BU99" s="660"/>
      <c r="BV99" s="660"/>
      <c r="BW99" s="660"/>
      <c r="BX99" s="660"/>
      <c r="BY99" s="660"/>
      <c r="BZ99" s="660"/>
      <c r="CA99" s="660"/>
      <c r="CB99" s="660"/>
      <c r="CC99" s="660"/>
      <c r="CD99" s="660"/>
      <c r="CE99" s="660"/>
      <c r="CF99" s="660"/>
    </row>
    <row r="100" spans="1:84" s="659" customFormat="1" ht="13.5" customHeight="1" x14ac:dyDescent="0.3">
      <c r="A100" s="656"/>
      <c r="B100" s="657"/>
      <c r="C100" s="657"/>
      <c r="D100" s="657"/>
      <c r="E100" s="663">
        <f>E95</f>
        <v>-214200000</v>
      </c>
      <c r="F100" s="663">
        <f>F95+E100</f>
        <v>-135000000</v>
      </c>
      <c r="G100" s="663">
        <f t="shared" ref="G100:O100" si="35">G95+F100</f>
        <v>-313600040</v>
      </c>
      <c r="H100" s="663">
        <f t="shared" si="35"/>
        <v>-292409460</v>
      </c>
      <c r="I100" s="663">
        <f t="shared" si="35"/>
        <v>-225777254</v>
      </c>
      <c r="J100" s="663">
        <f t="shared" si="35"/>
        <v>-156774230</v>
      </c>
      <c r="K100" s="663">
        <f t="shared" si="35"/>
        <v>-371198610</v>
      </c>
      <c r="L100" s="663">
        <f t="shared" si="35"/>
        <v>-306687506</v>
      </c>
      <c r="M100" s="663">
        <f t="shared" si="35"/>
        <v>-437607506</v>
      </c>
      <c r="N100" s="663">
        <f t="shared" si="35"/>
        <v>-568527506</v>
      </c>
      <c r="O100" s="663">
        <f t="shared" si="35"/>
        <v>-556947506</v>
      </c>
      <c r="P100" s="657"/>
      <c r="Q100" s="657"/>
      <c r="R100" s="658"/>
      <c r="Z100" s="660"/>
      <c r="AA100" s="660"/>
      <c r="AB100" s="660"/>
      <c r="AC100" s="660"/>
      <c r="AD100" s="660"/>
      <c r="AE100" s="660"/>
      <c r="AF100" s="660"/>
      <c r="AG100" s="660"/>
      <c r="AH100" s="660"/>
      <c r="AI100" s="660"/>
      <c r="AJ100" s="660"/>
      <c r="AK100" s="660"/>
      <c r="AL100" s="660"/>
      <c r="AM100" s="660"/>
      <c r="AN100" s="660"/>
      <c r="AO100" s="660"/>
      <c r="AP100" s="660"/>
      <c r="AQ100" s="660"/>
      <c r="AR100" s="660"/>
      <c r="AS100" s="660"/>
      <c r="AT100" s="660"/>
      <c r="AU100" s="660"/>
      <c r="AV100" s="660"/>
      <c r="AW100" s="660"/>
      <c r="AX100" s="660"/>
      <c r="AY100" s="660"/>
      <c r="AZ100" s="660"/>
      <c r="BA100" s="660"/>
      <c r="BB100" s="660"/>
      <c r="BC100" s="660"/>
      <c r="BD100" s="660"/>
      <c r="BE100" s="660"/>
      <c r="BF100" s="661">
        <v>102</v>
      </c>
      <c r="BG100" s="662">
        <v>165000</v>
      </c>
      <c r="BH100" s="662">
        <v>166500</v>
      </c>
      <c r="BI100" s="662">
        <v>185000</v>
      </c>
      <c r="BJ100" s="662">
        <v>150000</v>
      </c>
      <c r="BK100" s="662">
        <v>166500</v>
      </c>
      <c r="BL100" s="662"/>
      <c r="BM100" s="662"/>
      <c r="BN100" s="662"/>
      <c r="BO100" s="662"/>
      <c r="BP100" s="660" t="s">
        <v>284</v>
      </c>
      <c r="BQ100" s="660"/>
      <c r="BR100" s="660"/>
      <c r="BS100" s="660"/>
      <c r="BT100" s="660"/>
      <c r="BU100" s="660"/>
      <c r="BV100" s="660"/>
      <c r="BW100" s="660"/>
      <c r="BX100" s="660"/>
      <c r="BY100" s="660"/>
      <c r="BZ100" s="660"/>
      <c r="CA100" s="660"/>
      <c r="CB100" s="660"/>
      <c r="CC100" s="660"/>
      <c r="CD100" s="660"/>
      <c r="CE100" s="660"/>
      <c r="CF100" s="660"/>
    </row>
    <row r="101" spans="1:84" s="659" customFormat="1" x14ac:dyDescent="0.3">
      <c r="A101" s="656"/>
      <c r="B101" s="657"/>
      <c r="C101" s="657"/>
      <c r="D101" s="657"/>
      <c r="E101" s="664">
        <f>IF(E100&lt;1,(E100*70%)*$K$7,E100*$K$5)</f>
        <v>-18742500</v>
      </c>
      <c r="F101" s="664">
        <f>IF(F100&lt;1,(F100*70%)*$K$7,F100*$K$5)</f>
        <v>-11812500</v>
      </c>
      <c r="G101" s="664">
        <f t="shared" ref="G101:O101" si="36">IF(G100&lt;1,(G100*70%)*$K$7,G100*$K$5)</f>
        <v>-27440003.5</v>
      </c>
      <c r="H101" s="664">
        <f t="shared" si="36"/>
        <v>-25585827.75</v>
      </c>
      <c r="I101" s="664">
        <f t="shared" si="36"/>
        <v>-19755509.724999998</v>
      </c>
      <c r="J101" s="664">
        <f t="shared" si="36"/>
        <v>-13717745.125</v>
      </c>
      <c r="K101" s="664">
        <f t="shared" si="36"/>
        <v>-32479878.374999996</v>
      </c>
      <c r="L101" s="664">
        <f t="shared" si="36"/>
        <v>-26835156.774999999</v>
      </c>
      <c r="M101" s="664">
        <f t="shared" si="36"/>
        <v>-38290656.774999999</v>
      </c>
      <c r="N101" s="664">
        <f t="shared" si="36"/>
        <v>-49746156.774999999</v>
      </c>
      <c r="O101" s="664">
        <f t="shared" si="36"/>
        <v>-48732906.774999999</v>
      </c>
      <c r="P101" s="657"/>
      <c r="Q101" s="657"/>
      <c r="R101" s="658"/>
      <c r="Z101" s="660"/>
      <c r="AA101" s="660"/>
      <c r="AB101" s="660"/>
      <c r="AC101" s="660"/>
      <c r="AD101" s="660"/>
      <c r="AE101" s="660"/>
      <c r="AF101" s="660"/>
      <c r="AG101" s="660"/>
      <c r="AH101" s="660"/>
      <c r="AI101" s="660"/>
      <c r="AJ101" s="660"/>
      <c r="AK101" s="660"/>
      <c r="AL101" s="660"/>
      <c r="AM101" s="660"/>
      <c r="AN101" s="660"/>
      <c r="AO101" s="660"/>
      <c r="AP101" s="660"/>
      <c r="AQ101" s="660"/>
      <c r="AR101" s="660"/>
      <c r="AS101" s="660"/>
      <c r="AT101" s="660"/>
      <c r="AU101" s="660"/>
      <c r="AV101" s="660"/>
      <c r="AW101" s="660"/>
      <c r="AX101" s="660"/>
      <c r="AY101" s="660"/>
      <c r="AZ101" s="660"/>
      <c r="BA101" s="660"/>
      <c r="BB101" s="660"/>
      <c r="BC101" s="660"/>
      <c r="BD101" s="660"/>
      <c r="BE101" s="660"/>
      <c r="BF101" s="661">
        <v>103</v>
      </c>
      <c r="BG101" s="662">
        <v>165000</v>
      </c>
      <c r="BH101" s="662">
        <v>166500</v>
      </c>
      <c r="BI101" s="662">
        <v>185000</v>
      </c>
      <c r="BJ101" s="662">
        <v>150000</v>
      </c>
      <c r="BK101" s="662">
        <v>166500</v>
      </c>
      <c r="BL101" s="662"/>
      <c r="BM101" s="662"/>
      <c r="BN101" s="662"/>
      <c r="BO101" s="662"/>
      <c r="BP101" s="660" t="s">
        <v>284</v>
      </c>
      <c r="BQ101" s="660"/>
      <c r="BR101" s="660"/>
      <c r="BS101" s="660"/>
      <c r="BT101" s="660"/>
      <c r="BU101" s="660"/>
      <c r="BV101" s="660"/>
      <c r="BW101" s="660"/>
      <c r="BX101" s="660"/>
      <c r="BY101" s="660"/>
      <c r="BZ101" s="660"/>
      <c r="CA101" s="660"/>
      <c r="CB101" s="660"/>
      <c r="CC101" s="660"/>
      <c r="CD101" s="660"/>
      <c r="CE101" s="660"/>
      <c r="CF101" s="660"/>
    </row>
    <row r="102" spans="1:84" s="659" customFormat="1" ht="13.5" thickBot="1" x14ac:dyDescent="0.35">
      <c r="A102" s="656"/>
      <c r="B102" s="657"/>
      <c r="C102" s="657"/>
      <c r="D102" s="657"/>
      <c r="E102" s="664"/>
      <c r="F102" s="664"/>
      <c r="G102" s="664"/>
      <c r="H102" s="664"/>
      <c r="I102" s="664"/>
      <c r="J102" s="664"/>
      <c r="K102" s="664">
        <f>K104</f>
        <v>-233186513.25</v>
      </c>
      <c r="L102" s="664">
        <f>K102+L104</f>
        <v>-181792820.90000001</v>
      </c>
      <c r="M102" s="664">
        <f t="shared" ref="M102:O102" si="37">L102+M104</f>
        <v>-337285732.55000001</v>
      </c>
      <c r="N102" s="664">
        <f t="shared" si="37"/>
        <v>-504234144.20000005</v>
      </c>
      <c r="O102" s="664">
        <f t="shared" si="37"/>
        <v>-527669305.85000002</v>
      </c>
      <c r="P102" s="657"/>
      <c r="Q102" s="657"/>
      <c r="R102" s="658"/>
      <c r="Z102" s="660"/>
      <c r="AA102" s="660"/>
      <c r="AB102" s="660"/>
      <c r="AC102" s="660"/>
      <c r="AD102" s="660"/>
      <c r="AE102" s="660"/>
      <c r="AF102" s="660"/>
      <c r="AG102" s="660"/>
      <c r="AH102" s="660"/>
      <c r="AI102" s="660"/>
      <c r="AJ102" s="660"/>
      <c r="AK102" s="660"/>
      <c r="AL102" s="660"/>
      <c r="AM102" s="660"/>
      <c r="AN102" s="660"/>
      <c r="AO102" s="660"/>
      <c r="AP102" s="660"/>
      <c r="AQ102" s="660"/>
      <c r="AR102" s="660"/>
      <c r="AS102" s="660"/>
      <c r="AT102" s="660"/>
      <c r="AU102" s="660"/>
      <c r="AV102" s="660"/>
      <c r="AW102" s="660"/>
      <c r="AX102" s="660"/>
      <c r="AY102" s="660"/>
      <c r="AZ102" s="660"/>
      <c r="BA102" s="660"/>
      <c r="BB102" s="660"/>
      <c r="BC102" s="660"/>
      <c r="BD102" s="660"/>
      <c r="BE102" s="660"/>
      <c r="BF102" s="661"/>
      <c r="BG102" s="662"/>
      <c r="BH102" s="662"/>
      <c r="BI102" s="662"/>
      <c r="BJ102" s="662"/>
      <c r="BK102" s="662"/>
      <c r="BL102" s="662"/>
      <c r="BM102" s="662"/>
      <c r="BN102" s="662"/>
      <c r="BO102" s="662"/>
      <c r="BP102" s="660"/>
      <c r="BQ102" s="660"/>
      <c r="BR102" s="660"/>
      <c r="BS102" s="660"/>
      <c r="BT102" s="660"/>
      <c r="BU102" s="660"/>
      <c r="BV102" s="660"/>
      <c r="BW102" s="660"/>
      <c r="BX102" s="660"/>
      <c r="BY102" s="660"/>
      <c r="BZ102" s="660"/>
      <c r="CA102" s="660"/>
      <c r="CB102" s="660"/>
      <c r="CC102" s="660"/>
      <c r="CD102" s="660"/>
      <c r="CE102" s="660"/>
      <c r="CF102" s="660"/>
    </row>
    <row r="103" spans="1:84" x14ac:dyDescent="0.3">
      <c r="A103" s="334"/>
      <c r="B103" s="342"/>
      <c r="C103" s="456"/>
      <c r="D103" s="342"/>
      <c r="E103" s="342"/>
      <c r="F103" s="342"/>
      <c r="G103" s="342"/>
      <c r="H103" s="342"/>
      <c r="I103" s="1162" t="s">
        <v>378</v>
      </c>
      <c r="J103" s="586" t="s">
        <v>243</v>
      </c>
      <c r="K103" s="587">
        <f>K108</f>
        <v>-18762133.25</v>
      </c>
      <c r="L103" s="587">
        <f t="shared" ref="L103:O103" si="38">L108</f>
        <v>-13117411.649999999</v>
      </c>
      <c r="M103" s="587">
        <f t="shared" si="38"/>
        <v>-24572911.649999999</v>
      </c>
      <c r="N103" s="587">
        <f t="shared" si="38"/>
        <v>-36028411.649999999</v>
      </c>
      <c r="O103" s="587">
        <f t="shared" si="38"/>
        <v>-35015161.649999999</v>
      </c>
      <c r="P103" s="587">
        <f>SUM(K103:O103)</f>
        <v>-127496029.84999999</v>
      </c>
      <c r="Q103" s="342"/>
      <c r="R103" s="354"/>
      <c r="BF103" s="332">
        <v>104</v>
      </c>
      <c r="BG103" s="333">
        <v>165000</v>
      </c>
      <c r="BH103" s="333">
        <v>166500</v>
      </c>
      <c r="BI103" s="333">
        <v>185000</v>
      </c>
      <c r="BJ103" s="333">
        <v>150000</v>
      </c>
      <c r="BK103" s="333">
        <v>166500</v>
      </c>
      <c r="BP103" s="331" t="s">
        <v>284</v>
      </c>
    </row>
    <row r="104" spans="1:84" s="456" customFormat="1" ht="13.5" thickBot="1" x14ac:dyDescent="0.35">
      <c r="A104" s="466"/>
      <c r="B104" s="469"/>
      <c r="C104" s="469"/>
      <c r="D104" s="469"/>
      <c r="E104" s="469"/>
      <c r="F104" s="469"/>
      <c r="G104" s="469"/>
      <c r="H104" s="469"/>
      <c r="I104" s="1163"/>
      <c r="J104" s="588" t="s">
        <v>223</v>
      </c>
      <c r="K104" s="589">
        <f>K95+K103</f>
        <v>-233186513.25</v>
      </c>
      <c r="L104" s="589">
        <f>L95+L103</f>
        <v>51393692.350000001</v>
      </c>
      <c r="M104" s="589">
        <f>M95+M103</f>
        <v>-155492911.65000001</v>
      </c>
      <c r="N104" s="589">
        <f>N95+N103</f>
        <v>-166948411.65000001</v>
      </c>
      <c r="O104" s="589">
        <f>O95+O103</f>
        <v>-23435161.649999999</v>
      </c>
      <c r="P104" s="589">
        <f>SUM(K104:O104)</f>
        <v>-527669305.85000002</v>
      </c>
      <c r="Q104" s="469"/>
      <c r="R104" s="470"/>
      <c r="Z104" s="457"/>
      <c r="AA104" s="457"/>
      <c r="AB104" s="457"/>
      <c r="AC104" s="457"/>
      <c r="AD104" s="457"/>
      <c r="AE104" s="457"/>
      <c r="AF104" s="457"/>
      <c r="AG104" s="457"/>
      <c r="AH104" s="457"/>
      <c r="AI104" s="457"/>
      <c r="AJ104" s="457"/>
      <c r="AK104" s="457"/>
      <c r="AL104" s="457"/>
      <c r="AM104" s="457"/>
      <c r="AN104" s="457"/>
      <c r="AO104" s="457"/>
      <c r="AP104" s="457"/>
      <c r="AQ104" s="457"/>
      <c r="AR104" s="457"/>
      <c r="AS104" s="457"/>
      <c r="AT104" s="457"/>
      <c r="AU104" s="457"/>
      <c r="AV104" s="457"/>
      <c r="AW104" s="457"/>
      <c r="AX104" s="457"/>
      <c r="AY104" s="457"/>
      <c r="AZ104" s="457"/>
      <c r="BA104" s="457"/>
      <c r="BB104" s="457"/>
      <c r="BC104" s="457"/>
      <c r="BD104" s="457"/>
      <c r="BE104" s="457"/>
      <c r="BF104" s="458">
        <v>105</v>
      </c>
      <c r="BG104" s="459">
        <v>165000</v>
      </c>
      <c r="BH104" s="459">
        <v>166500</v>
      </c>
      <c r="BI104" s="459">
        <v>185000</v>
      </c>
      <c r="BJ104" s="459">
        <v>150000</v>
      </c>
      <c r="BK104" s="459">
        <v>166500</v>
      </c>
      <c r="BL104" s="459"/>
      <c r="BM104" s="459"/>
      <c r="BN104" s="459"/>
      <c r="BO104" s="459"/>
      <c r="BP104" s="457" t="s">
        <v>284</v>
      </c>
      <c r="BQ104" s="457"/>
      <c r="BR104" s="457"/>
      <c r="BS104" s="457"/>
      <c r="BT104" s="457"/>
      <c r="BU104" s="457"/>
      <c r="BV104" s="457"/>
      <c r="BW104" s="457"/>
      <c r="BX104" s="457"/>
      <c r="BY104" s="457"/>
      <c r="BZ104" s="457"/>
      <c r="CA104" s="457"/>
      <c r="CB104" s="457"/>
      <c r="CC104" s="457"/>
      <c r="CD104" s="457"/>
      <c r="CE104" s="457"/>
      <c r="CF104" s="457"/>
    </row>
    <row r="105" spans="1:84" s="456" customFormat="1" ht="13.5" thickBot="1" x14ac:dyDescent="0.35">
      <c r="A105" s="466"/>
      <c r="B105" s="469"/>
      <c r="C105" s="469"/>
      <c r="D105" s="469"/>
      <c r="E105" s="469"/>
      <c r="F105" s="469"/>
      <c r="G105" s="469"/>
      <c r="H105" s="469"/>
      <c r="I105" s="590"/>
      <c r="J105" s="448" t="s">
        <v>492</v>
      </c>
      <c r="K105" s="449">
        <f>K104</f>
        <v>-233186513.25</v>
      </c>
      <c r="L105" s="449">
        <f>K105+L104</f>
        <v>-181792820.90000001</v>
      </c>
      <c r="M105" s="449">
        <f>L105+M104</f>
        <v>-337285732.55000001</v>
      </c>
      <c r="N105" s="449">
        <f t="shared" ref="N105" si="39">M105+N104</f>
        <v>-504234144.20000005</v>
      </c>
      <c r="O105" s="449">
        <f t="shared" ref="O105" si="40">N105+O104</f>
        <v>-527669305.85000002</v>
      </c>
      <c r="P105" s="592"/>
      <c r="Q105" s="469"/>
      <c r="R105" s="470"/>
      <c r="Z105" s="457"/>
      <c r="AA105" s="457"/>
      <c r="AB105" s="457"/>
      <c r="AC105" s="457"/>
      <c r="AD105" s="457"/>
      <c r="AE105" s="457"/>
      <c r="AF105" s="457"/>
      <c r="AG105" s="457"/>
      <c r="AH105" s="457"/>
      <c r="AI105" s="457"/>
      <c r="AJ105" s="457"/>
      <c r="AK105" s="457"/>
      <c r="AL105" s="457"/>
      <c r="AM105" s="457"/>
      <c r="AN105" s="457"/>
      <c r="AO105" s="457"/>
      <c r="AP105" s="457"/>
      <c r="AQ105" s="457"/>
      <c r="AR105" s="457"/>
      <c r="AS105" s="457"/>
      <c r="AT105" s="457"/>
      <c r="AU105" s="457"/>
      <c r="AV105" s="457"/>
      <c r="AW105" s="457"/>
      <c r="AX105" s="457"/>
      <c r="AY105" s="457"/>
      <c r="AZ105" s="457"/>
      <c r="BA105" s="457"/>
      <c r="BB105" s="457"/>
      <c r="BC105" s="457"/>
      <c r="BD105" s="457"/>
      <c r="BE105" s="457"/>
      <c r="BF105" s="458"/>
      <c r="BG105" s="459"/>
      <c r="BH105" s="459"/>
      <c r="BI105" s="459"/>
      <c r="BJ105" s="459"/>
      <c r="BK105" s="459"/>
      <c r="BL105" s="459"/>
      <c r="BM105" s="459"/>
      <c r="BN105" s="459"/>
      <c r="BO105" s="459"/>
      <c r="BP105" s="457"/>
      <c r="BQ105" s="457"/>
      <c r="BR105" s="457"/>
      <c r="BS105" s="457"/>
      <c r="BT105" s="457"/>
      <c r="BU105" s="457"/>
      <c r="BV105" s="457"/>
      <c r="BW105" s="457"/>
      <c r="BX105" s="457"/>
      <c r="BY105" s="457"/>
      <c r="BZ105" s="457"/>
      <c r="CA105" s="457"/>
      <c r="CB105" s="457"/>
      <c r="CC105" s="457"/>
      <c r="CD105" s="457"/>
      <c r="CE105" s="457"/>
      <c r="CF105" s="457"/>
    </row>
    <row r="106" spans="1:84" s="456" customFormat="1" ht="13.5" thickTop="1" x14ac:dyDescent="0.3">
      <c r="A106" s="466"/>
      <c r="B106" s="469"/>
      <c r="C106" s="469"/>
      <c r="D106" s="469"/>
      <c r="E106" s="469"/>
      <c r="F106" s="469"/>
      <c r="G106" s="469"/>
      <c r="H106" s="469"/>
      <c r="I106" s="590"/>
      <c r="J106" s="591"/>
      <c r="K106" s="583" t="b">
        <f>K102&gt;=0</f>
        <v>0</v>
      </c>
      <c r="L106" s="583" t="b">
        <f t="shared" ref="L106:O106" si="41">L102&gt;=0</f>
        <v>0</v>
      </c>
      <c r="M106" s="583" t="b">
        <f t="shared" si="41"/>
        <v>0</v>
      </c>
      <c r="N106" s="583" t="b">
        <f t="shared" si="41"/>
        <v>0</v>
      </c>
      <c r="O106" s="583" t="b">
        <f t="shared" si="41"/>
        <v>0</v>
      </c>
      <c r="P106" s="592"/>
      <c r="Q106" s="469"/>
      <c r="R106" s="470"/>
      <c r="Z106" s="457"/>
      <c r="AA106" s="457"/>
      <c r="AB106" s="457"/>
      <c r="AC106" s="457"/>
      <c r="AD106" s="457"/>
      <c r="AE106" s="457"/>
      <c r="AF106" s="457"/>
      <c r="AG106" s="457"/>
      <c r="AH106" s="457"/>
      <c r="AI106" s="457"/>
      <c r="AJ106" s="457"/>
      <c r="AK106" s="457"/>
      <c r="AL106" s="457"/>
      <c r="AM106" s="457"/>
      <c r="AN106" s="457"/>
      <c r="AO106" s="457"/>
      <c r="AP106" s="457"/>
      <c r="AQ106" s="457"/>
      <c r="AR106" s="457"/>
      <c r="AS106" s="457"/>
      <c r="AT106" s="457"/>
      <c r="AU106" s="457"/>
      <c r="AV106" s="457"/>
      <c r="AW106" s="457"/>
      <c r="AX106" s="457"/>
      <c r="AY106" s="457"/>
      <c r="AZ106" s="457"/>
      <c r="BA106" s="457"/>
      <c r="BB106" s="457"/>
      <c r="BC106" s="457"/>
      <c r="BD106" s="457"/>
      <c r="BE106" s="457"/>
      <c r="BF106" s="458"/>
      <c r="BG106" s="459"/>
      <c r="BH106" s="459"/>
      <c r="BI106" s="459"/>
      <c r="BJ106" s="459"/>
      <c r="BK106" s="459"/>
      <c r="BL106" s="459"/>
      <c r="BM106" s="459"/>
      <c r="BN106" s="459"/>
      <c r="BO106" s="459"/>
      <c r="BP106" s="457"/>
      <c r="BQ106" s="457"/>
      <c r="BR106" s="457"/>
      <c r="BS106" s="457"/>
      <c r="BT106" s="457"/>
      <c r="BU106" s="457"/>
      <c r="BV106" s="457"/>
      <c r="BW106" s="457"/>
      <c r="BX106" s="457"/>
      <c r="BY106" s="457"/>
      <c r="BZ106" s="457"/>
      <c r="CA106" s="457"/>
      <c r="CB106" s="457"/>
      <c r="CC106" s="457"/>
      <c r="CD106" s="457"/>
      <c r="CE106" s="457"/>
      <c r="CF106" s="457"/>
    </row>
    <row r="107" spans="1:84" s="483" customFormat="1" x14ac:dyDescent="0.3">
      <c r="A107" s="582"/>
      <c r="B107" s="577"/>
      <c r="C107" s="577"/>
      <c r="D107" s="577"/>
      <c r="E107" s="577"/>
      <c r="F107" s="577"/>
      <c r="G107" s="577"/>
      <c r="H107" s="577"/>
      <c r="I107" s="577"/>
      <c r="J107" s="577"/>
      <c r="K107" s="585">
        <f>K95</f>
        <v>-214424380</v>
      </c>
      <c r="L107" s="585">
        <f>L95+K107</f>
        <v>-149913276</v>
      </c>
      <c r="M107" s="585">
        <f>M95+L107</f>
        <v>-280833276</v>
      </c>
      <c r="N107" s="585">
        <f>N95+M107</f>
        <v>-411753276</v>
      </c>
      <c r="O107" s="585">
        <f>O95+N107</f>
        <v>-400173276</v>
      </c>
      <c r="P107" s="577"/>
      <c r="Q107" s="577"/>
      <c r="R107" s="584"/>
      <c r="Z107" s="484"/>
      <c r="AA107" s="484"/>
      <c r="AB107" s="484"/>
      <c r="AC107" s="484"/>
      <c r="AD107" s="484"/>
      <c r="AE107" s="484"/>
      <c r="AF107" s="484"/>
      <c r="AG107" s="484"/>
      <c r="AH107" s="484"/>
      <c r="AI107" s="484"/>
      <c r="AJ107" s="484"/>
      <c r="AK107" s="484"/>
      <c r="AL107" s="484"/>
      <c r="AM107" s="484"/>
      <c r="AN107" s="484"/>
      <c r="AO107" s="484"/>
      <c r="AP107" s="484"/>
      <c r="AQ107" s="484"/>
      <c r="AR107" s="484"/>
      <c r="AS107" s="484"/>
      <c r="AT107" s="484"/>
      <c r="AU107" s="484"/>
      <c r="AV107" s="484"/>
      <c r="AW107" s="484"/>
      <c r="AX107" s="484"/>
      <c r="AY107" s="484"/>
      <c r="AZ107" s="484"/>
      <c r="BA107" s="484"/>
      <c r="BB107" s="484"/>
      <c r="BC107" s="484"/>
      <c r="BD107" s="484"/>
      <c r="BE107" s="484"/>
      <c r="BF107" s="485"/>
      <c r="BG107" s="486"/>
      <c r="BH107" s="486"/>
      <c r="BI107" s="486"/>
      <c r="BJ107" s="486"/>
      <c r="BK107" s="486"/>
      <c r="BL107" s="486"/>
      <c r="BM107" s="486"/>
      <c r="BN107" s="486"/>
      <c r="BO107" s="486"/>
      <c r="BP107" s="484"/>
      <c r="BQ107" s="484"/>
      <c r="BR107" s="484"/>
      <c r="BS107" s="484"/>
      <c r="BT107" s="484"/>
      <c r="BU107" s="484"/>
      <c r="BV107" s="484"/>
      <c r="BW107" s="484"/>
      <c r="BX107" s="484"/>
      <c r="BY107" s="484"/>
      <c r="BZ107" s="484"/>
      <c r="CA107" s="484"/>
      <c r="CB107" s="484"/>
      <c r="CC107" s="484"/>
      <c r="CD107" s="484"/>
      <c r="CE107" s="484"/>
      <c r="CF107" s="484"/>
    </row>
    <row r="108" spans="1:84" s="483" customFormat="1" ht="13.5" thickBot="1" x14ac:dyDescent="0.35">
      <c r="A108" s="480"/>
      <c r="B108" s="481"/>
      <c r="C108" s="481"/>
      <c r="D108" s="481"/>
      <c r="E108" s="481"/>
      <c r="F108" s="481"/>
      <c r="G108" s="481"/>
      <c r="H108" s="481"/>
      <c r="I108" s="481"/>
      <c r="J108" s="481"/>
      <c r="K108" s="593">
        <f>IF(K107&lt;1,(K107*70%)*$K$7,K107*$K$5)</f>
        <v>-18762133.25</v>
      </c>
      <c r="L108" s="593">
        <f>IF(L107&lt;1,(L107*70%)*$K$7,L107*$K$5)</f>
        <v>-13117411.649999999</v>
      </c>
      <c r="M108" s="593">
        <f>IF(M107&lt;1,(M107*70%)*$K$7,M107*$K$5)</f>
        <v>-24572911.649999999</v>
      </c>
      <c r="N108" s="593">
        <f>IF(N107&lt;1,(N107*70%)*$K$7,N107*$K$5)</f>
        <v>-36028411.649999999</v>
      </c>
      <c r="O108" s="593">
        <f>IF(O107&lt;1,(O107*70%)*$K$7,O107*$K$5)</f>
        <v>-35015161.649999999</v>
      </c>
      <c r="P108" s="481"/>
      <c r="Q108" s="481"/>
      <c r="R108" s="482"/>
      <c r="Z108" s="484"/>
      <c r="AA108" s="484"/>
      <c r="AB108" s="484"/>
      <c r="AC108" s="484"/>
      <c r="AD108" s="484"/>
      <c r="AE108" s="484"/>
      <c r="AF108" s="484"/>
      <c r="AG108" s="484"/>
      <c r="AH108" s="484"/>
      <c r="AI108" s="484"/>
      <c r="AJ108" s="484"/>
      <c r="AK108" s="484"/>
      <c r="AL108" s="484"/>
      <c r="AM108" s="484"/>
      <c r="AN108" s="484"/>
      <c r="AO108" s="484"/>
      <c r="AP108" s="484"/>
      <c r="AQ108" s="484"/>
      <c r="AR108" s="484"/>
      <c r="AS108" s="484"/>
      <c r="AT108" s="484"/>
      <c r="AU108" s="484"/>
      <c r="AV108" s="484"/>
      <c r="AW108" s="484"/>
      <c r="AX108" s="484"/>
      <c r="AY108" s="484"/>
      <c r="AZ108" s="484"/>
      <c r="BA108" s="484"/>
      <c r="BB108" s="484"/>
      <c r="BC108" s="484"/>
      <c r="BD108" s="484"/>
      <c r="BE108" s="484"/>
      <c r="BF108" s="485"/>
      <c r="BG108" s="486"/>
      <c r="BH108" s="486"/>
      <c r="BI108" s="486"/>
      <c r="BJ108" s="486"/>
      <c r="BK108" s="486"/>
      <c r="BL108" s="486"/>
      <c r="BM108" s="486"/>
      <c r="BN108" s="486"/>
      <c r="BO108" s="486"/>
      <c r="BP108" s="484"/>
      <c r="BQ108" s="484"/>
      <c r="BR108" s="484"/>
      <c r="BS108" s="484"/>
      <c r="BT108" s="484"/>
      <c r="BU108" s="484"/>
      <c r="BV108" s="484"/>
      <c r="BW108" s="484"/>
      <c r="BX108" s="484"/>
      <c r="BY108" s="484"/>
      <c r="BZ108" s="484"/>
      <c r="CA108" s="484"/>
      <c r="CB108" s="484"/>
      <c r="CC108" s="484"/>
      <c r="CD108" s="484"/>
      <c r="CE108" s="484"/>
      <c r="CF108" s="484"/>
    </row>
    <row r="109" spans="1:84" s="456" customFormat="1" x14ac:dyDescent="0.3">
      <c r="AD109" s="457"/>
      <c r="AE109" s="457"/>
      <c r="AF109" s="457"/>
      <c r="AG109" s="457"/>
      <c r="AH109" s="457"/>
      <c r="AI109" s="457"/>
      <c r="AJ109" s="457"/>
      <c r="AK109" s="457"/>
      <c r="AL109" s="457"/>
      <c r="AM109" s="457"/>
      <c r="AN109" s="457"/>
      <c r="AO109" s="457"/>
      <c r="AP109" s="457"/>
      <c r="AQ109" s="457"/>
      <c r="AR109" s="457"/>
      <c r="AS109" s="457"/>
      <c r="AT109" s="457"/>
      <c r="AU109" s="457"/>
      <c r="AV109" s="457"/>
      <c r="AW109" s="457"/>
      <c r="AX109" s="457"/>
      <c r="AY109" s="457"/>
      <c r="AZ109" s="457"/>
      <c r="BA109" s="457"/>
      <c r="BB109" s="457"/>
      <c r="BC109" s="457"/>
      <c r="BD109" s="457"/>
      <c r="BE109" s="457"/>
      <c r="BF109" s="458"/>
      <c r="BG109" s="459"/>
      <c r="BH109" s="459"/>
      <c r="BI109" s="459"/>
      <c r="BJ109" s="459"/>
      <c r="BK109" s="459"/>
      <c r="BL109" s="459"/>
      <c r="BM109" s="459"/>
      <c r="BN109" s="459"/>
      <c r="BO109" s="459"/>
      <c r="BP109" s="457"/>
      <c r="BQ109" s="457"/>
      <c r="BR109" s="457"/>
      <c r="BS109" s="457"/>
      <c r="BT109" s="457"/>
      <c r="BU109" s="457"/>
      <c r="BV109" s="457"/>
      <c r="BW109" s="457"/>
      <c r="BX109" s="457"/>
      <c r="BY109" s="457"/>
      <c r="BZ109" s="457"/>
      <c r="CA109" s="457"/>
      <c r="CB109" s="457"/>
      <c r="CC109" s="457"/>
      <c r="CD109" s="457"/>
      <c r="CE109" s="457"/>
      <c r="CF109" s="457"/>
    </row>
    <row r="110" spans="1:84" s="456" customFormat="1" x14ac:dyDescent="0.3">
      <c r="Z110" s="457"/>
      <c r="AA110" s="457"/>
      <c r="AB110" s="457"/>
      <c r="AC110" s="457"/>
      <c r="AD110" s="457"/>
      <c r="AE110" s="457"/>
      <c r="AF110" s="457"/>
      <c r="AG110" s="457"/>
      <c r="AH110" s="457"/>
      <c r="AI110" s="457"/>
      <c r="AJ110" s="457"/>
      <c r="AK110" s="457"/>
      <c r="AL110" s="457"/>
      <c r="AM110" s="457"/>
      <c r="AN110" s="457"/>
      <c r="AO110" s="457"/>
      <c r="AP110" s="457"/>
      <c r="AQ110" s="457"/>
      <c r="AR110" s="457"/>
      <c r="AS110" s="457"/>
      <c r="AT110" s="457"/>
      <c r="AU110" s="457"/>
      <c r="AV110" s="457"/>
      <c r="AW110" s="457"/>
      <c r="AX110" s="457"/>
      <c r="AY110" s="457"/>
      <c r="AZ110" s="457"/>
      <c r="BA110" s="457"/>
      <c r="BB110" s="457"/>
      <c r="BC110" s="457"/>
      <c r="BD110" s="457"/>
      <c r="BE110" s="457"/>
      <c r="BF110" s="458">
        <v>106</v>
      </c>
      <c r="BG110" s="459">
        <v>165000</v>
      </c>
      <c r="BH110" s="459">
        <v>166500</v>
      </c>
      <c r="BI110" s="459">
        <v>185000</v>
      </c>
      <c r="BJ110" s="459">
        <v>150000</v>
      </c>
      <c r="BK110" s="459">
        <v>166500</v>
      </c>
      <c r="BL110" s="459"/>
      <c r="BM110" s="459"/>
      <c r="BN110" s="459"/>
      <c r="BO110" s="459"/>
      <c r="BP110" s="457" t="s">
        <v>284</v>
      </c>
      <c r="BQ110" s="457"/>
      <c r="BR110" s="457"/>
      <c r="BS110" s="457"/>
      <c r="BT110" s="457"/>
      <c r="BU110" s="457"/>
      <c r="BV110" s="457"/>
      <c r="BW110" s="457"/>
      <c r="BX110" s="457"/>
      <c r="BY110" s="457"/>
      <c r="BZ110" s="457"/>
      <c r="CA110" s="457"/>
      <c r="CB110" s="457"/>
      <c r="CC110" s="457"/>
      <c r="CD110" s="457"/>
      <c r="CE110" s="457"/>
      <c r="CF110" s="457"/>
    </row>
    <row r="111" spans="1:84" s="456" customFormat="1" x14ac:dyDescent="0.3">
      <c r="Z111" s="457"/>
      <c r="AA111" s="457"/>
      <c r="AB111" s="457"/>
      <c r="AC111" s="457"/>
      <c r="AD111" s="457"/>
      <c r="AE111" s="457"/>
      <c r="AF111" s="457"/>
      <c r="AG111" s="457"/>
      <c r="AH111" s="457"/>
      <c r="AI111" s="457"/>
      <c r="AJ111" s="457"/>
      <c r="AK111" s="457"/>
      <c r="AL111" s="457"/>
      <c r="AM111" s="457"/>
      <c r="AN111" s="457"/>
      <c r="AO111" s="457"/>
      <c r="AP111" s="457"/>
      <c r="AQ111" s="457"/>
      <c r="AR111" s="457"/>
      <c r="AS111" s="457"/>
      <c r="AT111" s="457"/>
      <c r="AU111" s="457"/>
      <c r="AV111" s="457"/>
      <c r="AW111" s="457"/>
      <c r="AX111" s="457"/>
      <c r="AY111" s="457"/>
      <c r="AZ111" s="457"/>
      <c r="BA111" s="457"/>
      <c r="BB111" s="457"/>
      <c r="BC111" s="457"/>
      <c r="BD111" s="457"/>
      <c r="BE111" s="457"/>
      <c r="BF111" s="458">
        <v>107</v>
      </c>
      <c r="BG111" s="459">
        <v>165000</v>
      </c>
      <c r="BH111" s="459">
        <v>166500</v>
      </c>
      <c r="BI111" s="459">
        <v>185000</v>
      </c>
      <c r="BJ111" s="459">
        <v>150000</v>
      </c>
      <c r="BK111" s="459">
        <v>166500</v>
      </c>
      <c r="BL111" s="459"/>
      <c r="BM111" s="459"/>
      <c r="BN111" s="459"/>
      <c r="BO111" s="459"/>
      <c r="BP111" s="457" t="s">
        <v>284</v>
      </c>
      <c r="BQ111" s="457"/>
      <c r="BR111" s="457"/>
      <c r="BS111" s="457"/>
      <c r="BT111" s="457"/>
      <c r="BU111" s="457"/>
      <c r="BV111" s="457"/>
      <c r="BW111" s="457"/>
      <c r="BX111" s="457"/>
      <c r="BY111" s="457"/>
      <c r="BZ111" s="457"/>
      <c r="CA111" s="457"/>
      <c r="CB111" s="457"/>
      <c r="CC111" s="457"/>
      <c r="CD111" s="457"/>
      <c r="CE111" s="457"/>
      <c r="CF111" s="457"/>
    </row>
    <row r="112" spans="1:84" x14ac:dyDescent="0.3">
      <c r="BF112" s="332">
        <v>108</v>
      </c>
      <c r="BG112" s="333">
        <v>165000</v>
      </c>
      <c r="BH112" s="333">
        <v>166500</v>
      </c>
      <c r="BI112" s="333">
        <v>185000</v>
      </c>
      <c r="BJ112" s="333">
        <v>150000</v>
      </c>
      <c r="BK112" s="333">
        <v>166500</v>
      </c>
      <c r="BP112" s="331" t="s">
        <v>284</v>
      </c>
    </row>
    <row r="113" spans="1:68" x14ac:dyDescent="0.3">
      <c r="BF113" s="332">
        <v>109</v>
      </c>
      <c r="BG113" s="333">
        <v>165000</v>
      </c>
      <c r="BH113" s="333">
        <v>166500</v>
      </c>
      <c r="BI113" s="333">
        <v>185000</v>
      </c>
      <c r="BJ113" s="333">
        <v>150000</v>
      </c>
      <c r="BK113" s="333">
        <v>166500</v>
      </c>
      <c r="BP113" s="331" t="s">
        <v>284</v>
      </c>
    </row>
    <row r="114" spans="1:68" x14ac:dyDescent="0.3">
      <c r="BF114" s="332">
        <v>110</v>
      </c>
      <c r="BG114" s="333">
        <v>165000</v>
      </c>
      <c r="BH114" s="333">
        <v>166500</v>
      </c>
      <c r="BI114" s="333">
        <v>185000</v>
      </c>
      <c r="BJ114" s="333">
        <v>150000</v>
      </c>
      <c r="BK114" s="333">
        <v>166500</v>
      </c>
      <c r="BP114" s="331" t="s">
        <v>284</v>
      </c>
    </row>
    <row r="115" spans="1:68" x14ac:dyDescent="0.3">
      <c r="BF115" s="332">
        <v>111</v>
      </c>
      <c r="BG115" s="333">
        <v>165000</v>
      </c>
      <c r="BH115" s="333">
        <v>166500</v>
      </c>
      <c r="BI115" s="333">
        <v>185000</v>
      </c>
      <c r="BJ115" s="333">
        <v>150000</v>
      </c>
      <c r="BK115" s="333">
        <v>166500</v>
      </c>
      <c r="BP115" s="331" t="s">
        <v>284</v>
      </c>
    </row>
    <row r="116" spans="1:68" x14ac:dyDescent="0.3">
      <c r="BF116" s="332">
        <v>112</v>
      </c>
      <c r="BG116" s="333">
        <v>165000</v>
      </c>
      <c r="BH116" s="333">
        <v>166500</v>
      </c>
      <c r="BI116" s="333">
        <v>185000</v>
      </c>
      <c r="BJ116" s="333">
        <v>150000</v>
      </c>
      <c r="BK116" s="333">
        <v>166500</v>
      </c>
      <c r="BP116" s="331" t="s">
        <v>284</v>
      </c>
    </row>
    <row r="117" spans="1:68" x14ac:dyDescent="0.3">
      <c r="BF117" s="332">
        <v>113</v>
      </c>
      <c r="BG117" s="333">
        <v>165000</v>
      </c>
      <c r="BH117" s="333">
        <v>166500</v>
      </c>
      <c r="BI117" s="333">
        <v>185000</v>
      </c>
      <c r="BJ117" s="333">
        <v>150000</v>
      </c>
      <c r="BK117" s="333">
        <v>166500</v>
      </c>
      <c r="BP117" s="331" t="s">
        <v>284</v>
      </c>
    </row>
    <row r="118" spans="1:68" x14ac:dyDescent="0.3">
      <c r="BF118" s="332">
        <v>114</v>
      </c>
      <c r="BG118" s="333">
        <v>165000</v>
      </c>
      <c r="BH118" s="333">
        <v>166500</v>
      </c>
      <c r="BI118" s="333">
        <v>185000</v>
      </c>
      <c r="BJ118" s="333">
        <v>150000</v>
      </c>
      <c r="BK118" s="333">
        <v>166500</v>
      </c>
      <c r="BP118" s="331" t="s">
        <v>284</v>
      </c>
    </row>
    <row r="119" spans="1:68" x14ac:dyDescent="0.3">
      <c r="BF119" s="332">
        <v>115</v>
      </c>
      <c r="BG119" s="333">
        <v>165000</v>
      </c>
      <c r="BH119" s="333">
        <v>166500</v>
      </c>
      <c r="BI119" s="333">
        <v>185000</v>
      </c>
      <c r="BJ119" s="333">
        <v>150000</v>
      </c>
      <c r="BK119" s="333">
        <v>166500</v>
      </c>
      <c r="BP119" s="331" t="s">
        <v>284</v>
      </c>
    </row>
    <row r="120" spans="1:68" x14ac:dyDescent="0.3">
      <c r="BF120" s="332">
        <v>116</v>
      </c>
      <c r="BG120" s="333">
        <v>165000</v>
      </c>
      <c r="BH120" s="333">
        <v>166500</v>
      </c>
      <c r="BI120" s="333">
        <v>185000</v>
      </c>
      <c r="BJ120" s="333">
        <v>150000</v>
      </c>
      <c r="BK120" s="333">
        <v>166500</v>
      </c>
      <c r="BP120" s="331" t="s">
        <v>284</v>
      </c>
    </row>
    <row r="121" spans="1:68" x14ac:dyDescent="0.3">
      <c r="BF121" s="332">
        <v>117</v>
      </c>
      <c r="BG121" s="333">
        <v>165000</v>
      </c>
      <c r="BH121" s="333">
        <v>166500</v>
      </c>
      <c r="BI121" s="333">
        <v>185000</v>
      </c>
      <c r="BJ121" s="333">
        <v>150000</v>
      </c>
      <c r="BK121" s="333">
        <v>166500</v>
      </c>
      <c r="BP121" s="331" t="s">
        <v>284</v>
      </c>
    </row>
    <row r="122" spans="1:68" x14ac:dyDescent="0.3">
      <c r="BF122" s="332">
        <v>118</v>
      </c>
      <c r="BG122" s="333">
        <v>165000</v>
      </c>
      <c r="BH122" s="333">
        <v>166500</v>
      </c>
      <c r="BI122" s="333">
        <v>185000</v>
      </c>
      <c r="BJ122" s="333">
        <v>150000</v>
      </c>
      <c r="BK122" s="333">
        <v>166500</v>
      </c>
      <c r="BP122" s="331" t="s">
        <v>284</v>
      </c>
    </row>
    <row r="123" spans="1:68" x14ac:dyDescent="0.3">
      <c r="BF123" s="332">
        <v>119</v>
      </c>
      <c r="BG123" s="333">
        <v>165000</v>
      </c>
      <c r="BH123" s="333">
        <v>166500</v>
      </c>
      <c r="BI123" s="333">
        <v>185000</v>
      </c>
      <c r="BJ123" s="333">
        <v>150000</v>
      </c>
      <c r="BK123" s="333">
        <v>166500</v>
      </c>
      <c r="BP123" s="331" t="s">
        <v>284</v>
      </c>
    </row>
    <row r="124" spans="1:68" x14ac:dyDescent="0.3">
      <c r="BF124" s="332">
        <v>120</v>
      </c>
      <c r="BG124" s="333">
        <v>165000</v>
      </c>
      <c r="BH124" s="333">
        <v>166500</v>
      </c>
      <c r="BI124" s="333">
        <v>185000</v>
      </c>
      <c r="BJ124" s="333">
        <v>150000</v>
      </c>
      <c r="BK124" s="333">
        <v>166500</v>
      </c>
      <c r="BP124" s="331" t="s">
        <v>284</v>
      </c>
    </row>
    <row r="125" spans="1:68" x14ac:dyDescent="0.3">
      <c r="BF125" s="332">
        <v>121</v>
      </c>
      <c r="BG125" s="333">
        <v>155000</v>
      </c>
      <c r="BH125" s="333">
        <v>166500</v>
      </c>
      <c r="BI125" s="333">
        <v>185000</v>
      </c>
      <c r="BJ125" s="333">
        <v>150000</v>
      </c>
      <c r="BK125" s="333">
        <v>166500</v>
      </c>
      <c r="BP125" s="331" t="s">
        <v>284</v>
      </c>
    </row>
    <row r="126" spans="1:68" s="331" customFormat="1" x14ac:dyDescent="0.3">
      <c r="A126" s="330"/>
      <c r="B126" s="330"/>
      <c r="C126" s="330"/>
      <c r="D126" s="330"/>
      <c r="E126" s="330"/>
      <c r="F126" s="330"/>
      <c r="G126" s="330"/>
      <c r="H126" s="330"/>
      <c r="I126" s="330"/>
      <c r="J126" s="330"/>
      <c r="K126" s="330"/>
      <c r="L126" s="330"/>
      <c r="M126" s="330"/>
      <c r="N126" s="330"/>
      <c r="O126" s="330"/>
      <c r="P126" s="330"/>
      <c r="Q126" s="330"/>
      <c r="R126" s="330"/>
      <c r="S126" s="330"/>
      <c r="T126" s="330"/>
      <c r="U126" s="330"/>
      <c r="V126" s="330"/>
      <c r="W126" s="330"/>
      <c r="X126" s="330"/>
      <c r="Y126" s="330"/>
      <c r="BF126" s="332">
        <v>122</v>
      </c>
      <c r="BG126" s="333">
        <v>155000</v>
      </c>
      <c r="BH126" s="333">
        <v>166500</v>
      </c>
      <c r="BI126" s="333">
        <v>185000</v>
      </c>
      <c r="BJ126" s="333">
        <v>150000</v>
      </c>
      <c r="BK126" s="333">
        <v>166500</v>
      </c>
      <c r="BL126" s="333"/>
      <c r="BM126" s="333"/>
      <c r="BN126" s="333"/>
      <c r="BO126" s="333"/>
      <c r="BP126" s="331" t="s">
        <v>284</v>
      </c>
    </row>
    <row r="127" spans="1:68" s="331" customFormat="1" x14ac:dyDescent="0.3">
      <c r="A127" s="330"/>
      <c r="B127" s="330"/>
      <c r="C127" s="330"/>
      <c r="D127" s="330"/>
      <c r="E127" s="330"/>
      <c r="F127" s="330"/>
      <c r="G127" s="330"/>
      <c r="H127" s="330"/>
      <c r="I127" s="330"/>
      <c r="J127" s="330"/>
      <c r="K127" s="330"/>
      <c r="L127" s="330"/>
      <c r="M127" s="330"/>
      <c r="N127" s="330"/>
      <c r="O127" s="330"/>
      <c r="P127" s="330"/>
      <c r="Q127" s="330"/>
      <c r="R127" s="330"/>
      <c r="S127" s="330"/>
      <c r="T127" s="330"/>
      <c r="U127" s="330"/>
      <c r="V127" s="330"/>
      <c r="W127" s="330"/>
      <c r="X127" s="330"/>
      <c r="Y127" s="330"/>
      <c r="BF127" s="332">
        <v>123</v>
      </c>
      <c r="BG127" s="333">
        <v>155000</v>
      </c>
      <c r="BH127" s="333">
        <v>166500</v>
      </c>
      <c r="BI127" s="333">
        <v>185000</v>
      </c>
      <c r="BJ127" s="333">
        <v>150000</v>
      </c>
      <c r="BK127" s="333">
        <v>166500</v>
      </c>
      <c r="BL127" s="333"/>
      <c r="BM127" s="333"/>
      <c r="BN127" s="333"/>
      <c r="BO127" s="333"/>
      <c r="BP127" s="331" t="s">
        <v>284</v>
      </c>
    </row>
    <row r="128" spans="1:68" s="331" customFormat="1" x14ac:dyDescent="0.3">
      <c r="A128" s="330"/>
      <c r="B128" s="330"/>
      <c r="C128" s="330"/>
      <c r="D128" s="330"/>
      <c r="E128" s="330"/>
      <c r="F128" s="330"/>
      <c r="G128" s="330"/>
      <c r="H128" s="330"/>
      <c r="I128" s="330"/>
      <c r="J128" s="330"/>
      <c r="K128" s="330"/>
      <c r="L128" s="330"/>
      <c r="M128" s="330"/>
      <c r="N128" s="330"/>
      <c r="O128" s="330"/>
      <c r="P128" s="330"/>
      <c r="Q128" s="330"/>
      <c r="R128" s="330"/>
      <c r="S128" s="330"/>
      <c r="T128" s="330"/>
      <c r="U128" s="330"/>
      <c r="V128" s="330"/>
      <c r="W128" s="330"/>
      <c r="X128" s="330"/>
      <c r="Y128" s="330"/>
      <c r="BF128" s="332">
        <v>124</v>
      </c>
      <c r="BG128" s="333">
        <v>155000</v>
      </c>
      <c r="BH128" s="333">
        <v>166500</v>
      </c>
      <c r="BI128" s="333">
        <v>185000</v>
      </c>
      <c r="BJ128" s="333">
        <v>150000</v>
      </c>
      <c r="BK128" s="333">
        <v>166500</v>
      </c>
      <c r="BL128" s="333"/>
      <c r="BM128" s="333"/>
      <c r="BN128" s="333"/>
      <c r="BO128" s="333"/>
      <c r="BP128" s="331" t="s">
        <v>284</v>
      </c>
    </row>
    <row r="129" spans="1:68" s="331" customFormat="1" x14ac:dyDescent="0.3">
      <c r="A129" s="330"/>
      <c r="B129" s="330"/>
      <c r="C129" s="330"/>
      <c r="D129" s="330"/>
      <c r="E129" s="330"/>
      <c r="F129" s="330"/>
      <c r="G129" s="330"/>
      <c r="H129" s="330"/>
      <c r="I129" s="330"/>
      <c r="J129" s="330"/>
      <c r="K129" s="330"/>
      <c r="L129" s="330"/>
      <c r="M129" s="330"/>
      <c r="N129" s="330"/>
      <c r="O129" s="330"/>
      <c r="P129" s="330"/>
      <c r="Q129" s="330"/>
      <c r="R129" s="330"/>
      <c r="S129" s="330"/>
      <c r="T129" s="330"/>
      <c r="U129" s="330"/>
      <c r="V129" s="330"/>
      <c r="W129" s="330"/>
      <c r="X129" s="330"/>
      <c r="Y129" s="330"/>
      <c r="BF129" s="332">
        <v>125</v>
      </c>
      <c r="BG129" s="333">
        <v>155000</v>
      </c>
      <c r="BH129" s="333">
        <v>166500</v>
      </c>
      <c r="BI129" s="333">
        <v>185000</v>
      </c>
      <c r="BJ129" s="333">
        <v>150000</v>
      </c>
      <c r="BK129" s="333">
        <v>166500</v>
      </c>
      <c r="BL129" s="333"/>
      <c r="BM129" s="333"/>
      <c r="BN129" s="333"/>
      <c r="BO129" s="333"/>
      <c r="BP129" s="331" t="s">
        <v>284</v>
      </c>
    </row>
    <row r="130" spans="1:68" s="331" customFormat="1" x14ac:dyDescent="0.3">
      <c r="A130" s="330"/>
      <c r="B130" s="330"/>
      <c r="C130" s="330"/>
      <c r="D130" s="330"/>
      <c r="E130" s="330"/>
      <c r="F130" s="330"/>
      <c r="G130" s="330"/>
      <c r="H130" s="330"/>
      <c r="I130" s="330"/>
      <c r="J130" s="330"/>
      <c r="K130" s="330"/>
      <c r="L130" s="330"/>
      <c r="M130" s="330"/>
      <c r="N130" s="330"/>
      <c r="O130" s="330"/>
      <c r="P130" s="330"/>
      <c r="Q130" s="330"/>
      <c r="R130" s="330"/>
      <c r="S130" s="330"/>
      <c r="T130" s="330"/>
      <c r="U130" s="330"/>
      <c r="V130" s="330"/>
      <c r="W130" s="330"/>
      <c r="X130" s="330"/>
      <c r="Y130" s="330"/>
      <c r="BF130" s="332">
        <v>126</v>
      </c>
      <c r="BG130" s="333">
        <v>155000</v>
      </c>
      <c r="BH130" s="333">
        <v>166500</v>
      </c>
      <c r="BI130" s="333">
        <v>185000</v>
      </c>
      <c r="BJ130" s="333">
        <v>150000</v>
      </c>
      <c r="BK130" s="333">
        <v>166500</v>
      </c>
      <c r="BL130" s="333"/>
      <c r="BM130" s="333"/>
      <c r="BN130" s="333"/>
      <c r="BO130" s="333"/>
      <c r="BP130" s="331" t="s">
        <v>284</v>
      </c>
    </row>
    <row r="131" spans="1:68" s="331" customFormat="1" x14ac:dyDescent="0.3">
      <c r="A131" s="330"/>
      <c r="B131" s="330"/>
      <c r="C131" s="330"/>
      <c r="D131" s="330"/>
      <c r="E131" s="330"/>
      <c r="F131" s="330"/>
      <c r="G131" s="330"/>
      <c r="H131" s="330"/>
      <c r="I131" s="330"/>
      <c r="J131" s="330"/>
      <c r="K131" s="330"/>
      <c r="L131" s="330"/>
      <c r="M131" s="330"/>
      <c r="N131" s="330"/>
      <c r="O131" s="330"/>
      <c r="P131" s="330"/>
      <c r="Q131" s="330"/>
      <c r="R131" s="330"/>
      <c r="S131" s="330"/>
      <c r="T131" s="330"/>
      <c r="U131" s="330"/>
      <c r="V131" s="330"/>
      <c r="W131" s="330"/>
      <c r="X131" s="330"/>
      <c r="Y131" s="330"/>
      <c r="BF131" s="332">
        <v>127</v>
      </c>
      <c r="BG131" s="333">
        <v>155000</v>
      </c>
      <c r="BH131" s="333">
        <v>166500</v>
      </c>
      <c r="BI131" s="333">
        <v>185000</v>
      </c>
      <c r="BJ131" s="333">
        <v>150000</v>
      </c>
      <c r="BK131" s="333">
        <v>166500</v>
      </c>
      <c r="BL131" s="333"/>
      <c r="BM131" s="333"/>
      <c r="BN131" s="333"/>
      <c r="BO131" s="333"/>
      <c r="BP131" s="331" t="s">
        <v>284</v>
      </c>
    </row>
    <row r="132" spans="1:68" s="331" customFormat="1" x14ac:dyDescent="0.3">
      <c r="A132" s="330"/>
      <c r="B132" s="330"/>
      <c r="C132" s="330"/>
      <c r="D132" s="330"/>
      <c r="E132" s="330"/>
      <c r="F132" s="330"/>
      <c r="G132" s="330"/>
      <c r="H132" s="330"/>
      <c r="I132" s="330"/>
      <c r="J132" s="330"/>
      <c r="K132" s="330"/>
      <c r="L132" s="330"/>
      <c r="M132" s="330"/>
      <c r="N132" s="330"/>
      <c r="O132" s="330"/>
      <c r="P132" s="330"/>
      <c r="Q132" s="330"/>
      <c r="R132" s="330"/>
      <c r="S132" s="330"/>
      <c r="T132" s="330"/>
      <c r="U132" s="330"/>
      <c r="V132" s="330"/>
      <c r="W132" s="330"/>
      <c r="X132" s="330"/>
      <c r="Y132" s="330"/>
      <c r="BF132" s="332">
        <v>128</v>
      </c>
      <c r="BG132" s="333">
        <v>155000</v>
      </c>
      <c r="BH132" s="333">
        <v>166500</v>
      </c>
      <c r="BI132" s="333">
        <v>185000</v>
      </c>
      <c r="BJ132" s="333">
        <v>150000</v>
      </c>
      <c r="BK132" s="333">
        <v>166500</v>
      </c>
      <c r="BL132" s="333"/>
      <c r="BM132" s="333"/>
      <c r="BN132" s="333"/>
      <c r="BO132" s="333"/>
      <c r="BP132" s="331" t="s">
        <v>284</v>
      </c>
    </row>
    <row r="133" spans="1:68" s="331" customFormat="1" x14ac:dyDescent="0.3">
      <c r="A133" s="330"/>
      <c r="B133" s="330"/>
      <c r="C133" s="330"/>
      <c r="D133" s="330"/>
      <c r="E133" s="330"/>
      <c r="F133" s="330"/>
      <c r="G133" s="330"/>
      <c r="H133" s="330"/>
      <c r="I133" s="330"/>
      <c r="J133" s="330"/>
      <c r="K133" s="330"/>
      <c r="L133" s="330"/>
      <c r="M133" s="330"/>
      <c r="N133" s="330"/>
      <c r="O133" s="330"/>
      <c r="P133" s="330"/>
      <c r="Q133" s="330"/>
      <c r="R133" s="330"/>
      <c r="S133" s="330"/>
      <c r="T133" s="330"/>
      <c r="U133" s="330"/>
      <c r="V133" s="330"/>
      <c r="W133" s="330"/>
      <c r="X133" s="330"/>
      <c r="Y133" s="330"/>
      <c r="BF133" s="332">
        <v>129</v>
      </c>
      <c r="BG133" s="333">
        <v>155000</v>
      </c>
      <c r="BH133" s="333">
        <v>166500</v>
      </c>
      <c r="BI133" s="333">
        <v>185000</v>
      </c>
      <c r="BJ133" s="333">
        <v>150000</v>
      </c>
      <c r="BK133" s="333">
        <v>166500</v>
      </c>
      <c r="BL133" s="333"/>
      <c r="BM133" s="333"/>
      <c r="BN133" s="333"/>
      <c r="BO133" s="333"/>
      <c r="BP133" s="331" t="s">
        <v>284</v>
      </c>
    </row>
    <row r="134" spans="1:68" s="331" customFormat="1" x14ac:dyDescent="0.3">
      <c r="A134" s="330"/>
      <c r="B134" s="330"/>
      <c r="C134" s="330"/>
      <c r="D134" s="330"/>
      <c r="E134" s="330"/>
      <c r="F134" s="330"/>
      <c r="G134" s="330"/>
      <c r="H134" s="330"/>
      <c r="I134" s="330"/>
      <c r="J134" s="330"/>
      <c r="K134" s="330"/>
      <c r="L134" s="330"/>
      <c r="M134" s="330"/>
      <c r="N134" s="330"/>
      <c r="O134" s="330"/>
      <c r="P134" s="330"/>
      <c r="Q134" s="330"/>
      <c r="R134" s="330"/>
      <c r="S134" s="330"/>
      <c r="T134" s="330"/>
      <c r="U134" s="330"/>
      <c r="V134" s="330"/>
      <c r="W134" s="330"/>
      <c r="X134" s="330"/>
      <c r="Y134" s="330"/>
      <c r="BF134" s="332">
        <v>130</v>
      </c>
      <c r="BG134" s="333">
        <v>155000</v>
      </c>
      <c r="BH134" s="333">
        <v>166500</v>
      </c>
      <c r="BI134" s="333">
        <v>185000</v>
      </c>
      <c r="BJ134" s="333">
        <v>150000</v>
      </c>
      <c r="BK134" s="333">
        <v>166500</v>
      </c>
      <c r="BL134" s="333"/>
      <c r="BM134" s="333"/>
      <c r="BN134" s="333"/>
      <c r="BO134" s="333"/>
      <c r="BP134" s="331" t="s">
        <v>284</v>
      </c>
    </row>
    <row r="135" spans="1:68" s="331" customFormat="1" x14ac:dyDescent="0.3">
      <c r="A135" s="330"/>
      <c r="B135" s="330"/>
      <c r="C135" s="330"/>
      <c r="D135" s="330"/>
      <c r="E135" s="330"/>
      <c r="F135" s="330"/>
      <c r="G135" s="330"/>
      <c r="H135" s="330"/>
      <c r="I135" s="330"/>
      <c r="J135" s="330"/>
      <c r="K135" s="330"/>
      <c r="L135" s="330"/>
      <c r="M135" s="330"/>
      <c r="N135" s="330"/>
      <c r="O135" s="330"/>
      <c r="P135" s="330"/>
      <c r="Q135" s="330"/>
      <c r="R135" s="330"/>
      <c r="S135" s="330"/>
      <c r="T135" s="330"/>
      <c r="U135" s="330"/>
      <c r="V135" s="330"/>
      <c r="W135" s="330"/>
      <c r="X135" s="330"/>
      <c r="Y135" s="330"/>
      <c r="BF135" s="332">
        <v>131</v>
      </c>
      <c r="BG135" s="333">
        <v>155000</v>
      </c>
      <c r="BH135" s="333">
        <v>166500</v>
      </c>
      <c r="BI135" s="333">
        <v>185000</v>
      </c>
      <c r="BJ135" s="333">
        <v>150000</v>
      </c>
      <c r="BK135" s="333">
        <v>166500</v>
      </c>
      <c r="BL135" s="333"/>
      <c r="BM135" s="333"/>
      <c r="BN135" s="333"/>
      <c r="BO135" s="333"/>
      <c r="BP135" s="331" t="s">
        <v>284</v>
      </c>
    </row>
    <row r="136" spans="1:68" s="331" customFormat="1" x14ac:dyDescent="0.3">
      <c r="A136" s="330"/>
      <c r="B136" s="330"/>
      <c r="C136" s="330"/>
      <c r="D136" s="330"/>
      <c r="E136" s="330"/>
      <c r="F136" s="330"/>
      <c r="G136" s="330"/>
      <c r="H136" s="330"/>
      <c r="I136" s="330"/>
      <c r="J136" s="330"/>
      <c r="K136" s="330"/>
      <c r="L136" s="330"/>
      <c r="M136" s="330"/>
      <c r="N136" s="330"/>
      <c r="O136" s="330"/>
      <c r="P136" s="330"/>
      <c r="Q136" s="330"/>
      <c r="R136" s="330"/>
      <c r="S136" s="330"/>
      <c r="T136" s="330"/>
      <c r="U136" s="330"/>
      <c r="V136" s="330"/>
      <c r="W136" s="330"/>
      <c r="X136" s="330"/>
      <c r="Y136" s="330"/>
      <c r="BF136" s="332">
        <v>132</v>
      </c>
      <c r="BG136" s="333">
        <v>155000</v>
      </c>
      <c r="BH136" s="333">
        <v>166500</v>
      </c>
      <c r="BI136" s="333">
        <v>185000</v>
      </c>
      <c r="BJ136" s="333">
        <v>150000</v>
      </c>
      <c r="BK136" s="333">
        <v>166500</v>
      </c>
      <c r="BL136" s="333"/>
      <c r="BM136" s="333"/>
      <c r="BN136" s="333"/>
      <c r="BO136" s="333"/>
      <c r="BP136" s="331" t="s">
        <v>284</v>
      </c>
    </row>
    <row r="137" spans="1:68" s="331" customFormat="1" x14ac:dyDescent="0.3">
      <c r="A137" s="330"/>
      <c r="B137" s="330"/>
      <c r="C137" s="330"/>
      <c r="D137" s="330"/>
      <c r="E137" s="330"/>
      <c r="F137" s="330"/>
      <c r="G137" s="330"/>
      <c r="H137" s="330"/>
      <c r="I137" s="330"/>
      <c r="J137" s="330"/>
      <c r="K137" s="330"/>
      <c r="L137" s="330"/>
      <c r="M137" s="330"/>
      <c r="N137" s="330"/>
      <c r="O137" s="330"/>
      <c r="P137" s="330"/>
      <c r="Q137" s="330"/>
      <c r="R137" s="330"/>
      <c r="S137" s="330"/>
      <c r="T137" s="330"/>
      <c r="U137" s="330"/>
      <c r="V137" s="330"/>
      <c r="W137" s="330"/>
      <c r="X137" s="330"/>
      <c r="Y137" s="330"/>
      <c r="BF137" s="332">
        <v>133</v>
      </c>
      <c r="BG137" s="333">
        <v>155000</v>
      </c>
      <c r="BH137" s="333">
        <v>166500</v>
      </c>
      <c r="BI137" s="333">
        <v>185000</v>
      </c>
      <c r="BJ137" s="333">
        <v>150000</v>
      </c>
      <c r="BK137" s="333">
        <v>166500</v>
      </c>
      <c r="BL137" s="333"/>
      <c r="BM137" s="333"/>
      <c r="BN137" s="333"/>
      <c r="BO137" s="333"/>
      <c r="BP137" s="331" t="s">
        <v>284</v>
      </c>
    </row>
    <row r="138" spans="1:68" s="331" customFormat="1" x14ac:dyDescent="0.3">
      <c r="A138" s="330"/>
      <c r="B138" s="330"/>
      <c r="C138" s="330"/>
      <c r="D138" s="330"/>
      <c r="E138" s="330"/>
      <c r="F138" s="330"/>
      <c r="G138" s="330"/>
      <c r="H138" s="330"/>
      <c r="I138" s="330"/>
      <c r="J138" s="330"/>
      <c r="K138" s="330"/>
      <c r="L138" s="330"/>
      <c r="M138" s="330"/>
      <c r="N138" s="330"/>
      <c r="O138" s="330"/>
      <c r="P138" s="330"/>
      <c r="Q138" s="330"/>
      <c r="R138" s="330"/>
      <c r="S138" s="330"/>
      <c r="T138" s="330"/>
      <c r="U138" s="330"/>
      <c r="V138" s="330"/>
      <c r="W138" s="330"/>
      <c r="X138" s="330"/>
      <c r="Y138" s="330"/>
      <c r="BF138" s="332">
        <v>134</v>
      </c>
      <c r="BG138" s="333">
        <v>155000</v>
      </c>
      <c r="BH138" s="333">
        <v>166500</v>
      </c>
      <c r="BI138" s="333">
        <v>185000</v>
      </c>
      <c r="BJ138" s="333">
        <v>150000</v>
      </c>
      <c r="BK138" s="333">
        <v>166500</v>
      </c>
      <c r="BL138" s="333"/>
      <c r="BM138" s="333"/>
      <c r="BN138" s="333"/>
      <c r="BO138" s="333"/>
      <c r="BP138" s="331" t="s">
        <v>284</v>
      </c>
    </row>
    <row r="139" spans="1:68" s="331" customFormat="1" x14ac:dyDescent="0.3">
      <c r="A139" s="330"/>
      <c r="B139" s="330"/>
      <c r="C139" s="330"/>
      <c r="D139" s="330"/>
      <c r="E139" s="330"/>
      <c r="F139" s="330"/>
      <c r="G139" s="330"/>
      <c r="H139" s="330"/>
      <c r="I139" s="330"/>
      <c r="J139" s="330"/>
      <c r="K139" s="330"/>
      <c r="L139" s="330"/>
      <c r="M139" s="330"/>
      <c r="N139" s="330"/>
      <c r="O139" s="330"/>
      <c r="P139" s="330"/>
      <c r="Q139" s="330"/>
      <c r="R139" s="330"/>
      <c r="S139" s="330"/>
      <c r="T139" s="330"/>
      <c r="U139" s="330"/>
      <c r="V139" s="330"/>
      <c r="W139" s="330"/>
      <c r="X139" s="330"/>
      <c r="Y139" s="330"/>
      <c r="BF139" s="332">
        <v>135</v>
      </c>
      <c r="BG139" s="333">
        <v>155000</v>
      </c>
      <c r="BH139" s="333">
        <v>166500</v>
      </c>
      <c r="BI139" s="333">
        <v>185000</v>
      </c>
      <c r="BJ139" s="333">
        <v>150000</v>
      </c>
      <c r="BK139" s="333">
        <v>166500</v>
      </c>
      <c r="BL139" s="333"/>
      <c r="BM139" s="333"/>
      <c r="BN139" s="333"/>
      <c r="BO139" s="333"/>
      <c r="BP139" s="331" t="s">
        <v>284</v>
      </c>
    </row>
    <row r="140" spans="1:68" s="331" customFormat="1" x14ac:dyDescent="0.3">
      <c r="A140" s="330"/>
      <c r="B140" s="330"/>
      <c r="C140" s="330"/>
      <c r="D140" s="330"/>
      <c r="E140" s="330"/>
      <c r="F140" s="330"/>
      <c r="G140" s="330"/>
      <c r="H140" s="330"/>
      <c r="I140" s="330"/>
      <c r="J140" s="330"/>
      <c r="K140" s="330"/>
      <c r="L140" s="330"/>
      <c r="M140" s="330"/>
      <c r="N140" s="330"/>
      <c r="O140" s="330"/>
      <c r="P140" s="330"/>
      <c r="Q140" s="330"/>
      <c r="R140" s="330"/>
      <c r="S140" s="330"/>
      <c r="T140" s="330"/>
      <c r="U140" s="330"/>
      <c r="V140" s="330"/>
      <c r="W140" s="330"/>
      <c r="X140" s="330"/>
      <c r="Y140" s="330"/>
      <c r="BF140" s="332">
        <v>136</v>
      </c>
      <c r="BG140" s="333">
        <v>155000</v>
      </c>
      <c r="BH140" s="333">
        <v>166500</v>
      </c>
      <c r="BI140" s="333">
        <v>185000</v>
      </c>
      <c r="BJ140" s="333">
        <v>150000</v>
      </c>
      <c r="BK140" s="333">
        <v>166500</v>
      </c>
      <c r="BL140" s="333"/>
      <c r="BM140" s="333"/>
      <c r="BN140" s="333"/>
      <c r="BO140" s="333"/>
      <c r="BP140" s="331" t="s">
        <v>284</v>
      </c>
    </row>
    <row r="141" spans="1:68" s="331" customFormat="1" x14ac:dyDescent="0.3">
      <c r="A141" s="330"/>
      <c r="B141" s="330"/>
      <c r="C141" s="330"/>
      <c r="D141" s="330"/>
      <c r="E141" s="330"/>
      <c r="F141" s="330"/>
      <c r="G141" s="330"/>
      <c r="H141" s="330"/>
      <c r="I141" s="330"/>
      <c r="J141" s="330"/>
      <c r="K141" s="330"/>
      <c r="L141" s="330"/>
      <c r="M141" s="330"/>
      <c r="N141" s="330"/>
      <c r="O141" s="330"/>
      <c r="P141" s="330"/>
      <c r="Q141" s="330"/>
      <c r="R141" s="330"/>
      <c r="S141" s="330"/>
      <c r="T141" s="330"/>
      <c r="U141" s="330"/>
      <c r="V141" s="330"/>
      <c r="W141" s="330"/>
      <c r="X141" s="330"/>
      <c r="Y141" s="330"/>
      <c r="BF141" s="332">
        <v>137</v>
      </c>
      <c r="BG141" s="333">
        <v>155000</v>
      </c>
      <c r="BH141" s="333">
        <v>166500</v>
      </c>
      <c r="BI141" s="333">
        <v>185000</v>
      </c>
      <c r="BJ141" s="333">
        <v>150000</v>
      </c>
      <c r="BK141" s="333">
        <v>166500</v>
      </c>
      <c r="BL141" s="333"/>
      <c r="BM141" s="333"/>
      <c r="BN141" s="333"/>
      <c r="BO141" s="333"/>
      <c r="BP141" s="331" t="s">
        <v>284</v>
      </c>
    </row>
    <row r="142" spans="1:68" s="331" customFormat="1" x14ac:dyDescent="0.3">
      <c r="A142" s="330"/>
      <c r="B142" s="330"/>
      <c r="C142" s="330"/>
      <c r="D142" s="330"/>
      <c r="E142" s="330"/>
      <c r="F142" s="330"/>
      <c r="G142" s="330"/>
      <c r="H142" s="330"/>
      <c r="I142" s="330"/>
      <c r="J142" s="330"/>
      <c r="K142" s="330"/>
      <c r="L142" s="330"/>
      <c r="M142" s="330"/>
      <c r="N142" s="330"/>
      <c r="O142" s="330"/>
      <c r="P142" s="330"/>
      <c r="Q142" s="330"/>
      <c r="R142" s="330"/>
      <c r="S142" s="330"/>
      <c r="T142" s="330"/>
      <c r="U142" s="330"/>
      <c r="V142" s="330"/>
      <c r="W142" s="330"/>
      <c r="X142" s="330"/>
      <c r="Y142" s="330"/>
      <c r="BF142" s="332">
        <v>138</v>
      </c>
      <c r="BG142" s="333">
        <v>155000</v>
      </c>
      <c r="BH142" s="333">
        <v>166500</v>
      </c>
      <c r="BI142" s="333">
        <v>185000</v>
      </c>
      <c r="BJ142" s="333">
        <v>150000</v>
      </c>
      <c r="BK142" s="333">
        <v>166500</v>
      </c>
      <c r="BL142" s="333"/>
      <c r="BM142" s="333"/>
      <c r="BN142" s="333"/>
      <c r="BO142" s="333"/>
      <c r="BP142" s="331" t="s">
        <v>284</v>
      </c>
    </row>
    <row r="143" spans="1:68" s="331" customFormat="1" x14ac:dyDescent="0.3">
      <c r="A143" s="330"/>
      <c r="B143" s="330"/>
      <c r="C143" s="330"/>
      <c r="D143" s="330"/>
      <c r="E143" s="330"/>
      <c r="F143" s="330"/>
      <c r="G143" s="330"/>
      <c r="H143" s="330"/>
      <c r="I143" s="330"/>
      <c r="J143" s="330"/>
      <c r="K143" s="330"/>
      <c r="L143" s="330"/>
      <c r="M143" s="330"/>
      <c r="N143" s="330"/>
      <c r="O143" s="330"/>
      <c r="P143" s="330"/>
      <c r="Q143" s="330"/>
      <c r="R143" s="330"/>
      <c r="S143" s="330"/>
      <c r="T143" s="330"/>
      <c r="U143" s="330"/>
      <c r="V143" s="330"/>
      <c r="W143" s="330"/>
      <c r="X143" s="330"/>
      <c r="Y143" s="330"/>
      <c r="BF143" s="332">
        <v>139</v>
      </c>
      <c r="BG143" s="333">
        <v>155000</v>
      </c>
      <c r="BH143" s="333">
        <v>166500</v>
      </c>
      <c r="BI143" s="333">
        <v>185000</v>
      </c>
      <c r="BJ143" s="333">
        <v>150000</v>
      </c>
      <c r="BK143" s="333">
        <v>166500</v>
      </c>
      <c r="BL143" s="333"/>
      <c r="BM143" s="333"/>
      <c r="BN143" s="333"/>
      <c r="BO143" s="333"/>
      <c r="BP143" s="331" t="s">
        <v>284</v>
      </c>
    </row>
    <row r="144" spans="1:68" s="331" customFormat="1" x14ac:dyDescent="0.3">
      <c r="A144" s="330"/>
      <c r="B144" s="330"/>
      <c r="C144" s="330"/>
      <c r="D144" s="330"/>
      <c r="E144" s="330"/>
      <c r="F144" s="330"/>
      <c r="G144" s="330"/>
      <c r="H144" s="330"/>
      <c r="I144" s="330"/>
      <c r="J144" s="330"/>
      <c r="K144" s="330"/>
      <c r="L144" s="330"/>
      <c r="M144" s="330"/>
      <c r="N144" s="330"/>
      <c r="O144" s="330"/>
      <c r="P144" s="330"/>
      <c r="Q144" s="330"/>
      <c r="R144" s="330"/>
      <c r="S144" s="330"/>
      <c r="T144" s="330"/>
      <c r="U144" s="330"/>
      <c r="V144" s="330"/>
      <c r="W144" s="330"/>
      <c r="X144" s="330"/>
      <c r="Y144" s="330"/>
      <c r="BF144" s="332">
        <v>140</v>
      </c>
      <c r="BG144" s="333">
        <v>155000</v>
      </c>
      <c r="BH144" s="333">
        <v>166500</v>
      </c>
      <c r="BI144" s="333">
        <v>185000</v>
      </c>
      <c r="BJ144" s="333">
        <v>150000</v>
      </c>
      <c r="BK144" s="333">
        <v>166500</v>
      </c>
      <c r="BL144" s="333"/>
      <c r="BM144" s="333"/>
      <c r="BN144" s="333"/>
      <c r="BO144" s="333"/>
      <c r="BP144" s="331" t="s">
        <v>284</v>
      </c>
    </row>
    <row r="145" spans="1:68" s="331" customFormat="1" x14ac:dyDescent="0.3">
      <c r="A145" s="330"/>
      <c r="B145" s="330"/>
      <c r="C145" s="330"/>
      <c r="D145" s="330"/>
      <c r="E145" s="330"/>
      <c r="F145" s="330"/>
      <c r="G145" s="330"/>
      <c r="H145" s="330"/>
      <c r="I145" s="330"/>
      <c r="J145" s="330"/>
      <c r="K145" s="330"/>
      <c r="L145" s="330"/>
      <c r="M145" s="330"/>
      <c r="N145" s="330"/>
      <c r="O145" s="330"/>
      <c r="P145" s="330"/>
      <c r="Q145" s="330"/>
      <c r="R145" s="330"/>
      <c r="S145" s="330"/>
      <c r="T145" s="330"/>
      <c r="U145" s="330"/>
      <c r="V145" s="330"/>
      <c r="W145" s="330"/>
      <c r="X145" s="330"/>
      <c r="Y145" s="330"/>
      <c r="BF145" s="332">
        <v>141</v>
      </c>
      <c r="BG145" s="333">
        <v>150000</v>
      </c>
      <c r="BH145" s="333">
        <v>166500</v>
      </c>
      <c r="BI145" s="333">
        <v>185000</v>
      </c>
      <c r="BJ145" s="333">
        <v>150000</v>
      </c>
      <c r="BK145" s="333">
        <v>166500</v>
      </c>
      <c r="BL145" s="333"/>
      <c r="BM145" s="333"/>
      <c r="BN145" s="333"/>
      <c r="BO145" s="333"/>
      <c r="BP145" s="331" t="s">
        <v>284</v>
      </c>
    </row>
    <row r="146" spans="1:68" s="331" customFormat="1" x14ac:dyDescent="0.3">
      <c r="A146" s="330"/>
      <c r="B146" s="330"/>
      <c r="C146" s="330"/>
      <c r="D146" s="330"/>
      <c r="E146" s="330"/>
      <c r="F146" s="330"/>
      <c r="G146" s="330"/>
      <c r="H146" s="330"/>
      <c r="I146" s="330"/>
      <c r="J146" s="330"/>
      <c r="K146" s="330"/>
      <c r="L146" s="330"/>
      <c r="M146" s="330"/>
      <c r="N146" s="330"/>
      <c r="O146" s="330"/>
      <c r="P146" s="330"/>
      <c r="Q146" s="330"/>
      <c r="R146" s="330"/>
      <c r="S146" s="330"/>
      <c r="T146" s="330"/>
      <c r="U146" s="330"/>
      <c r="V146" s="330"/>
      <c r="W146" s="330"/>
      <c r="X146" s="330"/>
      <c r="Y146" s="330"/>
      <c r="BF146" s="332">
        <v>142</v>
      </c>
      <c r="BG146" s="333">
        <v>150000</v>
      </c>
      <c r="BH146" s="333">
        <v>166500</v>
      </c>
      <c r="BI146" s="333">
        <v>185000</v>
      </c>
      <c r="BJ146" s="333">
        <v>150000</v>
      </c>
      <c r="BK146" s="333">
        <v>166500</v>
      </c>
      <c r="BL146" s="333"/>
      <c r="BM146" s="333"/>
      <c r="BN146" s="333"/>
      <c r="BO146" s="333"/>
      <c r="BP146" s="331" t="s">
        <v>284</v>
      </c>
    </row>
    <row r="147" spans="1:68" s="331" customFormat="1" x14ac:dyDescent="0.3">
      <c r="A147" s="330"/>
      <c r="B147" s="330"/>
      <c r="C147" s="330"/>
      <c r="D147" s="330"/>
      <c r="E147" s="330"/>
      <c r="F147" s="330"/>
      <c r="G147" s="330"/>
      <c r="H147" s="330"/>
      <c r="I147" s="330"/>
      <c r="J147" s="330"/>
      <c r="K147" s="330"/>
      <c r="L147" s="330"/>
      <c r="M147" s="330"/>
      <c r="N147" s="330"/>
      <c r="O147" s="330"/>
      <c r="P147" s="330"/>
      <c r="Q147" s="330"/>
      <c r="R147" s="330"/>
      <c r="S147" s="330"/>
      <c r="T147" s="330"/>
      <c r="U147" s="330"/>
      <c r="V147" s="330"/>
      <c r="W147" s="330"/>
      <c r="X147" s="330"/>
      <c r="Y147" s="330"/>
      <c r="BF147" s="332">
        <v>143</v>
      </c>
      <c r="BG147" s="333">
        <v>150000</v>
      </c>
      <c r="BH147" s="333">
        <v>166500</v>
      </c>
      <c r="BI147" s="333">
        <v>185000</v>
      </c>
      <c r="BJ147" s="333">
        <v>150000</v>
      </c>
      <c r="BK147" s="333">
        <v>166500</v>
      </c>
      <c r="BL147" s="333"/>
      <c r="BM147" s="333"/>
      <c r="BN147" s="333"/>
      <c r="BO147" s="333"/>
      <c r="BP147" s="331" t="s">
        <v>284</v>
      </c>
    </row>
    <row r="148" spans="1:68" s="331" customFormat="1" x14ac:dyDescent="0.3">
      <c r="A148" s="330"/>
      <c r="B148" s="330"/>
      <c r="C148" s="330"/>
      <c r="D148" s="330"/>
      <c r="E148" s="330"/>
      <c r="F148" s="330"/>
      <c r="G148" s="330"/>
      <c r="H148" s="330"/>
      <c r="I148" s="330"/>
      <c r="J148" s="330"/>
      <c r="K148" s="330"/>
      <c r="L148" s="330"/>
      <c r="M148" s="330"/>
      <c r="N148" s="330"/>
      <c r="O148" s="330"/>
      <c r="P148" s="330"/>
      <c r="Q148" s="330"/>
      <c r="R148" s="330"/>
      <c r="S148" s="330"/>
      <c r="T148" s="330"/>
      <c r="U148" s="330"/>
      <c r="V148" s="330"/>
      <c r="W148" s="330"/>
      <c r="X148" s="330"/>
      <c r="Y148" s="330"/>
      <c r="BF148" s="332">
        <v>144</v>
      </c>
      <c r="BG148" s="333">
        <v>150000</v>
      </c>
      <c r="BH148" s="333">
        <v>166500</v>
      </c>
      <c r="BI148" s="333">
        <v>185000</v>
      </c>
      <c r="BJ148" s="333">
        <v>150000</v>
      </c>
      <c r="BK148" s="333">
        <v>166500</v>
      </c>
      <c r="BL148" s="333"/>
      <c r="BM148" s="333"/>
      <c r="BN148" s="333"/>
      <c r="BO148" s="333"/>
      <c r="BP148" s="331" t="s">
        <v>284</v>
      </c>
    </row>
    <row r="149" spans="1:68" s="331" customFormat="1" x14ac:dyDescent="0.3">
      <c r="A149" s="330"/>
      <c r="B149" s="330"/>
      <c r="C149" s="330"/>
      <c r="D149" s="330"/>
      <c r="E149" s="330"/>
      <c r="F149" s="330"/>
      <c r="G149" s="330"/>
      <c r="H149" s="330"/>
      <c r="I149" s="330"/>
      <c r="J149" s="330"/>
      <c r="K149" s="330"/>
      <c r="L149" s="330"/>
      <c r="M149" s="330"/>
      <c r="N149" s="330"/>
      <c r="O149" s="330"/>
      <c r="P149" s="330"/>
      <c r="Q149" s="330"/>
      <c r="R149" s="330"/>
      <c r="S149" s="330"/>
      <c r="T149" s="330"/>
      <c r="U149" s="330"/>
      <c r="V149" s="330"/>
      <c r="W149" s="330"/>
      <c r="X149" s="330"/>
      <c r="Y149" s="330"/>
      <c r="BF149" s="332">
        <v>145</v>
      </c>
      <c r="BG149" s="333">
        <v>150000</v>
      </c>
      <c r="BH149" s="333">
        <v>166500</v>
      </c>
      <c r="BI149" s="333">
        <v>185000</v>
      </c>
      <c r="BJ149" s="333">
        <v>150000</v>
      </c>
      <c r="BK149" s="333">
        <v>166500</v>
      </c>
      <c r="BL149" s="333"/>
      <c r="BM149" s="333"/>
      <c r="BN149" s="333"/>
      <c r="BO149" s="333"/>
      <c r="BP149" s="331" t="s">
        <v>284</v>
      </c>
    </row>
    <row r="150" spans="1:68" s="331" customFormat="1" x14ac:dyDescent="0.3">
      <c r="A150" s="330"/>
      <c r="B150" s="330"/>
      <c r="C150" s="330"/>
      <c r="D150" s="330"/>
      <c r="E150" s="330"/>
      <c r="F150" s="330"/>
      <c r="G150" s="330"/>
      <c r="H150" s="330"/>
      <c r="I150" s="330"/>
      <c r="J150" s="330"/>
      <c r="K150" s="330"/>
      <c r="L150" s="330"/>
      <c r="M150" s="330"/>
      <c r="N150" s="330"/>
      <c r="O150" s="330"/>
      <c r="P150" s="330"/>
      <c r="Q150" s="330"/>
      <c r="R150" s="330"/>
      <c r="S150" s="330"/>
      <c r="T150" s="330"/>
      <c r="U150" s="330"/>
      <c r="V150" s="330"/>
      <c r="W150" s="330"/>
      <c r="X150" s="330"/>
      <c r="Y150" s="330"/>
      <c r="BF150" s="332">
        <v>146</v>
      </c>
      <c r="BG150" s="333">
        <v>150000</v>
      </c>
      <c r="BH150" s="333">
        <v>166500</v>
      </c>
      <c r="BI150" s="333">
        <v>185000</v>
      </c>
      <c r="BJ150" s="333">
        <v>150000</v>
      </c>
      <c r="BK150" s="333">
        <v>166500</v>
      </c>
      <c r="BL150" s="333"/>
      <c r="BM150" s="333"/>
      <c r="BN150" s="333"/>
      <c r="BO150" s="333"/>
      <c r="BP150" s="331" t="s">
        <v>284</v>
      </c>
    </row>
    <row r="151" spans="1:68" s="331" customFormat="1" x14ac:dyDescent="0.3">
      <c r="A151" s="330"/>
      <c r="B151" s="330"/>
      <c r="C151" s="330"/>
      <c r="D151" s="330"/>
      <c r="E151" s="330"/>
      <c r="F151" s="330"/>
      <c r="G151" s="330"/>
      <c r="H151" s="330"/>
      <c r="I151" s="330"/>
      <c r="J151" s="330"/>
      <c r="K151" s="330"/>
      <c r="L151" s="330"/>
      <c r="M151" s="330"/>
      <c r="N151" s="330"/>
      <c r="O151" s="330"/>
      <c r="P151" s="330"/>
      <c r="Q151" s="330"/>
      <c r="R151" s="330"/>
      <c r="S151" s="330"/>
      <c r="T151" s="330"/>
      <c r="U151" s="330"/>
      <c r="V151" s="330"/>
      <c r="W151" s="330"/>
      <c r="X151" s="330"/>
      <c r="Y151" s="330"/>
      <c r="BF151" s="332">
        <v>147</v>
      </c>
      <c r="BG151" s="333">
        <v>150000</v>
      </c>
      <c r="BH151" s="333">
        <v>166500</v>
      </c>
      <c r="BI151" s="333">
        <v>185000</v>
      </c>
      <c r="BJ151" s="333">
        <v>150000</v>
      </c>
      <c r="BK151" s="333">
        <v>166500</v>
      </c>
      <c r="BL151" s="333"/>
      <c r="BM151" s="333"/>
      <c r="BN151" s="333"/>
      <c r="BO151" s="333"/>
      <c r="BP151" s="331" t="s">
        <v>284</v>
      </c>
    </row>
    <row r="152" spans="1:68" s="331" customFormat="1" x14ac:dyDescent="0.3">
      <c r="A152" s="330"/>
      <c r="B152" s="330"/>
      <c r="C152" s="330"/>
      <c r="D152" s="330"/>
      <c r="E152" s="330"/>
      <c r="F152" s="330"/>
      <c r="G152" s="330"/>
      <c r="H152" s="330"/>
      <c r="I152" s="330"/>
      <c r="J152" s="330"/>
      <c r="K152" s="330"/>
      <c r="L152" s="330"/>
      <c r="M152" s="330"/>
      <c r="N152" s="330"/>
      <c r="O152" s="330"/>
      <c r="P152" s="330"/>
      <c r="Q152" s="330"/>
      <c r="R152" s="330"/>
      <c r="S152" s="330"/>
      <c r="T152" s="330"/>
      <c r="U152" s="330"/>
      <c r="V152" s="330"/>
      <c r="W152" s="330"/>
      <c r="X152" s="330"/>
      <c r="Y152" s="330"/>
      <c r="BF152" s="332">
        <v>148</v>
      </c>
      <c r="BG152" s="333">
        <v>150000</v>
      </c>
      <c r="BH152" s="333">
        <v>166500</v>
      </c>
      <c r="BI152" s="333">
        <v>185000</v>
      </c>
      <c r="BJ152" s="333">
        <v>150000</v>
      </c>
      <c r="BK152" s="333">
        <v>166500</v>
      </c>
      <c r="BL152" s="333"/>
      <c r="BM152" s="333"/>
      <c r="BN152" s="333"/>
      <c r="BO152" s="333"/>
      <c r="BP152" s="331" t="s">
        <v>284</v>
      </c>
    </row>
    <row r="153" spans="1:68" s="331" customFormat="1" x14ac:dyDescent="0.3">
      <c r="A153" s="330"/>
      <c r="B153" s="330"/>
      <c r="C153" s="330"/>
      <c r="D153" s="330"/>
      <c r="E153" s="330"/>
      <c r="F153" s="330"/>
      <c r="G153" s="330"/>
      <c r="H153" s="330"/>
      <c r="I153" s="330"/>
      <c r="J153" s="330"/>
      <c r="K153" s="330"/>
      <c r="L153" s="330"/>
      <c r="M153" s="330"/>
      <c r="N153" s="330"/>
      <c r="O153" s="330"/>
      <c r="P153" s="330"/>
      <c r="Q153" s="330"/>
      <c r="R153" s="330"/>
      <c r="S153" s="330"/>
      <c r="T153" s="330"/>
      <c r="U153" s="330"/>
      <c r="V153" s="330"/>
      <c r="W153" s="330"/>
      <c r="X153" s="330"/>
      <c r="Y153" s="330"/>
      <c r="BF153" s="332">
        <v>149</v>
      </c>
      <c r="BG153" s="333">
        <v>150000</v>
      </c>
      <c r="BH153" s="333">
        <v>166500</v>
      </c>
      <c r="BI153" s="333">
        <v>185000</v>
      </c>
      <c r="BJ153" s="333">
        <v>150000</v>
      </c>
      <c r="BK153" s="333">
        <v>166500</v>
      </c>
      <c r="BL153" s="333"/>
      <c r="BM153" s="333"/>
      <c r="BN153" s="333"/>
      <c r="BO153" s="333"/>
      <c r="BP153" s="331" t="s">
        <v>284</v>
      </c>
    </row>
    <row r="154" spans="1:68" s="331" customFormat="1" x14ac:dyDescent="0.3">
      <c r="A154" s="330"/>
      <c r="B154" s="330"/>
      <c r="C154" s="330"/>
      <c r="D154" s="330"/>
      <c r="E154" s="330"/>
      <c r="F154" s="330"/>
      <c r="G154" s="330"/>
      <c r="H154" s="330"/>
      <c r="I154" s="330"/>
      <c r="J154" s="330"/>
      <c r="K154" s="330"/>
      <c r="L154" s="330"/>
      <c r="M154" s="330"/>
      <c r="N154" s="330"/>
      <c r="O154" s="330"/>
      <c r="P154" s="330"/>
      <c r="Q154" s="330"/>
      <c r="R154" s="330"/>
      <c r="S154" s="330"/>
      <c r="T154" s="330"/>
      <c r="U154" s="330"/>
      <c r="V154" s="330"/>
      <c r="W154" s="330"/>
      <c r="X154" s="330"/>
      <c r="Y154" s="330"/>
      <c r="BF154" s="332">
        <v>150</v>
      </c>
      <c r="BG154" s="333">
        <v>150000</v>
      </c>
      <c r="BH154" s="333">
        <v>135000</v>
      </c>
      <c r="BI154" s="333">
        <v>150000</v>
      </c>
      <c r="BJ154" s="333">
        <v>150000</v>
      </c>
      <c r="BK154" s="333">
        <v>135000</v>
      </c>
      <c r="BL154" s="333"/>
      <c r="BM154" s="333"/>
      <c r="BN154" s="333"/>
      <c r="BO154" s="333"/>
      <c r="BP154" s="331" t="s">
        <v>284</v>
      </c>
    </row>
    <row r="155" spans="1:68" s="331" customFormat="1" x14ac:dyDescent="0.3">
      <c r="A155" s="330"/>
      <c r="B155" s="330"/>
      <c r="C155" s="330"/>
      <c r="D155" s="330"/>
      <c r="E155" s="330"/>
      <c r="F155" s="330"/>
      <c r="G155" s="330"/>
      <c r="H155" s="330"/>
      <c r="I155" s="330"/>
      <c r="J155" s="330"/>
      <c r="K155" s="330"/>
      <c r="L155" s="330"/>
      <c r="M155" s="330"/>
      <c r="N155" s="330"/>
      <c r="O155" s="330"/>
      <c r="P155" s="330"/>
      <c r="Q155" s="330"/>
      <c r="R155" s="330"/>
      <c r="S155" s="330"/>
      <c r="T155" s="330"/>
      <c r="U155" s="330"/>
      <c r="V155" s="330"/>
      <c r="W155" s="330"/>
      <c r="X155" s="330"/>
      <c r="Y155" s="330"/>
      <c r="BF155" s="332">
        <v>151</v>
      </c>
      <c r="BG155" s="333">
        <v>150000</v>
      </c>
      <c r="BH155" s="333">
        <v>135000</v>
      </c>
      <c r="BI155" s="333">
        <v>150000</v>
      </c>
      <c r="BJ155" s="333">
        <v>150000</v>
      </c>
      <c r="BK155" s="333">
        <v>135000</v>
      </c>
      <c r="BL155" s="333"/>
      <c r="BM155" s="333"/>
      <c r="BN155" s="333"/>
      <c r="BO155" s="333"/>
      <c r="BP155" s="331" t="s">
        <v>284</v>
      </c>
    </row>
    <row r="156" spans="1:68" s="331" customFormat="1" x14ac:dyDescent="0.3">
      <c r="A156" s="330"/>
      <c r="B156" s="330"/>
      <c r="C156" s="330"/>
      <c r="D156" s="330"/>
      <c r="E156" s="330"/>
      <c r="F156" s="330"/>
      <c r="G156" s="330"/>
      <c r="H156" s="330"/>
      <c r="I156" s="330"/>
      <c r="J156" s="330"/>
      <c r="K156" s="330"/>
      <c r="L156" s="330"/>
      <c r="M156" s="330"/>
      <c r="N156" s="330"/>
      <c r="O156" s="330"/>
      <c r="P156" s="330"/>
      <c r="Q156" s="330"/>
      <c r="R156" s="330"/>
      <c r="S156" s="330"/>
      <c r="T156" s="330"/>
      <c r="U156" s="330"/>
      <c r="V156" s="330"/>
      <c r="W156" s="330"/>
      <c r="X156" s="330"/>
      <c r="Y156" s="330"/>
      <c r="BF156" s="332">
        <v>152</v>
      </c>
      <c r="BG156" s="333">
        <v>150000</v>
      </c>
      <c r="BH156" s="333">
        <v>135000</v>
      </c>
      <c r="BI156" s="333">
        <v>150000</v>
      </c>
      <c r="BJ156" s="333">
        <v>150000</v>
      </c>
      <c r="BK156" s="333">
        <v>135000</v>
      </c>
      <c r="BL156" s="333"/>
      <c r="BM156" s="333"/>
      <c r="BN156" s="333"/>
      <c r="BO156" s="333"/>
      <c r="BP156" s="331" t="s">
        <v>284</v>
      </c>
    </row>
    <row r="157" spans="1:68" s="331" customFormat="1" x14ac:dyDescent="0.3">
      <c r="A157" s="330"/>
      <c r="B157" s="330"/>
      <c r="C157" s="330"/>
      <c r="D157" s="330"/>
      <c r="E157" s="330"/>
      <c r="F157" s="330"/>
      <c r="G157" s="330"/>
      <c r="H157" s="330"/>
      <c r="I157" s="330"/>
      <c r="J157" s="330"/>
      <c r="K157" s="330"/>
      <c r="L157" s="330"/>
      <c r="M157" s="330"/>
      <c r="N157" s="330"/>
      <c r="O157" s="330"/>
      <c r="P157" s="330"/>
      <c r="Q157" s="330"/>
      <c r="R157" s="330"/>
      <c r="S157" s="330"/>
      <c r="T157" s="330"/>
      <c r="U157" s="330"/>
      <c r="V157" s="330"/>
      <c r="W157" s="330"/>
      <c r="X157" s="330"/>
      <c r="Y157" s="330"/>
      <c r="BF157" s="332">
        <v>153</v>
      </c>
      <c r="BG157" s="333">
        <v>150000</v>
      </c>
      <c r="BH157" s="333">
        <v>135000</v>
      </c>
      <c r="BI157" s="333">
        <v>150000</v>
      </c>
      <c r="BJ157" s="333">
        <v>150000</v>
      </c>
      <c r="BK157" s="333">
        <v>135000</v>
      </c>
      <c r="BL157" s="333"/>
      <c r="BM157" s="333"/>
      <c r="BN157" s="333"/>
      <c r="BO157" s="333"/>
      <c r="BP157" s="331" t="s">
        <v>284</v>
      </c>
    </row>
    <row r="158" spans="1:68" s="331" customFormat="1" x14ac:dyDescent="0.3">
      <c r="A158" s="330"/>
      <c r="B158" s="330"/>
      <c r="C158" s="330"/>
      <c r="D158" s="330"/>
      <c r="E158" s="330"/>
      <c r="F158" s="330"/>
      <c r="G158" s="330"/>
      <c r="H158" s="330"/>
      <c r="I158" s="330"/>
      <c r="J158" s="330"/>
      <c r="K158" s="330"/>
      <c r="L158" s="330"/>
      <c r="M158" s="330"/>
      <c r="N158" s="330"/>
      <c r="O158" s="330"/>
      <c r="P158" s="330"/>
      <c r="Q158" s="330"/>
      <c r="R158" s="330"/>
      <c r="S158" s="330"/>
      <c r="T158" s="330"/>
      <c r="U158" s="330"/>
      <c r="V158" s="330"/>
      <c r="W158" s="330"/>
      <c r="X158" s="330"/>
      <c r="Y158" s="330"/>
      <c r="BF158" s="332">
        <v>154</v>
      </c>
      <c r="BG158" s="333">
        <v>150000</v>
      </c>
      <c r="BH158" s="333">
        <v>135000</v>
      </c>
      <c r="BI158" s="333">
        <v>150000</v>
      </c>
      <c r="BJ158" s="333">
        <v>150000</v>
      </c>
      <c r="BK158" s="333">
        <v>135000</v>
      </c>
      <c r="BL158" s="333"/>
      <c r="BM158" s="333"/>
      <c r="BN158" s="333"/>
      <c r="BO158" s="333"/>
      <c r="BP158" s="331" t="s">
        <v>284</v>
      </c>
    </row>
    <row r="159" spans="1:68" s="331" customFormat="1" x14ac:dyDescent="0.3">
      <c r="A159" s="330"/>
      <c r="B159" s="330"/>
      <c r="C159" s="330"/>
      <c r="D159" s="330"/>
      <c r="E159" s="330"/>
      <c r="F159" s="330"/>
      <c r="G159" s="330"/>
      <c r="H159" s="330"/>
      <c r="I159" s="330"/>
      <c r="J159" s="330"/>
      <c r="K159" s="330"/>
      <c r="L159" s="330"/>
      <c r="M159" s="330"/>
      <c r="N159" s="330"/>
      <c r="O159" s="330"/>
      <c r="P159" s="330"/>
      <c r="Q159" s="330"/>
      <c r="R159" s="330"/>
      <c r="S159" s="330"/>
      <c r="T159" s="330"/>
      <c r="U159" s="330"/>
      <c r="V159" s="330"/>
      <c r="W159" s="330"/>
      <c r="X159" s="330"/>
      <c r="Y159" s="330"/>
      <c r="BF159" s="332">
        <v>155</v>
      </c>
      <c r="BG159" s="333">
        <v>150000</v>
      </c>
      <c r="BH159" s="333">
        <v>135000</v>
      </c>
      <c r="BI159" s="333">
        <v>150000</v>
      </c>
      <c r="BJ159" s="333">
        <v>150000</v>
      </c>
      <c r="BK159" s="333">
        <v>135000</v>
      </c>
      <c r="BL159" s="333"/>
      <c r="BM159" s="333"/>
      <c r="BN159" s="333"/>
      <c r="BO159" s="333"/>
      <c r="BP159" s="331" t="s">
        <v>284</v>
      </c>
    </row>
    <row r="160" spans="1:68" s="331" customFormat="1" x14ac:dyDescent="0.3">
      <c r="A160" s="330"/>
      <c r="B160" s="330"/>
      <c r="C160" s="330"/>
      <c r="D160" s="330"/>
      <c r="E160" s="330"/>
      <c r="F160" s="330"/>
      <c r="G160" s="330"/>
      <c r="H160" s="330"/>
      <c r="I160" s="330"/>
      <c r="J160" s="330"/>
      <c r="K160" s="330"/>
      <c r="L160" s="330"/>
      <c r="M160" s="330"/>
      <c r="N160" s="330"/>
      <c r="O160" s="330"/>
      <c r="P160" s="330"/>
      <c r="Q160" s="330"/>
      <c r="R160" s="330"/>
      <c r="S160" s="330"/>
      <c r="T160" s="330"/>
      <c r="U160" s="330"/>
      <c r="V160" s="330"/>
      <c r="W160" s="330"/>
      <c r="X160" s="330"/>
      <c r="Y160" s="330"/>
      <c r="BF160" s="332">
        <v>156</v>
      </c>
      <c r="BG160" s="333">
        <v>150000</v>
      </c>
      <c r="BH160" s="333">
        <v>135000</v>
      </c>
      <c r="BI160" s="333">
        <v>150000</v>
      </c>
      <c r="BJ160" s="333">
        <v>150000</v>
      </c>
      <c r="BK160" s="333">
        <v>135000</v>
      </c>
      <c r="BL160" s="333"/>
      <c r="BM160" s="333"/>
      <c r="BN160" s="333"/>
      <c r="BO160" s="333"/>
      <c r="BP160" s="331" t="s">
        <v>284</v>
      </c>
    </row>
    <row r="161" spans="1:68" s="331" customFormat="1" x14ac:dyDescent="0.3">
      <c r="A161" s="330"/>
      <c r="B161" s="330"/>
      <c r="C161" s="330"/>
      <c r="D161" s="330"/>
      <c r="E161" s="330"/>
      <c r="F161" s="330"/>
      <c r="G161" s="330"/>
      <c r="H161" s="330"/>
      <c r="I161" s="330"/>
      <c r="J161" s="330"/>
      <c r="K161" s="330"/>
      <c r="L161" s="330"/>
      <c r="M161" s="330"/>
      <c r="N161" s="330"/>
      <c r="O161" s="330"/>
      <c r="P161" s="330"/>
      <c r="Q161" s="330"/>
      <c r="R161" s="330"/>
      <c r="S161" s="330"/>
      <c r="T161" s="330"/>
      <c r="U161" s="330"/>
      <c r="V161" s="330"/>
      <c r="W161" s="330"/>
      <c r="X161" s="330"/>
      <c r="Y161" s="330"/>
      <c r="BF161" s="332">
        <v>157</v>
      </c>
      <c r="BG161" s="333">
        <v>150000</v>
      </c>
      <c r="BH161" s="333">
        <v>135000</v>
      </c>
      <c r="BI161" s="333">
        <v>150000</v>
      </c>
      <c r="BJ161" s="333">
        <v>150000</v>
      </c>
      <c r="BK161" s="333">
        <v>135000</v>
      </c>
      <c r="BL161" s="333"/>
      <c r="BM161" s="333"/>
      <c r="BN161" s="333"/>
      <c r="BO161" s="333"/>
      <c r="BP161" s="331" t="s">
        <v>284</v>
      </c>
    </row>
    <row r="162" spans="1:68" s="331" customFormat="1" x14ac:dyDescent="0.3">
      <c r="A162" s="330"/>
      <c r="B162" s="330"/>
      <c r="C162" s="330"/>
      <c r="D162" s="330"/>
      <c r="E162" s="330"/>
      <c r="F162" s="330"/>
      <c r="G162" s="330"/>
      <c r="H162" s="330"/>
      <c r="I162" s="330"/>
      <c r="J162" s="330"/>
      <c r="K162" s="330"/>
      <c r="L162" s="330"/>
      <c r="M162" s="330"/>
      <c r="N162" s="330"/>
      <c r="O162" s="330"/>
      <c r="P162" s="330"/>
      <c r="Q162" s="330"/>
      <c r="R162" s="330"/>
      <c r="S162" s="330"/>
      <c r="T162" s="330"/>
      <c r="U162" s="330"/>
      <c r="V162" s="330"/>
      <c r="W162" s="330"/>
      <c r="X162" s="330"/>
      <c r="Y162" s="330"/>
      <c r="BF162" s="332">
        <v>158</v>
      </c>
      <c r="BG162" s="333">
        <v>150000</v>
      </c>
      <c r="BH162" s="333">
        <v>135000</v>
      </c>
      <c r="BI162" s="333">
        <v>150000</v>
      </c>
      <c r="BJ162" s="333">
        <v>150000</v>
      </c>
      <c r="BK162" s="333">
        <v>135000</v>
      </c>
      <c r="BL162" s="333"/>
      <c r="BN162" s="333"/>
      <c r="BO162" s="333"/>
      <c r="BP162" s="331" t="s">
        <v>284</v>
      </c>
    </row>
    <row r="163" spans="1:68" s="331" customFormat="1" x14ac:dyDescent="0.3">
      <c r="A163" s="330"/>
      <c r="B163" s="330"/>
      <c r="C163" s="330"/>
      <c r="D163" s="330"/>
      <c r="E163" s="330"/>
      <c r="F163" s="330"/>
      <c r="G163" s="330"/>
      <c r="H163" s="330"/>
      <c r="I163" s="330"/>
      <c r="J163" s="330"/>
      <c r="K163" s="330"/>
      <c r="L163" s="330"/>
      <c r="M163" s="330"/>
      <c r="N163" s="330"/>
      <c r="O163" s="330"/>
      <c r="P163" s="330"/>
      <c r="Q163" s="330"/>
      <c r="R163" s="330"/>
      <c r="S163" s="330"/>
      <c r="T163" s="330"/>
      <c r="U163" s="330"/>
      <c r="V163" s="330"/>
      <c r="W163" s="330"/>
      <c r="X163" s="330"/>
      <c r="Y163" s="330"/>
      <c r="BF163" s="332">
        <v>159</v>
      </c>
      <c r="BG163" s="333">
        <v>150000</v>
      </c>
      <c r="BH163" s="333">
        <v>135000</v>
      </c>
      <c r="BI163" s="333">
        <v>150000</v>
      </c>
      <c r="BJ163" s="333">
        <v>150000</v>
      </c>
      <c r="BK163" s="333">
        <v>135000</v>
      </c>
      <c r="BL163" s="333"/>
      <c r="BM163" s="333"/>
      <c r="BN163" s="333"/>
      <c r="BO163" s="333"/>
      <c r="BP163" s="331" t="s">
        <v>284</v>
      </c>
    </row>
    <row r="164" spans="1:68" s="331" customFormat="1" x14ac:dyDescent="0.3">
      <c r="A164" s="330"/>
      <c r="B164" s="330"/>
      <c r="C164" s="330"/>
      <c r="D164" s="330"/>
      <c r="E164" s="330"/>
      <c r="F164" s="330"/>
      <c r="G164" s="330"/>
      <c r="H164" s="330"/>
      <c r="I164" s="330"/>
      <c r="J164" s="330"/>
      <c r="K164" s="330"/>
      <c r="L164" s="330"/>
      <c r="M164" s="330"/>
      <c r="N164" s="330"/>
      <c r="O164" s="330"/>
      <c r="P164" s="330"/>
      <c r="Q164" s="330"/>
      <c r="R164" s="330"/>
      <c r="S164" s="330"/>
      <c r="T164" s="330"/>
      <c r="U164" s="330"/>
      <c r="V164" s="330"/>
      <c r="W164" s="330"/>
      <c r="X164" s="330"/>
      <c r="Y164" s="330"/>
      <c r="BF164" s="332">
        <v>160</v>
      </c>
      <c r="BG164" s="333">
        <v>150000</v>
      </c>
      <c r="BH164" s="333">
        <v>135000</v>
      </c>
      <c r="BI164" s="333">
        <v>150000</v>
      </c>
      <c r="BJ164" s="333">
        <v>150000</v>
      </c>
      <c r="BK164" s="333">
        <v>135000</v>
      </c>
      <c r="BL164" s="333"/>
      <c r="BM164" s="333"/>
      <c r="BN164" s="333"/>
      <c r="BO164" s="333"/>
      <c r="BP164" s="331" t="s">
        <v>284</v>
      </c>
    </row>
    <row r="165" spans="1:68" s="331" customFormat="1" x14ac:dyDescent="0.3">
      <c r="A165" s="330"/>
      <c r="B165" s="330"/>
      <c r="C165" s="330"/>
      <c r="D165" s="330"/>
      <c r="E165" s="330"/>
      <c r="F165" s="330"/>
      <c r="G165" s="330"/>
      <c r="H165" s="330"/>
      <c r="I165" s="330"/>
      <c r="J165" s="330"/>
      <c r="K165" s="330"/>
      <c r="L165" s="330"/>
      <c r="M165" s="330"/>
      <c r="N165" s="330"/>
      <c r="O165" s="330"/>
      <c r="P165" s="330"/>
      <c r="Q165" s="330"/>
      <c r="R165" s="330"/>
      <c r="S165" s="330"/>
      <c r="T165" s="330"/>
      <c r="U165" s="330"/>
      <c r="V165" s="330"/>
      <c r="W165" s="330"/>
      <c r="X165" s="330"/>
      <c r="Y165" s="330"/>
      <c r="BF165" s="332">
        <v>161</v>
      </c>
      <c r="BG165" s="333">
        <v>145000</v>
      </c>
      <c r="BH165" s="333">
        <v>135000</v>
      </c>
      <c r="BI165" s="333">
        <v>150000</v>
      </c>
      <c r="BJ165" s="333">
        <v>150000</v>
      </c>
      <c r="BK165" s="333">
        <v>135000</v>
      </c>
      <c r="BL165" s="333"/>
      <c r="BM165" s="333"/>
      <c r="BN165" s="333"/>
      <c r="BO165" s="333"/>
      <c r="BP165" s="331" t="s">
        <v>284</v>
      </c>
    </row>
    <row r="166" spans="1:68" s="331" customFormat="1" x14ac:dyDescent="0.3">
      <c r="A166" s="330"/>
      <c r="B166" s="330"/>
      <c r="C166" s="330"/>
      <c r="D166" s="330"/>
      <c r="E166" s="330"/>
      <c r="F166" s="330"/>
      <c r="G166" s="330"/>
      <c r="H166" s="330"/>
      <c r="I166" s="330"/>
      <c r="J166" s="330"/>
      <c r="K166" s="330"/>
      <c r="L166" s="330"/>
      <c r="M166" s="330"/>
      <c r="N166" s="330"/>
      <c r="O166" s="330"/>
      <c r="P166" s="330"/>
      <c r="Q166" s="330"/>
      <c r="R166" s="330"/>
      <c r="S166" s="330"/>
      <c r="T166" s="330"/>
      <c r="U166" s="330"/>
      <c r="V166" s="330"/>
      <c r="W166" s="330"/>
      <c r="X166" s="330"/>
      <c r="Y166" s="330"/>
      <c r="BF166" s="332">
        <v>162</v>
      </c>
      <c r="BG166" s="333">
        <v>145000</v>
      </c>
      <c r="BH166" s="333">
        <v>135000</v>
      </c>
      <c r="BI166" s="333">
        <v>150000</v>
      </c>
      <c r="BJ166" s="333">
        <v>150000</v>
      </c>
      <c r="BK166" s="333">
        <v>135000</v>
      </c>
      <c r="BL166" s="333"/>
      <c r="BM166" s="333"/>
      <c r="BN166" s="333"/>
      <c r="BO166" s="333"/>
      <c r="BP166" s="331" t="s">
        <v>284</v>
      </c>
    </row>
    <row r="167" spans="1:68" s="331" customFormat="1" x14ac:dyDescent="0.3">
      <c r="A167" s="330"/>
      <c r="B167" s="330"/>
      <c r="C167" s="330"/>
      <c r="D167" s="330"/>
      <c r="E167" s="330"/>
      <c r="F167" s="330"/>
      <c r="G167" s="330"/>
      <c r="H167" s="330"/>
      <c r="I167" s="330"/>
      <c r="J167" s="330"/>
      <c r="K167" s="330"/>
      <c r="L167" s="330"/>
      <c r="M167" s="330"/>
      <c r="N167" s="330"/>
      <c r="O167" s="330"/>
      <c r="P167" s="330"/>
      <c r="Q167" s="330"/>
      <c r="R167" s="330"/>
      <c r="S167" s="330"/>
      <c r="T167" s="330"/>
      <c r="U167" s="330"/>
      <c r="V167" s="330"/>
      <c r="W167" s="330"/>
      <c r="X167" s="330"/>
      <c r="Y167" s="330"/>
      <c r="BF167" s="332">
        <v>163</v>
      </c>
      <c r="BG167" s="333">
        <v>145000</v>
      </c>
      <c r="BH167" s="333">
        <v>135000</v>
      </c>
      <c r="BI167" s="333">
        <v>150000</v>
      </c>
      <c r="BJ167" s="333">
        <v>150000</v>
      </c>
      <c r="BK167" s="333">
        <v>135000</v>
      </c>
      <c r="BL167" s="333"/>
      <c r="BM167" s="333"/>
      <c r="BN167" s="333"/>
      <c r="BO167" s="333"/>
      <c r="BP167" s="331" t="s">
        <v>284</v>
      </c>
    </row>
    <row r="168" spans="1:68" s="331" customFormat="1" x14ac:dyDescent="0.3">
      <c r="A168" s="330"/>
      <c r="B168" s="330"/>
      <c r="C168" s="330"/>
      <c r="D168" s="330"/>
      <c r="E168" s="330"/>
      <c r="F168" s="330"/>
      <c r="G168" s="330"/>
      <c r="H168" s="330"/>
      <c r="I168" s="330"/>
      <c r="J168" s="330"/>
      <c r="K168" s="330"/>
      <c r="L168" s="330"/>
      <c r="M168" s="330"/>
      <c r="N168" s="330"/>
      <c r="O168" s="330"/>
      <c r="P168" s="330"/>
      <c r="Q168" s="330"/>
      <c r="R168" s="330"/>
      <c r="S168" s="330"/>
      <c r="T168" s="330"/>
      <c r="U168" s="330"/>
      <c r="V168" s="330"/>
      <c r="W168" s="330"/>
      <c r="X168" s="330"/>
      <c r="Y168" s="330"/>
      <c r="BF168" s="332">
        <v>164</v>
      </c>
      <c r="BG168" s="333">
        <v>145000</v>
      </c>
      <c r="BH168" s="333">
        <v>135000</v>
      </c>
      <c r="BI168" s="333">
        <v>150000</v>
      </c>
      <c r="BJ168" s="333">
        <v>150000</v>
      </c>
      <c r="BK168" s="333">
        <v>135000</v>
      </c>
      <c r="BL168" s="333"/>
      <c r="BM168" s="333"/>
      <c r="BN168" s="333"/>
      <c r="BO168" s="333"/>
      <c r="BP168" s="331" t="s">
        <v>284</v>
      </c>
    </row>
    <row r="169" spans="1:68" s="331" customFormat="1" x14ac:dyDescent="0.3">
      <c r="A169" s="330"/>
      <c r="B169" s="330"/>
      <c r="C169" s="330"/>
      <c r="D169" s="330"/>
      <c r="E169" s="330"/>
      <c r="F169" s="330"/>
      <c r="G169" s="330"/>
      <c r="H169" s="330"/>
      <c r="I169" s="330"/>
      <c r="J169" s="330"/>
      <c r="K169" s="330"/>
      <c r="L169" s="330"/>
      <c r="M169" s="330"/>
      <c r="N169" s="330"/>
      <c r="O169" s="330"/>
      <c r="P169" s="330"/>
      <c r="Q169" s="330"/>
      <c r="R169" s="330"/>
      <c r="S169" s="330"/>
      <c r="T169" s="330"/>
      <c r="U169" s="330"/>
      <c r="V169" s="330"/>
      <c r="W169" s="330"/>
      <c r="X169" s="330"/>
      <c r="Y169" s="330"/>
      <c r="BF169" s="332">
        <v>165</v>
      </c>
      <c r="BG169" s="333">
        <v>145000</v>
      </c>
      <c r="BH169" s="333">
        <v>135000</v>
      </c>
      <c r="BI169" s="333">
        <v>150000</v>
      </c>
      <c r="BJ169" s="333">
        <v>150000</v>
      </c>
      <c r="BK169" s="333">
        <v>135000</v>
      </c>
      <c r="BL169" s="333"/>
      <c r="BM169" s="333"/>
      <c r="BN169" s="333"/>
      <c r="BO169" s="333"/>
      <c r="BP169" s="331" t="s">
        <v>284</v>
      </c>
    </row>
    <row r="170" spans="1:68" s="331" customFormat="1" x14ac:dyDescent="0.3">
      <c r="A170" s="330"/>
      <c r="B170" s="330"/>
      <c r="C170" s="330"/>
      <c r="D170" s="330"/>
      <c r="E170" s="330"/>
      <c r="F170" s="330"/>
      <c r="G170" s="330"/>
      <c r="H170" s="330"/>
      <c r="I170" s="330"/>
      <c r="J170" s="330"/>
      <c r="K170" s="330"/>
      <c r="L170" s="330"/>
      <c r="M170" s="330"/>
      <c r="N170" s="330"/>
      <c r="O170" s="330"/>
      <c r="P170" s="330"/>
      <c r="Q170" s="330"/>
      <c r="R170" s="330"/>
      <c r="S170" s="330"/>
      <c r="T170" s="330"/>
      <c r="U170" s="330"/>
      <c r="V170" s="330"/>
      <c r="W170" s="330"/>
      <c r="X170" s="330"/>
      <c r="Y170" s="330"/>
      <c r="BF170" s="332">
        <v>166</v>
      </c>
      <c r="BG170" s="333">
        <v>145000</v>
      </c>
      <c r="BH170" s="333">
        <v>135000</v>
      </c>
      <c r="BI170" s="333">
        <v>150000</v>
      </c>
      <c r="BJ170" s="333">
        <v>150000</v>
      </c>
      <c r="BK170" s="333">
        <v>135000</v>
      </c>
      <c r="BL170" s="333"/>
      <c r="BM170" s="333"/>
      <c r="BN170" s="333"/>
      <c r="BO170" s="333"/>
      <c r="BP170" s="331" t="s">
        <v>284</v>
      </c>
    </row>
    <row r="171" spans="1:68" s="331" customFormat="1" x14ac:dyDescent="0.3">
      <c r="A171" s="330"/>
      <c r="B171" s="330"/>
      <c r="C171" s="330"/>
      <c r="D171" s="330"/>
      <c r="E171" s="330"/>
      <c r="F171" s="330"/>
      <c r="G171" s="330"/>
      <c r="H171" s="330"/>
      <c r="I171" s="330"/>
      <c r="J171" s="330"/>
      <c r="K171" s="330"/>
      <c r="L171" s="330"/>
      <c r="M171" s="330"/>
      <c r="N171" s="330"/>
      <c r="O171" s="330"/>
      <c r="P171" s="330"/>
      <c r="Q171" s="330"/>
      <c r="R171" s="330"/>
      <c r="S171" s="330"/>
      <c r="T171" s="330"/>
      <c r="U171" s="330"/>
      <c r="V171" s="330"/>
      <c r="W171" s="330"/>
      <c r="X171" s="330"/>
      <c r="Y171" s="330"/>
      <c r="BF171" s="332">
        <v>167</v>
      </c>
      <c r="BG171" s="333">
        <v>145000</v>
      </c>
      <c r="BH171" s="333">
        <v>135000</v>
      </c>
      <c r="BI171" s="333">
        <v>150000</v>
      </c>
      <c r="BJ171" s="333">
        <v>150000</v>
      </c>
      <c r="BK171" s="333">
        <v>135000</v>
      </c>
      <c r="BL171" s="333"/>
      <c r="BM171" s="333"/>
      <c r="BN171" s="333"/>
      <c r="BO171" s="333"/>
      <c r="BP171" s="331" t="s">
        <v>284</v>
      </c>
    </row>
    <row r="172" spans="1:68" s="331" customFormat="1" x14ac:dyDescent="0.3">
      <c r="A172" s="330"/>
      <c r="B172" s="330"/>
      <c r="C172" s="330"/>
      <c r="D172" s="330"/>
      <c r="E172" s="330"/>
      <c r="F172" s="330"/>
      <c r="G172" s="330"/>
      <c r="H172" s="330"/>
      <c r="I172" s="330"/>
      <c r="J172" s="330"/>
      <c r="K172" s="330"/>
      <c r="L172" s="330"/>
      <c r="M172" s="330"/>
      <c r="N172" s="330"/>
      <c r="O172" s="330"/>
      <c r="P172" s="330"/>
      <c r="Q172" s="330"/>
      <c r="R172" s="330"/>
      <c r="S172" s="330"/>
      <c r="T172" s="330"/>
      <c r="U172" s="330"/>
      <c r="V172" s="330"/>
      <c r="W172" s="330"/>
      <c r="X172" s="330"/>
      <c r="Y172" s="330"/>
      <c r="BF172" s="332">
        <v>168</v>
      </c>
      <c r="BG172" s="333">
        <v>145000</v>
      </c>
      <c r="BH172" s="333">
        <v>135000</v>
      </c>
      <c r="BI172" s="333">
        <v>150000</v>
      </c>
      <c r="BJ172" s="333">
        <v>150000</v>
      </c>
      <c r="BK172" s="333">
        <v>135000</v>
      </c>
      <c r="BL172" s="333"/>
      <c r="BM172" s="333"/>
      <c r="BN172" s="333"/>
      <c r="BO172" s="333"/>
      <c r="BP172" s="331" t="s">
        <v>284</v>
      </c>
    </row>
    <row r="173" spans="1:68" s="331" customFormat="1" x14ac:dyDescent="0.3">
      <c r="A173" s="330"/>
      <c r="B173" s="330"/>
      <c r="C173" s="330"/>
      <c r="D173" s="330"/>
      <c r="E173" s="330"/>
      <c r="F173" s="330"/>
      <c r="G173" s="330"/>
      <c r="H173" s="330"/>
      <c r="I173" s="330"/>
      <c r="J173" s="330"/>
      <c r="K173" s="330"/>
      <c r="L173" s="330"/>
      <c r="M173" s="330"/>
      <c r="N173" s="330"/>
      <c r="O173" s="330"/>
      <c r="P173" s="330"/>
      <c r="Q173" s="330"/>
      <c r="R173" s="330"/>
      <c r="S173" s="330"/>
      <c r="T173" s="330"/>
      <c r="U173" s="330"/>
      <c r="V173" s="330"/>
      <c r="W173" s="330"/>
      <c r="X173" s="330"/>
      <c r="Y173" s="330"/>
      <c r="BF173" s="332">
        <v>169</v>
      </c>
      <c r="BG173" s="333">
        <v>145000</v>
      </c>
      <c r="BH173" s="333">
        <v>135000</v>
      </c>
      <c r="BI173" s="333">
        <v>150000</v>
      </c>
      <c r="BJ173" s="333">
        <v>150000</v>
      </c>
      <c r="BK173" s="333">
        <v>135000</v>
      </c>
      <c r="BL173" s="333"/>
      <c r="BM173" s="333"/>
      <c r="BN173" s="333"/>
      <c r="BO173" s="333"/>
      <c r="BP173" s="331" t="s">
        <v>284</v>
      </c>
    </row>
    <row r="174" spans="1:68" s="331" customFormat="1" x14ac:dyDescent="0.3">
      <c r="A174" s="330"/>
      <c r="B174" s="330"/>
      <c r="C174" s="330"/>
      <c r="D174" s="330"/>
      <c r="E174" s="330"/>
      <c r="F174" s="330"/>
      <c r="G174" s="330"/>
      <c r="H174" s="330"/>
      <c r="I174" s="330"/>
      <c r="J174" s="330"/>
      <c r="K174" s="330"/>
      <c r="L174" s="330"/>
      <c r="M174" s="330"/>
      <c r="N174" s="330"/>
      <c r="O174" s="330"/>
      <c r="P174" s="330"/>
      <c r="Q174" s="330"/>
      <c r="R174" s="330"/>
      <c r="S174" s="330"/>
      <c r="T174" s="330"/>
      <c r="U174" s="330"/>
      <c r="V174" s="330"/>
      <c r="W174" s="330"/>
      <c r="X174" s="330"/>
      <c r="Y174" s="330"/>
      <c r="BF174" s="332">
        <v>170</v>
      </c>
      <c r="BG174" s="333">
        <v>145000</v>
      </c>
      <c r="BH174" s="333">
        <v>135000</v>
      </c>
      <c r="BI174" s="333">
        <v>150000</v>
      </c>
      <c r="BJ174" s="333">
        <v>150000</v>
      </c>
      <c r="BK174" s="333">
        <v>135000</v>
      </c>
      <c r="BL174" s="333"/>
      <c r="BM174" s="333"/>
      <c r="BN174" s="333"/>
      <c r="BO174" s="333"/>
      <c r="BP174" s="331" t="s">
        <v>284</v>
      </c>
    </row>
    <row r="175" spans="1:68" s="331" customFormat="1" x14ac:dyDescent="0.3">
      <c r="A175" s="330"/>
      <c r="B175" s="330"/>
      <c r="C175" s="330"/>
      <c r="D175" s="330"/>
      <c r="E175" s="330"/>
      <c r="F175" s="330"/>
      <c r="G175" s="330"/>
      <c r="H175" s="330"/>
      <c r="I175" s="330"/>
      <c r="J175" s="330"/>
      <c r="K175" s="330"/>
      <c r="L175" s="330"/>
      <c r="M175" s="330"/>
      <c r="N175" s="330"/>
      <c r="O175" s="330"/>
      <c r="P175" s="330"/>
      <c r="Q175" s="330"/>
      <c r="R175" s="330"/>
      <c r="S175" s="330"/>
      <c r="T175" s="330"/>
      <c r="U175" s="330"/>
      <c r="V175" s="330"/>
      <c r="W175" s="330"/>
      <c r="X175" s="330"/>
      <c r="Y175" s="330"/>
      <c r="BF175" s="332">
        <v>171</v>
      </c>
      <c r="BG175" s="333">
        <v>145000</v>
      </c>
      <c r="BH175" s="333">
        <v>135000</v>
      </c>
      <c r="BI175" s="333">
        <v>150000</v>
      </c>
      <c r="BJ175" s="333">
        <v>150000</v>
      </c>
      <c r="BK175" s="333">
        <v>135000</v>
      </c>
      <c r="BL175" s="333"/>
      <c r="BM175" s="333"/>
      <c r="BN175" s="333"/>
      <c r="BO175" s="333"/>
      <c r="BP175" s="331" t="s">
        <v>284</v>
      </c>
    </row>
    <row r="176" spans="1:68" s="331" customFormat="1" x14ac:dyDescent="0.3">
      <c r="A176" s="330"/>
      <c r="B176" s="330"/>
      <c r="C176" s="330"/>
      <c r="D176" s="330"/>
      <c r="E176" s="330"/>
      <c r="F176" s="330"/>
      <c r="G176" s="330"/>
      <c r="H176" s="330"/>
      <c r="I176" s="330"/>
      <c r="J176" s="330"/>
      <c r="K176" s="330"/>
      <c r="L176" s="330"/>
      <c r="M176" s="330"/>
      <c r="N176" s="330"/>
      <c r="O176" s="330"/>
      <c r="P176" s="330"/>
      <c r="Q176" s="330"/>
      <c r="R176" s="330"/>
      <c r="S176" s="330"/>
      <c r="T176" s="330"/>
      <c r="U176" s="330"/>
      <c r="V176" s="330"/>
      <c r="W176" s="330"/>
      <c r="X176" s="330"/>
      <c r="Y176" s="330"/>
      <c r="BF176" s="332">
        <v>172</v>
      </c>
      <c r="BG176" s="333">
        <v>145000</v>
      </c>
      <c r="BH176" s="333">
        <v>135000</v>
      </c>
      <c r="BI176" s="333">
        <v>150000</v>
      </c>
      <c r="BJ176" s="333">
        <v>150000</v>
      </c>
      <c r="BK176" s="333">
        <v>135000</v>
      </c>
      <c r="BL176" s="333"/>
      <c r="BM176" s="333"/>
      <c r="BN176" s="333"/>
      <c r="BO176" s="333"/>
      <c r="BP176" s="331" t="s">
        <v>284</v>
      </c>
    </row>
    <row r="177" spans="1:68" s="331" customFormat="1" x14ac:dyDescent="0.3">
      <c r="A177" s="330"/>
      <c r="B177" s="330"/>
      <c r="C177" s="330"/>
      <c r="D177" s="330"/>
      <c r="E177" s="330"/>
      <c r="F177" s="330"/>
      <c r="G177" s="330"/>
      <c r="H177" s="330"/>
      <c r="I177" s="330"/>
      <c r="J177" s="330"/>
      <c r="K177" s="330"/>
      <c r="L177" s="330"/>
      <c r="M177" s="330"/>
      <c r="N177" s="330"/>
      <c r="O177" s="330"/>
      <c r="P177" s="330"/>
      <c r="Q177" s="330"/>
      <c r="R177" s="330"/>
      <c r="S177" s="330"/>
      <c r="T177" s="330"/>
      <c r="U177" s="330"/>
      <c r="V177" s="330"/>
      <c r="W177" s="330"/>
      <c r="X177" s="330"/>
      <c r="Y177" s="330"/>
      <c r="BF177" s="332">
        <v>173</v>
      </c>
      <c r="BG177" s="333">
        <v>145000</v>
      </c>
      <c r="BH177" s="333">
        <v>135000</v>
      </c>
      <c r="BI177" s="333">
        <v>150000</v>
      </c>
      <c r="BJ177" s="333">
        <v>150000</v>
      </c>
      <c r="BK177" s="333">
        <v>135000</v>
      </c>
      <c r="BL177" s="333"/>
      <c r="BM177" s="333"/>
      <c r="BN177" s="333"/>
      <c r="BO177" s="333"/>
      <c r="BP177" s="331" t="s">
        <v>284</v>
      </c>
    </row>
    <row r="178" spans="1:68" s="331" customFormat="1" x14ac:dyDescent="0.3">
      <c r="A178" s="330"/>
      <c r="B178" s="330"/>
      <c r="C178" s="330"/>
      <c r="D178" s="330"/>
      <c r="E178" s="330"/>
      <c r="F178" s="330"/>
      <c r="G178" s="330"/>
      <c r="H178" s="330"/>
      <c r="I178" s="330"/>
      <c r="J178" s="330"/>
      <c r="K178" s="330"/>
      <c r="L178" s="330"/>
      <c r="M178" s="330"/>
      <c r="N178" s="330"/>
      <c r="O178" s="330"/>
      <c r="P178" s="330"/>
      <c r="Q178" s="330"/>
      <c r="R178" s="330"/>
      <c r="S178" s="330"/>
      <c r="T178" s="330"/>
      <c r="U178" s="330"/>
      <c r="V178" s="330"/>
      <c r="W178" s="330"/>
      <c r="X178" s="330"/>
      <c r="Y178" s="330"/>
      <c r="BF178" s="332">
        <v>174</v>
      </c>
      <c r="BG178" s="333">
        <v>145000</v>
      </c>
      <c r="BH178" s="333">
        <v>135000</v>
      </c>
      <c r="BI178" s="333">
        <v>150000</v>
      </c>
      <c r="BJ178" s="333">
        <v>150000</v>
      </c>
      <c r="BK178" s="333">
        <v>135000</v>
      </c>
      <c r="BL178" s="333"/>
      <c r="BM178" s="333"/>
      <c r="BN178" s="333"/>
      <c r="BO178" s="333"/>
      <c r="BP178" s="331" t="s">
        <v>284</v>
      </c>
    </row>
    <row r="179" spans="1:68" s="331" customFormat="1" x14ac:dyDescent="0.3">
      <c r="A179" s="330"/>
      <c r="B179" s="330"/>
      <c r="C179" s="330"/>
      <c r="D179" s="330"/>
      <c r="E179" s="330"/>
      <c r="F179" s="330"/>
      <c r="G179" s="330"/>
      <c r="H179" s="330"/>
      <c r="I179" s="330"/>
      <c r="J179" s="330"/>
      <c r="K179" s="330"/>
      <c r="L179" s="330"/>
      <c r="M179" s="330"/>
      <c r="N179" s="330"/>
      <c r="O179" s="330"/>
      <c r="P179" s="330"/>
      <c r="Q179" s="330"/>
      <c r="R179" s="330"/>
      <c r="S179" s="330"/>
      <c r="T179" s="330"/>
      <c r="U179" s="330"/>
      <c r="V179" s="330"/>
      <c r="W179" s="330"/>
      <c r="X179" s="330"/>
      <c r="Y179" s="330"/>
      <c r="BF179" s="332">
        <v>175</v>
      </c>
      <c r="BG179" s="333">
        <v>145000</v>
      </c>
      <c r="BH179" s="333">
        <v>135000</v>
      </c>
      <c r="BI179" s="333">
        <v>150000</v>
      </c>
      <c r="BJ179" s="333">
        <v>150000</v>
      </c>
      <c r="BK179" s="333">
        <v>135000</v>
      </c>
      <c r="BL179" s="333"/>
      <c r="BM179" s="333"/>
      <c r="BN179" s="333"/>
      <c r="BO179" s="333"/>
      <c r="BP179" s="331" t="s">
        <v>284</v>
      </c>
    </row>
    <row r="180" spans="1:68" s="331" customFormat="1" x14ac:dyDescent="0.3">
      <c r="A180" s="330"/>
      <c r="B180" s="330"/>
      <c r="C180" s="330"/>
      <c r="D180" s="330"/>
      <c r="E180" s="330"/>
      <c r="F180" s="330"/>
      <c r="G180" s="330"/>
      <c r="H180" s="330"/>
      <c r="I180" s="330"/>
      <c r="J180" s="330"/>
      <c r="K180" s="330"/>
      <c r="L180" s="330"/>
      <c r="M180" s="330"/>
      <c r="N180" s="330"/>
      <c r="O180" s="330"/>
      <c r="P180" s="330"/>
      <c r="Q180" s="330"/>
      <c r="R180" s="330"/>
      <c r="S180" s="330"/>
      <c r="T180" s="330"/>
      <c r="U180" s="330"/>
      <c r="V180" s="330"/>
      <c r="W180" s="330"/>
      <c r="X180" s="330"/>
      <c r="Y180" s="330"/>
      <c r="BF180" s="332">
        <v>176</v>
      </c>
      <c r="BG180" s="333">
        <v>145000</v>
      </c>
      <c r="BH180" s="333">
        <v>135000</v>
      </c>
      <c r="BI180" s="333">
        <v>150000</v>
      </c>
      <c r="BJ180" s="333">
        <v>150000</v>
      </c>
      <c r="BK180" s="333">
        <v>135000</v>
      </c>
      <c r="BL180" s="333"/>
      <c r="BM180" s="333"/>
      <c r="BN180" s="333"/>
      <c r="BO180" s="333"/>
      <c r="BP180" s="331" t="s">
        <v>284</v>
      </c>
    </row>
    <row r="181" spans="1:68" s="331" customFormat="1" x14ac:dyDescent="0.3">
      <c r="A181" s="330"/>
      <c r="B181" s="330"/>
      <c r="C181" s="330"/>
      <c r="D181" s="330"/>
      <c r="E181" s="330"/>
      <c r="F181" s="330"/>
      <c r="G181" s="330"/>
      <c r="H181" s="330"/>
      <c r="I181" s="330"/>
      <c r="J181" s="330"/>
      <c r="K181" s="330"/>
      <c r="L181" s="330"/>
      <c r="M181" s="330"/>
      <c r="N181" s="330"/>
      <c r="O181" s="330"/>
      <c r="P181" s="330"/>
      <c r="Q181" s="330"/>
      <c r="R181" s="330"/>
      <c r="S181" s="330"/>
      <c r="T181" s="330"/>
      <c r="U181" s="330"/>
      <c r="V181" s="330"/>
      <c r="W181" s="330"/>
      <c r="X181" s="330"/>
      <c r="Y181" s="330"/>
      <c r="BF181" s="332">
        <v>177</v>
      </c>
      <c r="BG181" s="333">
        <v>145000</v>
      </c>
      <c r="BH181" s="333">
        <v>135000</v>
      </c>
      <c r="BI181" s="333">
        <v>150000</v>
      </c>
      <c r="BJ181" s="333">
        <v>150000</v>
      </c>
      <c r="BK181" s="333">
        <v>135000</v>
      </c>
      <c r="BL181" s="333"/>
      <c r="BM181" s="333"/>
      <c r="BN181" s="333"/>
      <c r="BO181" s="333"/>
      <c r="BP181" s="331" t="s">
        <v>284</v>
      </c>
    </row>
    <row r="182" spans="1:68" s="331" customFormat="1" x14ac:dyDescent="0.3">
      <c r="A182" s="330"/>
      <c r="B182" s="330"/>
      <c r="C182" s="330"/>
      <c r="D182" s="330"/>
      <c r="E182" s="330"/>
      <c r="F182" s="330"/>
      <c r="G182" s="330"/>
      <c r="H182" s="330"/>
      <c r="I182" s="330"/>
      <c r="J182" s="330"/>
      <c r="K182" s="330"/>
      <c r="L182" s="330"/>
      <c r="M182" s="330"/>
      <c r="N182" s="330"/>
      <c r="O182" s="330"/>
      <c r="P182" s="330"/>
      <c r="Q182" s="330"/>
      <c r="R182" s="330"/>
      <c r="S182" s="330"/>
      <c r="T182" s="330"/>
      <c r="U182" s="330"/>
      <c r="V182" s="330"/>
      <c r="W182" s="330"/>
      <c r="X182" s="330"/>
      <c r="Y182" s="330"/>
      <c r="BF182" s="332">
        <v>178</v>
      </c>
      <c r="BG182" s="333">
        <v>145000</v>
      </c>
      <c r="BH182" s="333">
        <v>135000</v>
      </c>
      <c r="BI182" s="333">
        <v>150000</v>
      </c>
      <c r="BJ182" s="333">
        <v>150000</v>
      </c>
      <c r="BK182" s="333">
        <v>135000</v>
      </c>
      <c r="BL182" s="333"/>
      <c r="BM182" s="333"/>
      <c r="BN182" s="333"/>
      <c r="BO182" s="333"/>
      <c r="BP182" s="331" t="s">
        <v>284</v>
      </c>
    </row>
    <row r="183" spans="1:68" s="331" customFormat="1" x14ac:dyDescent="0.3">
      <c r="A183" s="330"/>
      <c r="B183" s="330"/>
      <c r="C183" s="330"/>
      <c r="D183" s="330"/>
      <c r="E183" s="330"/>
      <c r="F183" s="330"/>
      <c r="G183" s="330"/>
      <c r="H183" s="330"/>
      <c r="I183" s="330"/>
      <c r="J183" s="330"/>
      <c r="K183" s="330"/>
      <c r="L183" s="330"/>
      <c r="M183" s="330"/>
      <c r="N183" s="330"/>
      <c r="O183" s="330"/>
      <c r="P183" s="330"/>
      <c r="Q183" s="330"/>
      <c r="R183" s="330"/>
      <c r="S183" s="330"/>
      <c r="T183" s="330"/>
      <c r="U183" s="330"/>
      <c r="V183" s="330"/>
      <c r="W183" s="330"/>
      <c r="X183" s="330"/>
      <c r="Y183" s="330"/>
      <c r="BF183" s="332">
        <v>179</v>
      </c>
      <c r="BG183" s="333">
        <v>145000</v>
      </c>
      <c r="BH183" s="333">
        <v>135000</v>
      </c>
      <c r="BI183" s="333">
        <v>150000</v>
      </c>
      <c r="BJ183" s="333">
        <v>150000</v>
      </c>
      <c r="BK183" s="333">
        <v>135000</v>
      </c>
      <c r="BL183" s="333"/>
      <c r="BM183" s="333"/>
      <c r="BN183" s="333"/>
      <c r="BO183" s="333"/>
      <c r="BP183" s="331" t="s">
        <v>284</v>
      </c>
    </row>
    <row r="184" spans="1:68" s="331" customFormat="1" x14ac:dyDescent="0.3">
      <c r="A184" s="330"/>
      <c r="B184" s="330"/>
      <c r="C184" s="330"/>
      <c r="D184" s="330"/>
      <c r="E184" s="330"/>
      <c r="F184" s="330"/>
      <c r="G184" s="330"/>
      <c r="H184" s="330"/>
      <c r="I184" s="330"/>
      <c r="J184" s="330"/>
      <c r="K184" s="330"/>
      <c r="L184" s="330"/>
      <c r="M184" s="330"/>
      <c r="N184" s="330"/>
      <c r="O184" s="330"/>
      <c r="P184" s="330"/>
      <c r="Q184" s="330"/>
      <c r="R184" s="330"/>
      <c r="S184" s="330"/>
      <c r="T184" s="330"/>
      <c r="U184" s="330"/>
      <c r="V184" s="330"/>
      <c r="W184" s="330"/>
      <c r="X184" s="330"/>
      <c r="Y184" s="330"/>
      <c r="BF184" s="332">
        <v>180</v>
      </c>
      <c r="BG184" s="333">
        <v>145000</v>
      </c>
      <c r="BH184" s="333">
        <v>135000</v>
      </c>
      <c r="BI184" s="333">
        <v>150000</v>
      </c>
      <c r="BJ184" s="333">
        <v>150000</v>
      </c>
      <c r="BK184" s="333">
        <v>135000</v>
      </c>
      <c r="BL184" s="333"/>
      <c r="BM184" s="333"/>
      <c r="BN184" s="333"/>
      <c r="BO184" s="333"/>
      <c r="BP184" s="331" t="s">
        <v>284</v>
      </c>
    </row>
    <row r="185" spans="1:68" s="331" customFormat="1" x14ac:dyDescent="0.3">
      <c r="A185" s="330"/>
      <c r="B185" s="330"/>
      <c r="C185" s="330"/>
      <c r="D185" s="330"/>
      <c r="E185" s="330"/>
      <c r="F185" s="330"/>
      <c r="G185" s="330"/>
      <c r="H185" s="330"/>
      <c r="I185" s="330"/>
      <c r="J185" s="330"/>
      <c r="K185" s="330"/>
      <c r="L185" s="330"/>
      <c r="M185" s="330"/>
      <c r="N185" s="330"/>
      <c r="O185" s="330"/>
      <c r="P185" s="330"/>
      <c r="Q185" s="330"/>
      <c r="R185" s="330"/>
      <c r="S185" s="330"/>
      <c r="T185" s="330"/>
      <c r="U185" s="330"/>
      <c r="V185" s="330"/>
      <c r="W185" s="330"/>
      <c r="X185" s="330"/>
      <c r="Y185" s="330"/>
      <c r="BF185" s="332">
        <v>181</v>
      </c>
      <c r="BG185" s="333">
        <v>140000</v>
      </c>
      <c r="BH185" s="333">
        <v>135000</v>
      </c>
      <c r="BI185" s="333">
        <v>150000</v>
      </c>
      <c r="BJ185" s="333">
        <v>150000</v>
      </c>
      <c r="BK185" s="333">
        <v>135000</v>
      </c>
      <c r="BL185" s="333"/>
      <c r="BM185" s="333"/>
      <c r="BN185" s="333"/>
      <c r="BO185" s="333"/>
      <c r="BP185" s="331" t="s">
        <v>284</v>
      </c>
    </row>
    <row r="186" spans="1:68" s="331" customFormat="1" x14ac:dyDescent="0.3">
      <c r="A186" s="330"/>
      <c r="B186" s="330"/>
      <c r="C186" s="330"/>
      <c r="D186" s="330"/>
      <c r="E186" s="330"/>
      <c r="F186" s="330"/>
      <c r="G186" s="330"/>
      <c r="H186" s="330"/>
      <c r="I186" s="330"/>
      <c r="J186" s="330"/>
      <c r="K186" s="330"/>
      <c r="L186" s="330"/>
      <c r="M186" s="330"/>
      <c r="N186" s="330"/>
      <c r="O186" s="330"/>
      <c r="P186" s="330"/>
      <c r="Q186" s="330"/>
      <c r="R186" s="330"/>
      <c r="S186" s="330"/>
      <c r="T186" s="330"/>
      <c r="U186" s="330"/>
      <c r="V186" s="330"/>
      <c r="W186" s="330"/>
      <c r="X186" s="330"/>
      <c r="Y186" s="330"/>
      <c r="BF186" s="332">
        <v>182</v>
      </c>
      <c r="BG186" s="333">
        <v>140000</v>
      </c>
      <c r="BH186" s="333">
        <v>135000</v>
      </c>
      <c r="BI186" s="333">
        <v>150000</v>
      </c>
      <c r="BJ186" s="333">
        <v>150000</v>
      </c>
      <c r="BK186" s="333">
        <v>135000</v>
      </c>
      <c r="BL186" s="333"/>
      <c r="BM186" s="333"/>
      <c r="BN186" s="333"/>
      <c r="BO186" s="333"/>
      <c r="BP186" s="331" t="s">
        <v>284</v>
      </c>
    </row>
    <row r="187" spans="1:68" s="331" customFormat="1" x14ac:dyDescent="0.3">
      <c r="A187" s="330"/>
      <c r="B187" s="330"/>
      <c r="C187" s="330"/>
      <c r="D187" s="330"/>
      <c r="E187" s="330"/>
      <c r="F187" s="330"/>
      <c r="G187" s="330"/>
      <c r="H187" s="330"/>
      <c r="I187" s="330"/>
      <c r="J187" s="330"/>
      <c r="K187" s="330"/>
      <c r="L187" s="330"/>
      <c r="M187" s="330"/>
      <c r="N187" s="330"/>
      <c r="O187" s="330"/>
      <c r="P187" s="330"/>
      <c r="Q187" s="330"/>
      <c r="R187" s="330"/>
      <c r="S187" s="330"/>
      <c r="T187" s="330"/>
      <c r="U187" s="330"/>
      <c r="V187" s="330"/>
      <c r="W187" s="330"/>
      <c r="X187" s="330"/>
      <c r="Y187" s="330"/>
      <c r="BF187" s="332">
        <v>183</v>
      </c>
      <c r="BG187" s="333">
        <v>140000</v>
      </c>
      <c r="BH187" s="333">
        <v>135000</v>
      </c>
      <c r="BI187" s="333">
        <v>150000</v>
      </c>
      <c r="BJ187" s="333">
        <v>150000</v>
      </c>
      <c r="BK187" s="333">
        <v>135000</v>
      </c>
      <c r="BL187" s="333"/>
      <c r="BM187" s="333"/>
      <c r="BN187" s="333"/>
      <c r="BO187" s="333"/>
      <c r="BP187" s="331" t="s">
        <v>284</v>
      </c>
    </row>
    <row r="188" spans="1:68" s="331" customFormat="1" x14ac:dyDescent="0.3">
      <c r="A188" s="330"/>
      <c r="B188" s="330"/>
      <c r="C188" s="330"/>
      <c r="D188" s="330"/>
      <c r="E188" s="330"/>
      <c r="F188" s="330"/>
      <c r="G188" s="330"/>
      <c r="H188" s="330"/>
      <c r="I188" s="330"/>
      <c r="J188" s="330"/>
      <c r="K188" s="330"/>
      <c r="L188" s="330"/>
      <c r="M188" s="330"/>
      <c r="N188" s="330"/>
      <c r="O188" s="330"/>
      <c r="P188" s="330"/>
      <c r="Q188" s="330"/>
      <c r="R188" s="330"/>
      <c r="S188" s="330"/>
      <c r="T188" s="330"/>
      <c r="U188" s="330"/>
      <c r="V188" s="330"/>
      <c r="W188" s="330"/>
      <c r="X188" s="330"/>
      <c r="Y188" s="330"/>
      <c r="BF188" s="332">
        <v>184</v>
      </c>
      <c r="BG188" s="333">
        <v>140000</v>
      </c>
      <c r="BH188" s="333">
        <v>135000</v>
      </c>
      <c r="BI188" s="333">
        <v>150000</v>
      </c>
      <c r="BJ188" s="333">
        <v>150000</v>
      </c>
      <c r="BK188" s="333">
        <v>135000</v>
      </c>
      <c r="BL188" s="333"/>
      <c r="BM188" s="333"/>
      <c r="BN188" s="333"/>
      <c r="BO188" s="333"/>
      <c r="BP188" s="331" t="s">
        <v>284</v>
      </c>
    </row>
    <row r="189" spans="1:68" s="331" customFormat="1" x14ac:dyDescent="0.3">
      <c r="A189" s="330"/>
      <c r="B189" s="330"/>
      <c r="C189" s="330"/>
      <c r="D189" s="330"/>
      <c r="E189" s="330"/>
      <c r="F189" s="330"/>
      <c r="G189" s="330"/>
      <c r="H189" s="330"/>
      <c r="I189" s="330"/>
      <c r="J189" s="330"/>
      <c r="K189" s="330"/>
      <c r="L189" s="330"/>
      <c r="M189" s="330"/>
      <c r="N189" s="330"/>
      <c r="O189" s="330"/>
      <c r="P189" s="330"/>
      <c r="Q189" s="330"/>
      <c r="R189" s="330"/>
      <c r="S189" s="330"/>
      <c r="T189" s="330"/>
      <c r="U189" s="330"/>
      <c r="V189" s="330"/>
      <c r="W189" s="330"/>
      <c r="X189" s="330"/>
      <c r="Y189" s="330"/>
      <c r="BF189" s="332">
        <v>185</v>
      </c>
      <c r="BG189" s="333">
        <v>140000</v>
      </c>
      <c r="BH189" s="333">
        <v>135000</v>
      </c>
      <c r="BI189" s="333">
        <v>150000</v>
      </c>
      <c r="BJ189" s="333">
        <v>150000</v>
      </c>
      <c r="BK189" s="333">
        <v>135000</v>
      </c>
      <c r="BL189" s="333"/>
      <c r="BM189" s="333"/>
      <c r="BN189" s="333"/>
      <c r="BO189" s="333"/>
      <c r="BP189" s="331" t="s">
        <v>284</v>
      </c>
    </row>
    <row r="190" spans="1:68" s="331" customFormat="1" x14ac:dyDescent="0.3">
      <c r="A190" s="330"/>
      <c r="B190" s="330"/>
      <c r="C190" s="330"/>
      <c r="D190" s="330"/>
      <c r="E190" s="330"/>
      <c r="F190" s="330"/>
      <c r="G190" s="330"/>
      <c r="H190" s="330"/>
      <c r="I190" s="330"/>
      <c r="J190" s="330"/>
      <c r="K190" s="330"/>
      <c r="L190" s="330"/>
      <c r="M190" s="330"/>
      <c r="N190" s="330"/>
      <c r="O190" s="330"/>
      <c r="P190" s="330"/>
      <c r="Q190" s="330"/>
      <c r="R190" s="330"/>
      <c r="S190" s="330"/>
      <c r="T190" s="330"/>
      <c r="U190" s="330"/>
      <c r="V190" s="330"/>
      <c r="W190" s="330"/>
      <c r="X190" s="330"/>
      <c r="Y190" s="330"/>
      <c r="BF190" s="332">
        <v>186</v>
      </c>
      <c r="BG190" s="333">
        <v>140000</v>
      </c>
      <c r="BH190" s="333">
        <v>135000</v>
      </c>
      <c r="BI190" s="333">
        <v>150000</v>
      </c>
      <c r="BJ190" s="333">
        <v>150000</v>
      </c>
      <c r="BK190" s="333">
        <v>135000</v>
      </c>
      <c r="BL190" s="333"/>
      <c r="BM190" s="333"/>
      <c r="BN190" s="333"/>
      <c r="BO190" s="333"/>
      <c r="BP190" s="331" t="s">
        <v>284</v>
      </c>
    </row>
    <row r="191" spans="1:68" s="331" customFormat="1" x14ac:dyDescent="0.3">
      <c r="A191" s="330"/>
      <c r="B191" s="330"/>
      <c r="C191" s="330"/>
      <c r="D191" s="330"/>
      <c r="E191" s="330"/>
      <c r="F191" s="330"/>
      <c r="G191" s="330"/>
      <c r="H191" s="330"/>
      <c r="I191" s="330"/>
      <c r="J191" s="330"/>
      <c r="K191" s="330"/>
      <c r="L191" s="330"/>
      <c r="M191" s="330"/>
      <c r="N191" s="330"/>
      <c r="O191" s="330"/>
      <c r="P191" s="330"/>
      <c r="Q191" s="330"/>
      <c r="R191" s="330"/>
      <c r="S191" s="330"/>
      <c r="T191" s="330"/>
      <c r="U191" s="330"/>
      <c r="V191" s="330"/>
      <c r="W191" s="330"/>
      <c r="X191" s="330"/>
      <c r="Y191" s="330"/>
      <c r="BF191" s="332">
        <v>187</v>
      </c>
      <c r="BG191" s="333">
        <v>140000</v>
      </c>
      <c r="BH191" s="333">
        <v>135000</v>
      </c>
      <c r="BI191" s="333">
        <v>150000</v>
      </c>
      <c r="BJ191" s="333">
        <v>150000</v>
      </c>
      <c r="BK191" s="333">
        <v>135000</v>
      </c>
      <c r="BL191" s="333"/>
      <c r="BM191" s="333"/>
      <c r="BN191" s="333"/>
      <c r="BO191" s="333"/>
      <c r="BP191" s="331" t="s">
        <v>284</v>
      </c>
    </row>
    <row r="192" spans="1:68" s="331" customFormat="1" x14ac:dyDescent="0.3">
      <c r="A192" s="330"/>
      <c r="B192" s="330"/>
      <c r="C192" s="330"/>
      <c r="D192" s="330"/>
      <c r="E192" s="330"/>
      <c r="F192" s="330"/>
      <c r="G192" s="330"/>
      <c r="H192" s="330"/>
      <c r="I192" s="330"/>
      <c r="J192" s="330"/>
      <c r="K192" s="330"/>
      <c r="L192" s="330"/>
      <c r="M192" s="330"/>
      <c r="N192" s="330"/>
      <c r="O192" s="330"/>
      <c r="P192" s="330"/>
      <c r="Q192" s="330"/>
      <c r="R192" s="330"/>
      <c r="S192" s="330"/>
      <c r="T192" s="330"/>
      <c r="U192" s="330"/>
      <c r="V192" s="330"/>
      <c r="W192" s="330"/>
      <c r="X192" s="330"/>
      <c r="Y192" s="330"/>
      <c r="BF192" s="332">
        <v>188</v>
      </c>
      <c r="BG192" s="333">
        <v>140000</v>
      </c>
      <c r="BH192" s="333">
        <v>135000</v>
      </c>
      <c r="BI192" s="333">
        <v>150000</v>
      </c>
      <c r="BJ192" s="333">
        <v>150000</v>
      </c>
      <c r="BK192" s="333">
        <v>135000</v>
      </c>
      <c r="BL192" s="333"/>
      <c r="BM192" s="333"/>
      <c r="BN192" s="333"/>
      <c r="BO192" s="333"/>
      <c r="BP192" s="331" t="s">
        <v>284</v>
      </c>
    </row>
    <row r="193" spans="1:68" s="331" customFormat="1" x14ac:dyDescent="0.3">
      <c r="A193" s="330"/>
      <c r="B193" s="330"/>
      <c r="C193" s="330"/>
      <c r="D193" s="330"/>
      <c r="E193" s="330"/>
      <c r="F193" s="330"/>
      <c r="G193" s="330"/>
      <c r="H193" s="330"/>
      <c r="I193" s="330"/>
      <c r="J193" s="330"/>
      <c r="K193" s="330"/>
      <c r="L193" s="330"/>
      <c r="M193" s="330"/>
      <c r="N193" s="330"/>
      <c r="O193" s="330"/>
      <c r="P193" s="330"/>
      <c r="Q193" s="330"/>
      <c r="R193" s="330"/>
      <c r="S193" s="330"/>
      <c r="T193" s="330"/>
      <c r="U193" s="330"/>
      <c r="V193" s="330"/>
      <c r="W193" s="330"/>
      <c r="X193" s="330"/>
      <c r="Y193" s="330"/>
      <c r="BF193" s="332">
        <v>189</v>
      </c>
      <c r="BG193" s="333">
        <v>140000</v>
      </c>
      <c r="BH193" s="333">
        <v>135000</v>
      </c>
      <c r="BI193" s="333">
        <v>150000</v>
      </c>
      <c r="BJ193" s="333">
        <v>150000</v>
      </c>
      <c r="BK193" s="333">
        <v>135000</v>
      </c>
      <c r="BL193" s="333"/>
      <c r="BM193" s="333"/>
      <c r="BN193" s="333"/>
      <c r="BO193" s="333"/>
      <c r="BP193" s="331" t="s">
        <v>284</v>
      </c>
    </row>
    <row r="194" spans="1:68" s="331" customFormat="1" x14ac:dyDescent="0.3">
      <c r="A194" s="330"/>
      <c r="B194" s="330"/>
      <c r="C194" s="330"/>
      <c r="D194" s="330"/>
      <c r="E194" s="330"/>
      <c r="F194" s="330"/>
      <c r="G194" s="330"/>
      <c r="H194" s="330"/>
      <c r="I194" s="330"/>
      <c r="J194" s="330"/>
      <c r="K194" s="330"/>
      <c r="L194" s="330"/>
      <c r="M194" s="330"/>
      <c r="N194" s="330"/>
      <c r="O194" s="330"/>
      <c r="P194" s="330"/>
      <c r="Q194" s="330"/>
      <c r="R194" s="330"/>
      <c r="S194" s="330"/>
      <c r="T194" s="330"/>
      <c r="U194" s="330"/>
      <c r="V194" s="330"/>
      <c r="W194" s="330"/>
      <c r="X194" s="330"/>
      <c r="Y194" s="330"/>
      <c r="BF194" s="332">
        <v>190</v>
      </c>
      <c r="BG194" s="333">
        <v>140000</v>
      </c>
      <c r="BH194" s="333">
        <v>135000</v>
      </c>
      <c r="BI194" s="333">
        <v>150000</v>
      </c>
      <c r="BJ194" s="333">
        <v>150000</v>
      </c>
      <c r="BK194" s="333">
        <v>135000</v>
      </c>
      <c r="BL194" s="333"/>
      <c r="BM194" s="333"/>
      <c r="BN194" s="333"/>
      <c r="BO194" s="333"/>
      <c r="BP194" s="331" t="s">
        <v>284</v>
      </c>
    </row>
    <row r="195" spans="1:68" s="331" customFormat="1" x14ac:dyDescent="0.3">
      <c r="A195" s="330"/>
      <c r="B195" s="330"/>
      <c r="C195" s="330"/>
      <c r="D195" s="330"/>
      <c r="E195" s="330"/>
      <c r="F195" s="330"/>
      <c r="G195" s="330"/>
      <c r="H195" s="330"/>
      <c r="I195" s="330"/>
      <c r="J195" s="330"/>
      <c r="K195" s="330"/>
      <c r="L195" s="330"/>
      <c r="M195" s="330"/>
      <c r="N195" s="330"/>
      <c r="O195" s="330"/>
      <c r="P195" s="330"/>
      <c r="Q195" s="330"/>
      <c r="R195" s="330"/>
      <c r="S195" s="330"/>
      <c r="T195" s="330"/>
      <c r="U195" s="330"/>
      <c r="V195" s="330"/>
      <c r="W195" s="330"/>
      <c r="X195" s="330"/>
      <c r="Y195" s="330"/>
      <c r="BF195" s="332">
        <v>191</v>
      </c>
      <c r="BG195" s="333">
        <v>140000</v>
      </c>
      <c r="BH195" s="333">
        <v>135000</v>
      </c>
      <c r="BI195" s="333">
        <v>150000</v>
      </c>
      <c r="BJ195" s="333">
        <v>150000</v>
      </c>
      <c r="BK195" s="333">
        <v>135000</v>
      </c>
      <c r="BL195" s="333"/>
      <c r="BM195" s="333"/>
      <c r="BN195" s="333"/>
      <c r="BO195" s="333"/>
      <c r="BP195" s="331" t="s">
        <v>284</v>
      </c>
    </row>
    <row r="196" spans="1:68" s="331" customFormat="1" x14ac:dyDescent="0.3">
      <c r="A196" s="330"/>
      <c r="B196" s="330"/>
      <c r="C196" s="330"/>
      <c r="D196" s="330"/>
      <c r="E196" s="330"/>
      <c r="F196" s="330"/>
      <c r="G196" s="330"/>
      <c r="H196" s="330"/>
      <c r="I196" s="330"/>
      <c r="J196" s="330"/>
      <c r="K196" s="330"/>
      <c r="L196" s="330"/>
      <c r="M196" s="330"/>
      <c r="N196" s="330"/>
      <c r="O196" s="330"/>
      <c r="P196" s="330"/>
      <c r="Q196" s="330"/>
      <c r="R196" s="330"/>
      <c r="S196" s="330"/>
      <c r="T196" s="330"/>
      <c r="U196" s="330"/>
      <c r="V196" s="330"/>
      <c r="W196" s="330"/>
      <c r="X196" s="330"/>
      <c r="Y196" s="330"/>
      <c r="BF196" s="332">
        <v>192</v>
      </c>
      <c r="BG196" s="333">
        <v>140000</v>
      </c>
      <c r="BH196" s="333">
        <v>135000</v>
      </c>
      <c r="BI196" s="333">
        <v>150000</v>
      </c>
      <c r="BJ196" s="333">
        <v>150000</v>
      </c>
      <c r="BK196" s="333">
        <v>135000</v>
      </c>
      <c r="BL196" s="333"/>
      <c r="BM196" s="333"/>
      <c r="BN196" s="333"/>
      <c r="BO196" s="333"/>
      <c r="BP196" s="331" t="s">
        <v>284</v>
      </c>
    </row>
    <row r="197" spans="1:68" s="331" customFormat="1" x14ac:dyDescent="0.3">
      <c r="A197" s="330"/>
      <c r="B197" s="330"/>
      <c r="C197" s="330"/>
      <c r="D197" s="330"/>
      <c r="E197" s="330"/>
      <c r="F197" s="330"/>
      <c r="G197" s="330"/>
      <c r="H197" s="330"/>
      <c r="I197" s="330"/>
      <c r="J197" s="330"/>
      <c r="K197" s="330"/>
      <c r="L197" s="330"/>
      <c r="M197" s="330"/>
      <c r="N197" s="330"/>
      <c r="O197" s="330"/>
      <c r="P197" s="330"/>
      <c r="Q197" s="330"/>
      <c r="R197" s="330"/>
      <c r="S197" s="330"/>
      <c r="T197" s="330"/>
      <c r="U197" s="330"/>
      <c r="V197" s="330"/>
      <c r="W197" s="330"/>
      <c r="X197" s="330"/>
      <c r="Y197" s="330"/>
      <c r="BF197" s="332">
        <v>193</v>
      </c>
      <c r="BG197" s="333">
        <v>140000</v>
      </c>
      <c r="BH197" s="333">
        <v>135000</v>
      </c>
      <c r="BI197" s="333">
        <v>150000</v>
      </c>
      <c r="BJ197" s="333">
        <v>150000</v>
      </c>
      <c r="BK197" s="333">
        <v>135000</v>
      </c>
      <c r="BL197" s="333"/>
      <c r="BM197" s="333"/>
      <c r="BN197" s="333"/>
      <c r="BO197" s="333"/>
      <c r="BP197" s="331" t="s">
        <v>284</v>
      </c>
    </row>
    <row r="198" spans="1:68" s="331" customFormat="1" x14ac:dyDescent="0.3">
      <c r="A198" s="330"/>
      <c r="B198" s="330"/>
      <c r="C198" s="330"/>
      <c r="D198" s="330"/>
      <c r="E198" s="330"/>
      <c r="F198" s="330"/>
      <c r="G198" s="330"/>
      <c r="H198" s="330"/>
      <c r="I198" s="330"/>
      <c r="J198" s="330"/>
      <c r="K198" s="330"/>
      <c r="L198" s="330"/>
      <c r="M198" s="330"/>
      <c r="N198" s="330"/>
      <c r="O198" s="330"/>
      <c r="P198" s="330"/>
      <c r="Q198" s="330"/>
      <c r="R198" s="330"/>
      <c r="S198" s="330"/>
      <c r="T198" s="330"/>
      <c r="U198" s="330"/>
      <c r="V198" s="330"/>
      <c r="W198" s="330"/>
      <c r="X198" s="330"/>
      <c r="Y198" s="330"/>
      <c r="BF198" s="332">
        <v>194</v>
      </c>
      <c r="BG198" s="333">
        <v>140000</v>
      </c>
      <c r="BH198" s="333">
        <v>135000</v>
      </c>
      <c r="BI198" s="333">
        <v>150000</v>
      </c>
      <c r="BJ198" s="333">
        <v>150000</v>
      </c>
      <c r="BK198" s="333">
        <v>135000</v>
      </c>
      <c r="BL198" s="333"/>
      <c r="BM198" s="333"/>
      <c r="BN198" s="333"/>
      <c r="BO198" s="333"/>
      <c r="BP198" s="331" t="s">
        <v>284</v>
      </c>
    </row>
    <row r="199" spans="1:68" s="331" customFormat="1" x14ac:dyDescent="0.3">
      <c r="A199" s="330"/>
      <c r="B199" s="330"/>
      <c r="C199" s="330"/>
      <c r="D199" s="330"/>
      <c r="E199" s="330"/>
      <c r="F199" s="330"/>
      <c r="G199" s="330"/>
      <c r="H199" s="330"/>
      <c r="I199" s="330"/>
      <c r="J199" s="330"/>
      <c r="K199" s="330"/>
      <c r="L199" s="330"/>
      <c r="M199" s="330"/>
      <c r="N199" s="330"/>
      <c r="O199" s="330"/>
      <c r="P199" s="330"/>
      <c r="Q199" s="330"/>
      <c r="R199" s="330"/>
      <c r="S199" s="330"/>
      <c r="T199" s="330"/>
      <c r="U199" s="330"/>
      <c r="V199" s="330"/>
      <c r="W199" s="330"/>
      <c r="X199" s="330"/>
      <c r="Y199" s="330"/>
      <c r="BF199" s="332">
        <v>195</v>
      </c>
      <c r="BG199" s="333">
        <v>140000</v>
      </c>
      <c r="BH199" s="333">
        <v>135000</v>
      </c>
      <c r="BI199" s="333">
        <v>150000</v>
      </c>
      <c r="BJ199" s="333">
        <v>150000</v>
      </c>
      <c r="BK199" s="333">
        <v>135000</v>
      </c>
      <c r="BL199" s="333"/>
      <c r="BM199" s="333"/>
      <c r="BN199" s="333"/>
      <c r="BO199" s="333"/>
      <c r="BP199" s="331" t="s">
        <v>284</v>
      </c>
    </row>
    <row r="200" spans="1:68" s="331" customFormat="1" x14ac:dyDescent="0.3">
      <c r="A200" s="330"/>
      <c r="B200" s="330"/>
      <c r="C200" s="330"/>
      <c r="D200" s="330"/>
      <c r="E200" s="330"/>
      <c r="F200" s="330"/>
      <c r="G200" s="330"/>
      <c r="H200" s="330"/>
      <c r="I200" s="330"/>
      <c r="J200" s="330"/>
      <c r="K200" s="330"/>
      <c r="L200" s="330"/>
      <c r="M200" s="330"/>
      <c r="N200" s="330"/>
      <c r="O200" s="330"/>
      <c r="P200" s="330"/>
      <c r="Q200" s="330"/>
      <c r="R200" s="330"/>
      <c r="S200" s="330"/>
      <c r="T200" s="330"/>
      <c r="U200" s="330"/>
      <c r="V200" s="330"/>
      <c r="W200" s="330"/>
      <c r="X200" s="330"/>
      <c r="Y200" s="330"/>
      <c r="BF200" s="332">
        <v>196</v>
      </c>
      <c r="BG200" s="333">
        <v>140000</v>
      </c>
      <c r="BH200" s="333">
        <v>135000</v>
      </c>
      <c r="BI200" s="333">
        <v>150000</v>
      </c>
      <c r="BJ200" s="333">
        <v>150000</v>
      </c>
      <c r="BK200" s="333">
        <v>135000</v>
      </c>
      <c r="BL200" s="333"/>
      <c r="BM200" s="333"/>
      <c r="BN200" s="333"/>
      <c r="BO200" s="333"/>
      <c r="BP200" s="331" t="s">
        <v>284</v>
      </c>
    </row>
    <row r="201" spans="1:68" s="331" customFormat="1" x14ac:dyDescent="0.3">
      <c r="A201" s="330"/>
      <c r="B201" s="330"/>
      <c r="C201" s="330"/>
      <c r="D201" s="330"/>
      <c r="E201" s="330"/>
      <c r="F201" s="330"/>
      <c r="G201" s="330"/>
      <c r="H201" s="330"/>
      <c r="I201" s="330"/>
      <c r="J201" s="330"/>
      <c r="K201" s="330"/>
      <c r="L201" s="330"/>
      <c r="M201" s="330"/>
      <c r="N201" s="330"/>
      <c r="O201" s="330"/>
      <c r="P201" s="330"/>
      <c r="Q201" s="330"/>
      <c r="R201" s="330"/>
      <c r="S201" s="330"/>
      <c r="T201" s="330"/>
      <c r="U201" s="330"/>
      <c r="V201" s="330"/>
      <c r="W201" s="330"/>
      <c r="X201" s="330"/>
      <c r="Y201" s="330"/>
      <c r="BF201" s="332">
        <v>197</v>
      </c>
      <c r="BG201" s="333">
        <v>140000</v>
      </c>
      <c r="BH201" s="333">
        <v>135000</v>
      </c>
      <c r="BI201" s="333">
        <v>150000</v>
      </c>
      <c r="BJ201" s="333">
        <v>150000</v>
      </c>
      <c r="BK201" s="333">
        <v>135000</v>
      </c>
      <c r="BL201" s="333"/>
      <c r="BM201" s="333"/>
      <c r="BN201" s="333"/>
      <c r="BO201" s="333"/>
      <c r="BP201" s="331" t="s">
        <v>284</v>
      </c>
    </row>
    <row r="202" spans="1:68" s="331" customFormat="1" x14ac:dyDescent="0.3">
      <c r="A202" s="330"/>
      <c r="B202" s="330"/>
      <c r="C202" s="330"/>
      <c r="D202" s="330"/>
      <c r="E202" s="330"/>
      <c r="F202" s="330"/>
      <c r="G202" s="330"/>
      <c r="H202" s="330"/>
      <c r="I202" s="330"/>
      <c r="J202" s="330"/>
      <c r="K202" s="330"/>
      <c r="L202" s="330"/>
      <c r="M202" s="330"/>
      <c r="N202" s="330"/>
      <c r="O202" s="330"/>
      <c r="P202" s="330"/>
      <c r="Q202" s="330"/>
      <c r="R202" s="330"/>
      <c r="S202" s="330"/>
      <c r="T202" s="330"/>
      <c r="U202" s="330"/>
      <c r="V202" s="330"/>
      <c r="W202" s="330"/>
      <c r="X202" s="330"/>
      <c r="Y202" s="330"/>
      <c r="BF202" s="332">
        <v>198</v>
      </c>
      <c r="BG202" s="333">
        <v>140000</v>
      </c>
      <c r="BH202" s="333">
        <v>135000</v>
      </c>
      <c r="BI202" s="333">
        <v>150000</v>
      </c>
      <c r="BJ202" s="333">
        <v>150000</v>
      </c>
      <c r="BK202" s="333">
        <v>135000</v>
      </c>
      <c r="BL202" s="333"/>
      <c r="BM202" s="333"/>
      <c r="BN202" s="333"/>
      <c r="BO202" s="333"/>
      <c r="BP202" s="331" t="s">
        <v>284</v>
      </c>
    </row>
    <row r="203" spans="1:68" s="331" customFormat="1" x14ac:dyDescent="0.3">
      <c r="A203" s="330"/>
      <c r="B203" s="330"/>
      <c r="C203" s="330"/>
      <c r="D203" s="330"/>
      <c r="E203" s="330"/>
      <c r="F203" s="330"/>
      <c r="G203" s="330"/>
      <c r="H203" s="330"/>
      <c r="I203" s="330"/>
      <c r="J203" s="330"/>
      <c r="K203" s="330"/>
      <c r="L203" s="330"/>
      <c r="M203" s="330"/>
      <c r="N203" s="330"/>
      <c r="O203" s="330"/>
      <c r="P203" s="330"/>
      <c r="Q203" s="330"/>
      <c r="R203" s="330"/>
      <c r="S203" s="330"/>
      <c r="T203" s="330"/>
      <c r="U203" s="330"/>
      <c r="V203" s="330"/>
      <c r="W203" s="330"/>
      <c r="X203" s="330"/>
      <c r="Y203" s="330"/>
      <c r="BF203" s="332">
        <v>199</v>
      </c>
      <c r="BG203" s="333">
        <v>140000</v>
      </c>
      <c r="BH203" s="333">
        <v>135000</v>
      </c>
      <c r="BI203" s="333">
        <v>150000</v>
      </c>
      <c r="BJ203" s="333">
        <v>150000</v>
      </c>
      <c r="BK203" s="333">
        <v>135000</v>
      </c>
      <c r="BL203" s="333"/>
      <c r="BM203" s="333"/>
      <c r="BN203" s="333"/>
      <c r="BO203" s="333"/>
      <c r="BP203" s="331" t="s">
        <v>284</v>
      </c>
    </row>
    <row r="204" spans="1:68" s="331" customFormat="1" x14ac:dyDescent="0.3">
      <c r="A204" s="330"/>
      <c r="B204" s="330"/>
      <c r="C204" s="330"/>
      <c r="D204" s="330"/>
      <c r="E204" s="330"/>
      <c r="F204" s="330"/>
      <c r="G204" s="330"/>
      <c r="H204" s="330"/>
      <c r="I204" s="330"/>
      <c r="J204" s="330"/>
      <c r="K204" s="330"/>
      <c r="L204" s="330"/>
      <c r="M204" s="330"/>
      <c r="N204" s="330"/>
      <c r="O204" s="330"/>
      <c r="P204" s="330"/>
      <c r="Q204" s="330"/>
      <c r="R204" s="330"/>
      <c r="S204" s="330"/>
      <c r="T204" s="330"/>
      <c r="U204" s="330"/>
      <c r="V204" s="330"/>
      <c r="W204" s="330"/>
      <c r="X204" s="330"/>
      <c r="Y204" s="330"/>
      <c r="BF204" s="332">
        <v>200</v>
      </c>
      <c r="BG204" s="333">
        <v>140000</v>
      </c>
      <c r="BH204" s="333">
        <v>126000</v>
      </c>
      <c r="BI204" s="333">
        <v>140000</v>
      </c>
      <c r="BJ204" s="333">
        <v>150000</v>
      </c>
      <c r="BK204" s="333">
        <v>126000</v>
      </c>
      <c r="BL204" s="333"/>
      <c r="BM204" s="333"/>
      <c r="BN204" s="333"/>
      <c r="BO204" s="333"/>
      <c r="BP204" s="331" t="s">
        <v>284</v>
      </c>
    </row>
    <row r="205" spans="1:68" s="331" customFormat="1" x14ac:dyDescent="0.3">
      <c r="A205" s="330"/>
      <c r="B205" s="330"/>
      <c r="C205" s="330"/>
      <c r="D205" s="330"/>
      <c r="E205" s="330"/>
      <c r="F205" s="330"/>
      <c r="G205" s="330"/>
      <c r="H205" s="330"/>
      <c r="I205" s="330"/>
      <c r="J205" s="330"/>
      <c r="K205" s="330"/>
      <c r="L205" s="330"/>
      <c r="M205" s="330"/>
      <c r="N205" s="330"/>
      <c r="O205" s="330"/>
      <c r="P205" s="330"/>
      <c r="Q205" s="330"/>
      <c r="R205" s="330"/>
      <c r="S205" s="330"/>
      <c r="T205" s="330"/>
      <c r="U205" s="330"/>
      <c r="V205" s="330"/>
      <c r="W205" s="330"/>
      <c r="X205" s="330"/>
      <c r="Y205" s="330"/>
      <c r="BF205" s="332">
        <v>201</v>
      </c>
      <c r="BG205" s="333">
        <v>135000</v>
      </c>
      <c r="BH205" s="333">
        <v>126000</v>
      </c>
      <c r="BI205" s="333">
        <v>140000</v>
      </c>
      <c r="BJ205" s="333">
        <v>130000</v>
      </c>
      <c r="BK205" s="333">
        <v>126000</v>
      </c>
      <c r="BL205" s="333"/>
      <c r="BM205" s="333"/>
      <c r="BN205" s="333"/>
      <c r="BO205" s="333"/>
      <c r="BP205" s="331" t="s">
        <v>287</v>
      </c>
    </row>
    <row r="206" spans="1:68" s="331" customFormat="1" x14ac:dyDescent="0.3">
      <c r="A206" s="330"/>
      <c r="B206" s="330"/>
      <c r="C206" s="330"/>
      <c r="D206" s="330"/>
      <c r="E206" s="330"/>
      <c r="F206" s="330"/>
      <c r="G206" s="330"/>
      <c r="H206" s="330"/>
      <c r="I206" s="330"/>
      <c r="J206" s="330"/>
      <c r="K206" s="330"/>
      <c r="L206" s="330"/>
      <c r="M206" s="330"/>
      <c r="N206" s="330"/>
      <c r="O206" s="330"/>
      <c r="P206" s="330"/>
      <c r="Q206" s="330"/>
      <c r="R206" s="330"/>
      <c r="S206" s="330"/>
      <c r="T206" s="330"/>
      <c r="U206" s="330"/>
      <c r="V206" s="330"/>
      <c r="W206" s="330"/>
      <c r="X206" s="330"/>
      <c r="Y206" s="330"/>
      <c r="BF206" s="332">
        <v>202</v>
      </c>
      <c r="BG206" s="333">
        <v>135000</v>
      </c>
      <c r="BH206" s="333">
        <v>126000</v>
      </c>
      <c r="BI206" s="333">
        <v>140000</v>
      </c>
      <c r="BJ206" s="333">
        <v>130000</v>
      </c>
      <c r="BK206" s="333">
        <v>126000</v>
      </c>
      <c r="BL206" s="333"/>
      <c r="BM206" s="333"/>
      <c r="BN206" s="333"/>
      <c r="BO206" s="333"/>
      <c r="BP206" s="331" t="s">
        <v>287</v>
      </c>
    </row>
    <row r="207" spans="1:68" s="331" customFormat="1" x14ac:dyDescent="0.3">
      <c r="A207" s="330"/>
      <c r="B207" s="330"/>
      <c r="C207" s="330"/>
      <c r="D207" s="330"/>
      <c r="E207" s="330"/>
      <c r="F207" s="330"/>
      <c r="G207" s="330"/>
      <c r="H207" s="330"/>
      <c r="I207" s="330"/>
      <c r="J207" s="330"/>
      <c r="K207" s="330"/>
      <c r="L207" s="330"/>
      <c r="M207" s="330"/>
      <c r="N207" s="330"/>
      <c r="O207" s="330"/>
      <c r="P207" s="330"/>
      <c r="Q207" s="330"/>
      <c r="R207" s="330"/>
      <c r="S207" s="330"/>
      <c r="T207" s="330"/>
      <c r="U207" s="330"/>
      <c r="V207" s="330"/>
      <c r="W207" s="330"/>
      <c r="X207" s="330"/>
      <c r="Y207" s="330"/>
      <c r="BF207" s="332">
        <v>203</v>
      </c>
      <c r="BG207" s="333">
        <v>135000</v>
      </c>
      <c r="BH207" s="333">
        <v>126000</v>
      </c>
      <c r="BI207" s="333">
        <v>140000</v>
      </c>
      <c r="BJ207" s="333">
        <v>130000</v>
      </c>
      <c r="BK207" s="333">
        <v>126000</v>
      </c>
      <c r="BL207" s="333"/>
      <c r="BM207" s="333"/>
      <c r="BN207" s="333"/>
      <c r="BO207" s="333"/>
      <c r="BP207" s="331" t="s">
        <v>287</v>
      </c>
    </row>
    <row r="208" spans="1:68" s="331" customFormat="1" x14ac:dyDescent="0.3">
      <c r="A208" s="330"/>
      <c r="B208" s="330"/>
      <c r="C208" s="330"/>
      <c r="D208" s="330"/>
      <c r="E208" s="330"/>
      <c r="F208" s="330"/>
      <c r="G208" s="330"/>
      <c r="H208" s="330"/>
      <c r="I208" s="330"/>
      <c r="J208" s="330"/>
      <c r="K208" s="330"/>
      <c r="L208" s="330"/>
      <c r="M208" s="330"/>
      <c r="N208" s="330"/>
      <c r="O208" s="330"/>
      <c r="P208" s="330"/>
      <c r="Q208" s="330"/>
      <c r="R208" s="330"/>
      <c r="S208" s="330"/>
      <c r="T208" s="330"/>
      <c r="U208" s="330"/>
      <c r="V208" s="330"/>
      <c r="W208" s="330"/>
      <c r="X208" s="330"/>
      <c r="Y208" s="330"/>
      <c r="BF208" s="332">
        <v>204</v>
      </c>
      <c r="BG208" s="333">
        <v>135000</v>
      </c>
      <c r="BH208" s="333">
        <v>126000</v>
      </c>
      <c r="BI208" s="333">
        <v>140000</v>
      </c>
      <c r="BJ208" s="333">
        <v>130000</v>
      </c>
      <c r="BK208" s="333">
        <v>126000</v>
      </c>
      <c r="BL208" s="333"/>
      <c r="BM208" s="333"/>
      <c r="BN208" s="333"/>
      <c r="BO208" s="333"/>
      <c r="BP208" s="331" t="s">
        <v>287</v>
      </c>
    </row>
    <row r="209" spans="1:68" s="331" customFormat="1" x14ac:dyDescent="0.3">
      <c r="A209" s="330"/>
      <c r="B209" s="330"/>
      <c r="C209" s="330"/>
      <c r="D209" s="330"/>
      <c r="E209" s="330"/>
      <c r="F209" s="330"/>
      <c r="G209" s="330"/>
      <c r="H209" s="330"/>
      <c r="I209" s="330"/>
      <c r="J209" s="330"/>
      <c r="K209" s="330"/>
      <c r="L209" s="330"/>
      <c r="M209" s="330"/>
      <c r="N209" s="330"/>
      <c r="O209" s="330"/>
      <c r="P209" s="330"/>
      <c r="Q209" s="330"/>
      <c r="R209" s="330"/>
      <c r="S209" s="330"/>
      <c r="T209" s="330"/>
      <c r="U209" s="330"/>
      <c r="V209" s="330"/>
      <c r="W209" s="330"/>
      <c r="X209" s="330"/>
      <c r="Y209" s="330"/>
      <c r="BF209" s="332">
        <v>205</v>
      </c>
      <c r="BG209" s="333">
        <v>135000</v>
      </c>
      <c r="BH209" s="333">
        <v>126000</v>
      </c>
      <c r="BI209" s="333">
        <v>140000</v>
      </c>
      <c r="BJ209" s="333">
        <v>130000</v>
      </c>
      <c r="BK209" s="333">
        <v>126000</v>
      </c>
      <c r="BL209" s="333"/>
      <c r="BM209" s="333"/>
      <c r="BN209" s="333"/>
      <c r="BO209" s="333"/>
      <c r="BP209" s="331" t="s">
        <v>287</v>
      </c>
    </row>
    <row r="210" spans="1:68" s="331" customFormat="1" x14ac:dyDescent="0.3">
      <c r="A210" s="330"/>
      <c r="B210" s="330"/>
      <c r="C210" s="330"/>
      <c r="D210" s="330"/>
      <c r="E210" s="330"/>
      <c r="F210" s="330"/>
      <c r="G210" s="330"/>
      <c r="H210" s="330"/>
      <c r="I210" s="330"/>
      <c r="J210" s="330"/>
      <c r="K210" s="330"/>
      <c r="L210" s="330"/>
      <c r="M210" s="330"/>
      <c r="N210" s="330"/>
      <c r="O210" s="330"/>
      <c r="P210" s="330"/>
      <c r="Q210" s="330"/>
      <c r="R210" s="330"/>
      <c r="S210" s="330"/>
      <c r="T210" s="330"/>
      <c r="U210" s="330"/>
      <c r="V210" s="330"/>
      <c r="W210" s="330"/>
      <c r="X210" s="330"/>
      <c r="Y210" s="330"/>
      <c r="BF210" s="332">
        <v>206</v>
      </c>
      <c r="BG210" s="333">
        <v>135000</v>
      </c>
      <c r="BH210" s="333">
        <v>126000</v>
      </c>
      <c r="BI210" s="333">
        <v>140000</v>
      </c>
      <c r="BJ210" s="333">
        <v>130000</v>
      </c>
      <c r="BK210" s="333">
        <v>126000</v>
      </c>
      <c r="BL210" s="333"/>
      <c r="BM210" s="333"/>
      <c r="BO210" s="333"/>
      <c r="BP210" s="331" t="s">
        <v>287</v>
      </c>
    </row>
    <row r="211" spans="1:68" s="331" customFormat="1" x14ac:dyDescent="0.3">
      <c r="A211" s="330"/>
      <c r="B211" s="330"/>
      <c r="C211" s="330"/>
      <c r="D211" s="330"/>
      <c r="E211" s="330"/>
      <c r="F211" s="330"/>
      <c r="G211" s="330"/>
      <c r="H211" s="330"/>
      <c r="I211" s="330"/>
      <c r="J211" s="330"/>
      <c r="K211" s="330"/>
      <c r="L211" s="330"/>
      <c r="M211" s="330"/>
      <c r="N211" s="330"/>
      <c r="O211" s="330"/>
      <c r="P211" s="330"/>
      <c r="Q211" s="330"/>
      <c r="R211" s="330"/>
      <c r="S211" s="330"/>
      <c r="T211" s="330"/>
      <c r="U211" s="330"/>
      <c r="V211" s="330"/>
      <c r="W211" s="330"/>
      <c r="X211" s="330"/>
      <c r="Y211" s="330"/>
      <c r="BF211" s="332">
        <v>207</v>
      </c>
      <c r="BG211" s="333">
        <v>135000</v>
      </c>
      <c r="BH211" s="333">
        <v>126000</v>
      </c>
      <c r="BI211" s="333">
        <v>140000</v>
      </c>
      <c r="BJ211" s="333">
        <v>130000</v>
      </c>
      <c r="BK211" s="333">
        <v>126000</v>
      </c>
      <c r="BL211" s="333"/>
      <c r="BM211" s="333"/>
      <c r="BN211" s="333"/>
      <c r="BO211" s="333"/>
      <c r="BP211" s="331" t="s">
        <v>287</v>
      </c>
    </row>
    <row r="212" spans="1:68" s="331" customFormat="1" x14ac:dyDescent="0.3">
      <c r="A212" s="330"/>
      <c r="B212" s="330"/>
      <c r="C212" s="330"/>
      <c r="D212" s="330"/>
      <c r="E212" s="330"/>
      <c r="F212" s="330"/>
      <c r="G212" s="330"/>
      <c r="H212" s="330"/>
      <c r="I212" s="330"/>
      <c r="J212" s="330"/>
      <c r="K212" s="330"/>
      <c r="L212" s="330"/>
      <c r="M212" s="330"/>
      <c r="N212" s="330"/>
      <c r="O212" s="330"/>
      <c r="P212" s="330"/>
      <c r="Q212" s="330"/>
      <c r="R212" s="330"/>
      <c r="S212" s="330"/>
      <c r="T212" s="330"/>
      <c r="U212" s="330"/>
      <c r="V212" s="330"/>
      <c r="W212" s="330"/>
      <c r="X212" s="330"/>
      <c r="Y212" s="330"/>
      <c r="BF212" s="332">
        <v>208</v>
      </c>
      <c r="BG212" s="333">
        <v>135000</v>
      </c>
      <c r="BH212" s="333">
        <v>126000</v>
      </c>
      <c r="BI212" s="333">
        <v>140000</v>
      </c>
      <c r="BJ212" s="333">
        <v>130000</v>
      </c>
      <c r="BK212" s="333">
        <v>126000</v>
      </c>
      <c r="BL212" s="333"/>
      <c r="BM212" s="333"/>
      <c r="BN212" s="333"/>
      <c r="BO212" s="333"/>
      <c r="BP212" s="331" t="s">
        <v>287</v>
      </c>
    </row>
    <row r="213" spans="1:68" s="331" customFormat="1" x14ac:dyDescent="0.3">
      <c r="A213" s="330"/>
      <c r="B213" s="330"/>
      <c r="C213" s="330"/>
      <c r="D213" s="330"/>
      <c r="E213" s="330"/>
      <c r="F213" s="330"/>
      <c r="G213" s="330"/>
      <c r="H213" s="330"/>
      <c r="I213" s="330"/>
      <c r="J213" s="330"/>
      <c r="K213" s="330"/>
      <c r="L213" s="330"/>
      <c r="M213" s="330"/>
      <c r="N213" s="330"/>
      <c r="O213" s="330"/>
      <c r="P213" s="330"/>
      <c r="Q213" s="330"/>
      <c r="R213" s="330"/>
      <c r="S213" s="330"/>
      <c r="T213" s="330"/>
      <c r="U213" s="330"/>
      <c r="V213" s="330"/>
      <c r="W213" s="330"/>
      <c r="X213" s="330"/>
      <c r="Y213" s="330"/>
      <c r="BF213" s="332">
        <v>209</v>
      </c>
      <c r="BG213" s="333">
        <v>135000</v>
      </c>
      <c r="BH213" s="333">
        <v>126000</v>
      </c>
      <c r="BI213" s="333">
        <v>140000</v>
      </c>
      <c r="BJ213" s="333">
        <v>130000</v>
      </c>
      <c r="BK213" s="333">
        <v>126000</v>
      </c>
      <c r="BL213" s="333"/>
      <c r="BM213" s="333"/>
      <c r="BN213" s="333"/>
      <c r="BO213" s="333"/>
      <c r="BP213" s="331" t="s">
        <v>287</v>
      </c>
    </row>
    <row r="214" spans="1:68" s="331" customFormat="1" x14ac:dyDescent="0.3">
      <c r="A214" s="330"/>
      <c r="B214" s="330"/>
      <c r="C214" s="330"/>
      <c r="D214" s="330"/>
      <c r="E214" s="330"/>
      <c r="F214" s="330"/>
      <c r="G214" s="330"/>
      <c r="H214" s="330"/>
      <c r="I214" s="330"/>
      <c r="J214" s="330"/>
      <c r="K214" s="330"/>
      <c r="L214" s="330"/>
      <c r="M214" s="330"/>
      <c r="N214" s="330"/>
      <c r="O214" s="330"/>
      <c r="P214" s="330"/>
      <c r="Q214" s="330"/>
      <c r="R214" s="330"/>
      <c r="S214" s="330"/>
      <c r="T214" s="330"/>
      <c r="U214" s="330"/>
      <c r="V214" s="330"/>
      <c r="W214" s="330"/>
      <c r="X214" s="330"/>
      <c r="Y214" s="330"/>
      <c r="BF214" s="332">
        <v>210</v>
      </c>
      <c r="BG214" s="333">
        <v>135000</v>
      </c>
      <c r="BH214" s="333">
        <v>126000</v>
      </c>
      <c r="BI214" s="333">
        <v>140000</v>
      </c>
      <c r="BJ214" s="333">
        <v>130000</v>
      </c>
      <c r="BK214" s="333">
        <v>126000</v>
      </c>
      <c r="BL214" s="333"/>
      <c r="BM214" s="333"/>
      <c r="BN214" s="333"/>
      <c r="BO214" s="333"/>
      <c r="BP214" s="331" t="s">
        <v>287</v>
      </c>
    </row>
    <row r="215" spans="1:68" s="331" customFormat="1" x14ac:dyDescent="0.3">
      <c r="A215" s="330"/>
      <c r="B215" s="330"/>
      <c r="C215" s="330"/>
      <c r="D215" s="330"/>
      <c r="E215" s="330"/>
      <c r="F215" s="330"/>
      <c r="G215" s="330"/>
      <c r="H215" s="330"/>
      <c r="I215" s="330"/>
      <c r="J215" s="330"/>
      <c r="K215" s="330"/>
      <c r="L215" s="330"/>
      <c r="M215" s="330"/>
      <c r="N215" s="330"/>
      <c r="O215" s="330"/>
      <c r="P215" s="330"/>
      <c r="Q215" s="330"/>
      <c r="R215" s="330"/>
      <c r="S215" s="330"/>
      <c r="T215" s="330"/>
      <c r="U215" s="330"/>
      <c r="V215" s="330"/>
      <c r="W215" s="330"/>
      <c r="X215" s="330"/>
      <c r="Y215" s="330"/>
      <c r="BF215" s="332">
        <v>211</v>
      </c>
      <c r="BG215" s="333">
        <v>135000</v>
      </c>
      <c r="BH215" s="333">
        <v>126000</v>
      </c>
      <c r="BI215" s="333">
        <v>140000</v>
      </c>
      <c r="BJ215" s="333">
        <v>130000</v>
      </c>
      <c r="BK215" s="333">
        <v>126000</v>
      </c>
      <c r="BL215" s="333"/>
      <c r="BM215" s="333"/>
      <c r="BN215" s="333"/>
      <c r="BO215" s="333"/>
      <c r="BP215" s="331" t="s">
        <v>287</v>
      </c>
    </row>
    <row r="216" spans="1:68" s="331" customFormat="1" x14ac:dyDescent="0.3">
      <c r="A216" s="330"/>
      <c r="B216" s="330"/>
      <c r="C216" s="330"/>
      <c r="D216" s="330"/>
      <c r="E216" s="330"/>
      <c r="F216" s="330"/>
      <c r="G216" s="330"/>
      <c r="H216" s="330"/>
      <c r="I216" s="330"/>
      <c r="J216" s="330"/>
      <c r="K216" s="330"/>
      <c r="L216" s="330"/>
      <c r="M216" s="330"/>
      <c r="N216" s="330"/>
      <c r="O216" s="330"/>
      <c r="P216" s="330"/>
      <c r="Q216" s="330"/>
      <c r="R216" s="330"/>
      <c r="S216" s="330"/>
      <c r="T216" s="330"/>
      <c r="U216" s="330"/>
      <c r="V216" s="330"/>
      <c r="W216" s="330"/>
      <c r="X216" s="330"/>
      <c r="Y216" s="330"/>
      <c r="BF216" s="332">
        <v>212</v>
      </c>
      <c r="BG216" s="333">
        <v>135000</v>
      </c>
      <c r="BH216" s="333">
        <v>126000</v>
      </c>
      <c r="BI216" s="333">
        <v>140000</v>
      </c>
      <c r="BJ216" s="333">
        <v>130000</v>
      </c>
      <c r="BK216" s="333">
        <v>126000</v>
      </c>
      <c r="BL216" s="333"/>
      <c r="BM216" s="333"/>
      <c r="BN216" s="333"/>
      <c r="BO216" s="333"/>
      <c r="BP216" s="331" t="s">
        <v>287</v>
      </c>
    </row>
    <row r="217" spans="1:68" s="331" customFormat="1" x14ac:dyDescent="0.3">
      <c r="A217" s="330"/>
      <c r="B217" s="330"/>
      <c r="C217" s="330"/>
      <c r="D217" s="330"/>
      <c r="E217" s="330"/>
      <c r="F217" s="330"/>
      <c r="G217" s="330"/>
      <c r="H217" s="330"/>
      <c r="I217" s="330"/>
      <c r="J217" s="330"/>
      <c r="K217" s="330"/>
      <c r="L217" s="330"/>
      <c r="M217" s="330"/>
      <c r="N217" s="330"/>
      <c r="O217" s="330"/>
      <c r="P217" s="330"/>
      <c r="Q217" s="330"/>
      <c r="R217" s="330"/>
      <c r="S217" s="330"/>
      <c r="T217" s="330"/>
      <c r="U217" s="330"/>
      <c r="V217" s="330"/>
      <c r="W217" s="330"/>
      <c r="X217" s="330"/>
      <c r="Y217" s="330"/>
      <c r="BF217" s="332">
        <v>213</v>
      </c>
      <c r="BG217" s="333">
        <v>135000</v>
      </c>
      <c r="BH217" s="333">
        <v>126000</v>
      </c>
      <c r="BI217" s="333">
        <v>140000</v>
      </c>
      <c r="BJ217" s="333">
        <v>130000</v>
      </c>
      <c r="BK217" s="333">
        <v>126000</v>
      </c>
      <c r="BL217" s="333"/>
      <c r="BM217" s="333"/>
      <c r="BN217" s="333"/>
      <c r="BO217" s="333"/>
      <c r="BP217" s="331" t="s">
        <v>287</v>
      </c>
    </row>
    <row r="218" spans="1:68" s="331" customFormat="1" x14ac:dyDescent="0.3">
      <c r="A218" s="330"/>
      <c r="B218" s="330"/>
      <c r="C218" s="330"/>
      <c r="D218" s="330"/>
      <c r="E218" s="330"/>
      <c r="F218" s="330"/>
      <c r="G218" s="330"/>
      <c r="H218" s="330"/>
      <c r="I218" s="330"/>
      <c r="J218" s="330"/>
      <c r="K218" s="330"/>
      <c r="L218" s="330"/>
      <c r="M218" s="330"/>
      <c r="N218" s="330"/>
      <c r="O218" s="330"/>
      <c r="P218" s="330"/>
      <c r="Q218" s="330"/>
      <c r="R218" s="330"/>
      <c r="S218" s="330"/>
      <c r="T218" s="330"/>
      <c r="U218" s="330"/>
      <c r="V218" s="330"/>
      <c r="W218" s="330"/>
      <c r="X218" s="330"/>
      <c r="Y218" s="330"/>
      <c r="BF218" s="332">
        <v>214</v>
      </c>
      <c r="BG218" s="333">
        <v>135000</v>
      </c>
      <c r="BH218" s="333">
        <v>126000</v>
      </c>
      <c r="BI218" s="333">
        <v>140000</v>
      </c>
      <c r="BJ218" s="333">
        <v>130000</v>
      </c>
      <c r="BK218" s="333">
        <v>126000</v>
      </c>
      <c r="BL218" s="333"/>
      <c r="BM218" s="333"/>
      <c r="BN218" s="333"/>
      <c r="BO218" s="333"/>
      <c r="BP218" s="331" t="s">
        <v>287</v>
      </c>
    </row>
    <row r="219" spans="1:68" s="331" customFormat="1" x14ac:dyDescent="0.3">
      <c r="A219" s="330"/>
      <c r="B219" s="330"/>
      <c r="C219" s="330"/>
      <c r="D219" s="330"/>
      <c r="E219" s="330"/>
      <c r="F219" s="330"/>
      <c r="G219" s="330"/>
      <c r="H219" s="330"/>
      <c r="I219" s="330"/>
      <c r="J219" s="330"/>
      <c r="K219" s="330"/>
      <c r="L219" s="330"/>
      <c r="M219" s="330"/>
      <c r="N219" s="330"/>
      <c r="O219" s="330"/>
      <c r="P219" s="330"/>
      <c r="Q219" s="330"/>
      <c r="R219" s="330"/>
      <c r="S219" s="330"/>
      <c r="T219" s="330"/>
      <c r="U219" s="330"/>
      <c r="V219" s="330"/>
      <c r="W219" s="330"/>
      <c r="X219" s="330"/>
      <c r="Y219" s="330"/>
      <c r="BF219" s="332">
        <v>215</v>
      </c>
      <c r="BG219" s="333">
        <v>135000</v>
      </c>
      <c r="BH219" s="333">
        <v>126000</v>
      </c>
      <c r="BI219" s="333">
        <v>140000</v>
      </c>
      <c r="BJ219" s="333">
        <v>130000</v>
      </c>
      <c r="BK219" s="333">
        <v>126000</v>
      </c>
      <c r="BL219" s="333"/>
      <c r="BM219" s="333"/>
      <c r="BN219" s="333"/>
      <c r="BO219" s="333"/>
      <c r="BP219" s="331" t="s">
        <v>287</v>
      </c>
    </row>
    <row r="220" spans="1:68" s="331" customFormat="1" x14ac:dyDescent="0.3">
      <c r="A220" s="330"/>
      <c r="B220" s="330"/>
      <c r="C220" s="330"/>
      <c r="D220" s="330"/>
      <c r="E220" s="330"/>
      <c r="F220" s="330"/>
      <c r="G220" s="330"/>
      <c r="H220" s="330"/>
      <c r="I220" s="330"/>
      <c r="J220" s="330"/>
      <c r="K220" s="330"/>
      <c r="L220" s="330"/>
      <c r="M220" s="330"/>
      <c r="N220" s="330"/>
      <c r="O220" s="330"/>
      <c r="P220" s="330"/>
      <c r="Q220" s="330"/>
      <c r="R220" s="330"/>
      <c r="S220" s="330"/>
      <c r="T220" s="330"/>
      <c r="U220" s="330"/>
      <c r="V220" s="330"/>
      <c r="W220" s="330"/>
      <c r="X220" s="330"/>
      <c r="Y220" s="330"/>
      <c r="BF220" s="332">
        <v>216</v>
      </c>
      <c r="BG220" s="333">
        <v>135000</v>
      </c>
      <c r="BH220" s="333">
        <v>126000</v>
      </c>
      <c r="BI220" s="333">
        <v>140000</v>
      </c>
      <c r="BJ220" s="333">
        <v>130000</v>
      </c>
      <c r="BK220" s="333">
        <v>126000</v>
      </c>
      <c r="BL220" s="333"/>
      <c r="BM220" s="333"/>
      <c r="BN220" s="333"/>
      <c r="BO220" s="333"/>
      <c r="BP220" s="331" t="s">
        <v>287</v>
      </c>
    </row>
    <row r="221" spans="1:68" s="331" customFormat="1" x14ac:dyDescent="0.3">
      <c r="A221" s="330"/>
      <c r="B221" s="330"/>
      <c r="C221" s="330"/>
      <c r="D221" s="330"/>
      <c r="E221" s="330"/>
      <c r="F221" s="330"/>
      <c r="G221" s="330"/>
      <c r="H221" s="330"/>
      <c r="I221" s="330"/>
      <c r="J221" s="330"/>
      <c r="K221" s="330"/>
      <c r="L221" s="330"/>
      <c r="M221" s="330"/>
      <c r="N221" s="330"/>
      <c r="O221" s="330"/>
      <c r="P221" s="330"/>
      <c r="Q221" s="330"/>
      <c r="R221" s="330"/>
      <c r="S221" s="330"/>
      <c r="T221" s="330"/>
      <c r="U221" s="330"/>
      <c r="V221" s="330"/>
      <c r="W221" s="330"/>
      <c r="X221" s="330"/>
      <c r="Y221" s="330"/>
      <c r="BF221" s="332">
        <v>217</v>
      </c>
      <c r="BG221" s="333">
        <v>135000</v>
      </c>
      <c r="BH221" s="333">
        <v>126000</v>
      </c>
      <c r="BI221" s="333">
        <v>140000</v>
      </c>
      <c r="BJ221" s="333">
        <v>130000</v>
      </c>
      <c r="BK221" s="333">
        <v>126000</v>
      </c>
      <c r="BL221" s="333"/>
      <c r="BM221" s="333"/>
      <c r="BN221" s="333"/>
      <c r="BO221" s="333"/>
      <c r="BP221" s="331" t="s">
        <v>287</v>
      </c>
    </row>
    <row r="222" spans="1:68" s="331" customFormat="1" x14ac:dyDescent="0.3">
      <c r="A222" s="330"/>
      <c r="B222" s="330"/>
      <c r="C222" s="330"/>
      <c r="D222" s="330"/>
      <c r="E222" s="330"/>
      <c r="F222" s="330"/>
      <c r="G222" s="330"/>
      <c r="H222" s="330"/>
      <c r="I222" s="330"/>
      <c r="J222" s="330"/>
      <c r="K222" s="330"/>
      <c r="L222" s="330"/>
      <c r="M222" s="330"/>
      <c r="N222" s="330"/>
      <c r="O222" s="330"/>
      <c r="P222" s="330"/>
      <c r="Q222" s="330"/>
      <c r="R222" s="330"/>
      <c r="S222" s="330"/>
      <c r="T222" s="330"/>
      <c r="U222" s="330"/>
      <c r="V222" s="330"/>
      <c r="W222" s="330"/>
      <c r="X222" s="330"/>
      <c r="Y222" s="330"/>
      <c r="BF222" s="332">
        <v>218</v>
      </c>
      <c r="BG222" s="333">
        <v>135000</v>
      </c>
      <c r="BH222" s="333">
        <v>126000</v>
      </c>
      <c r="BI222" s="333">
        <v>140000</v>
      </c>
      <c r="BJ222" s="333">
        <v>130000</v>
      </c>
      <c r="BK222" s="333">
        <v>126000</v>
      </c>
      <c r="BL222" s="333"/>
      <c r="BM222" s="333"/>
      <c r="BN222" s="333"/>
      <c r="BO222" s="333"/>
      <c r="BP222" s="331" t="s">
        <v>287</v>
      </c>
    </row>
    <row r="223" spans="1:68" s="331" customFormat="1" x14ac:dyDescent="0.3">
      <c r="A223" s="330"/>
      <c r="B223" s="330"/>
      <c r="C223" s="330"/>
      <c r="D223" s="330"/>
      <c r="E223" s="330"/>
      <c r="F223" s="330"/>
      <c r="G223" s="330"/>
      <c r="H223" s="330"/>
      <c r="I223" s="330"/>
      <c r="J223" s="330"/>
      <c r="K223" s="330"/>
      <c r="L223" s="330"/>
      <c r="M223" s="330"/>
      <c r="N223" s="330"/>
      <c r="O223" s="330"/>
      <c r="P223" s="330"/>
      <c r="Q223" s="330"/>
      <c r="R223" s="330"/>
      <c r="S223" s="330"/>
      <c r="T223" s="330"/>
      <c r="U223" s="330"/>
      <c r="V223" s="330"/>
      <c r="W223" s="330"/>
      <c r="X223" s="330"/>
      <c r="Y223" s="330"/>
      <c r="BF223" s="332">
        <v>219</v>
      </c>
      <c r="BG223" s="333">
        <v>135000</v>
      </c>
      <c r="BH223" s="333">
        <v>126000</v>
      </c>
      <c r="BI223" s="333">
        <v>140000</v>
      </c>
      <c r="BJ223" s="333">
        <v>130000</v>
      </c>
      <c r="BK223" s="333">
        <v>126000</v>
      </c>
      <c r="BL223" s="333"/>
      <c r="BM223" s="333"/>
      <c r="BN223" s="333"/>
      <c r="BO223" s="333"/>
      <c r="BP223" s="331" t="s">
        <v>287</v>
      </c>
    </row>
    <row r="224" spans="1:68" s="331" customFormat="1" x14ac:dyDescent="0.3">
      <c r="A224" s="330"/>
      <c r="B224" s="330"/>
      <c r="C224" s="330"/>
      <c r="D224" s="330"/>
      <c r="E224" s="330"/>
      <c r="F224" s="330"/>
      <c r="G224" s="330"/>
      <c r="H224" s="330"/>
      <c r="I224" s="330"/>
      <c r="J224" s="330"/>
      <c r="K224" s="330"/>
      <c r="L224" s="330"/>
      <c r="M224" s="330"/>
      <c r="N224" s="330"/>
      <c r="O224" s="330"/>
      <c r="P224" s="330"/>
      <c r="Q224" s="330"/>
      <c r="R224" s="330"/>
      <c r="S224" s="330"/>
      <c r="T224" s="330"/>
      <c r="U224" s="330"/>
      <c r="V224" s="330"/>
      <c r="W224" s="330"/>
      <c r="X224" s="330"/>
      <c r="Y224" s="330"/>
      <c r="BF224" s="332">
        <v>220</v>
      </c>
      <c r="BG224" s="333">
        <v>135000</v>
      </c>
      <c r="BH224" s="333">
        <v>126000</v>
      </c>
      <c r="BI224" s="333">
        <v>140000</v>
      </c>
      <c r="BJ224" s="333">
        <v>130000</v>
      </c>
      <c r="BK224" s="333">
        <v>126000</v>
      </c>
      <c r="BL224" s="333"/>
      <c r="BM224" s="333"/>
      <c r="BN224" s="333"/>
      <c r="BO224" s="333"/>
      <c r="BP224" s="331" t="s">
        <v>287</v>
      </c>
    </row>
    <row r="225" spans="1:68" s="331" customFormat="1" x14ac:dyDescent="0.3">
      <c r="A225" s="330"/>
      <c r="B225" s="330"/>
      <c r="C225" s="330"/>
      <c r="D225" s="330"/>
      <c r="E225" s="330"/>
      <c r="F225" s="330"/>
      <c r="G225" s="330"/>
      <c r="H225" s="330"/>
      <c r="I225" s="330"/>
      <c r="J225" s="330"/>
      <c r="K225" s="330"/>
      <c r="L225" s="330"/>
      <c r="M225" s="330"/>
      <c r="N225" s="330"/>
      <c r="O225" s="330"/>
      <c r="P225" s="330"/>
      <c r="Q225" s="330"/>
      <c r="R225" s="330"/>
      <c r="S225" s="330"/>
      <c r="T225" s="330"/>
      <c r="U225" s="330"/>
      <c r="V225" s="330"/>
      <c r="W225" s="330"/>
      <c r="X225" s="330"/>
      <c r="Y225" s="330"/>
      <c r="BF225" s="332">
        <v>221</v>
      </c>
      <c r="BG225" s="333">
        <v>135000</v>
      </c>
      <c r="BH225" s="333">
        <v>126000</v>
      </c>
      <c r="BI225" s="333">
        <v>140000</v>
      </c>
      <c r="BJ225" s="333">
        <v>130000</v>
      </c>
      <c r="BK225" s="333">
        <v>126000</v>
      </c>
      <c r="BL225" s="333"/>
      <c r="BM225" s="333"/>
      <c r="BN225" s="333"/>
      <c r="BO225" s="333"/>
      <c r="BP225" s="331" t="s">
        <v>287</v>
      </c>
    </row>
    <row r="226" spans="1:68" s="331" customFormat="1" x14ac:dyDescent="0.3">
      <c r="A226" s="330"/>
      <c r="B226" s="330"/>
      <c r="C226" s="330"/>
      <c r="D226" s="330"/>
      <c r="E226" s="330"/>
      <c r="F226" s="330"/>
      <c r="G226" s="330"/>
      <c r="H226" s="330"/>
      <c r="I226" s="330"/>
      <c r="J226" s="330"/>
      <c r="K226" s="330"/>
      <c r="L226" s="330"/>
      <c r="M226" s="330"/>
      <c r="N226" s="330"/>
      <c r="O226" s="330"/>
      <c r="P226" s="330"/>
      <c r="Q226" s="330"/>
      <c r="R226" s="330"/>
      <c r="S226" s="330"/>
      <c r="T226" s="330"/>
      <c r="U226" s="330"/>
      <c r="V226" s="330"/>
      <c r="W226" s="330"/>
      <c r="X226" s="330"/>
      <c r="Y226" s="330"/>
      <c r="BF226" s="332">
        <v>222</v>
      </c>
      <c r="BG226" s="333">
        <v>135000</v>
      </c>
      <c r="BH226" s="333">
        <v>126000</v>
      </c>
      <c r="BI226" s="333">
        <v>140000</v>
      </c>
      <c r="BJ226" s="333">
        <v>130000</v>
      </c>
      <c r="BK226" s="333">
        <v>126000</v>
      </c>
      <c r="BL226" s="333"/>
      <c r="BM226" s="333"/>
      <c r="BN226" s="333"/>
      <c r="BO226" s="333"/>
      <c r="BP226" s="331" t="s">
        <v>287</v>
      </c>
    </row>
    <row r="227" spans="1:68" s="331" customFormat="1" x14ac:dyDescent="0.3">
      <c r="A227" s="330"/>
      <c r="B227" s="330"/>
      <c r="C227" s="330"/>
      <c r="D227" s="330"/>
      <c r="E227" s="330"/>
      <c r="F227" s="330"/>
      <c r="G227" s="330"/>
      <c r="H227" s="330"/>
      <c r="I227" s="330"/>
      <c r="J227" s="330"/>
      <c r="K227" s="330"/>
      <c r="L227" s="330"/>
      <c r="M227" s="330"/>
      <c r="N227" s="330"/>
      <c r="O227" s="330"/>
      <c r="P227" s="330"/>
      <c r="Q227" s="330"/>
      <c r="R227" s="330"/>
      <c r="S227" s="330"/>
      <c r="T227" s="330"/>
      <c r="U227" s="330"/>
      <c r="V227" s="330"/>
      <c r="W227" s="330"/>
      <c r="X227" s="330"/>
      <c r="Y227" s="330"/>
      <c r="BF227" s="332">
        <v>223</v>
      </c>
      <c r="BG227" s="333">
        <v>135000</v>
      </c>
      <c r="BH227" s="333">
        <v>126000</v>
      </c>
      <c r="BI227" s="333">
        <v>140000</v>
      </c>
      <c r="BJ227" s="333">
        <v>130000</v>
      </c>
      <c r="BK227" s="333">
        <v>126000</v>
      </c>
      <c r="BL227" s="333"/>
      <c r="BM227" s="333"/>
      <c r="BN227" s="333"/>
      <c r="BO227" s="333"/>
      <c r="BP227" s="331" t="s">
        <v>287</v>
      </c>
    </row>
    <row r="228" spans="1:68" s="331" customFormat="1" x14ac:dyDescent="0.3">
      <c r="A228" s="330"/>
      <c r="B228" s="330"/>
      <c r="C228" s="330"/>
      <c r="D228" s="330"/>
      <c r="E228" s="330"/>
      <c r="F228" s="330"/>
      <c r="G228" s="330"/>
      <c r="H228" s="330"/>
      <c r="I228" s="330"/>
      <c r="J228" s="330"/>
      <c r="K228" s="330"/>
      <c r="L228" s="330"/>
      <c r="M228" s="330"/>
      <c r="N228" s="330"/>
      <c r="O228" s="330"/>
      <c r="P228" s="330"/>
      <c r="Q228" s="330"/>
      <c r="R228" s="330"/>
      <c r="S228" s="330"/>
      <c r="T228" s="330"/>
      <c r="U228" s="330"/>
      <c r="V228" s="330"/>
      <c r="W228" s="330"/>
      <c r="X228" s="330"/>
      <c r="Y228" s="330"/>
      <c r="BF228" s="332">
        <v>224</v>
      </c>
      <c r="BG228" s="333">
        <v>135000</v>
      </c>
      <c r="BH228" s="333">
        <v>126000</v>
      </c>
      <c r="BI228" s="333">
        <v>140000</v>
      </c>
      <c r="BJ228" s="333">
        <v>130000</v>
      </c>
      <c r="BK228" s="333">
        <v>126000</v>
      </c>
      <c r="BL228" s="333"/>
      <c r="BM228" s="333"/>
      <c r="BN228" s="333"/>
      <c r="BO228" s="333"/>
      <c r="BP228" s="331" t="s">
        <v>287</v>
      </c>
    </row>
    <row r="229" spans="1:68" s="331" customFormat="1" x14ac:dyDescent="0.3">
      <c r="A229" s="330"/>
      <c r="B229" s="330"/>
      <c r="C229" s="330"/>
      <c r="D229" s="330"/>
      <c r="E229" s="330"/>
      <c r="F229" s="330"/>
      <c r="G229" s="330"/>
      <c r="H229" s="330"/>
      <c r="I229" s="330"/>
      <c r="J229" s="330"/>
      <c r="K229" s="330"/>
      <c r="L229" s="330"/>
      <c r="M229" s="330"/>
      <c r="N229" s="330"/>
      <c r="O229" s="330"/>
      <c r="P229" s="330"/>
      <c r="Q229" s="330"/>
      <c r="R229" s="330"/>
      <c r="S229" s="330"/>
      <c r="T229" s="330"/>
      <c r="U229" s="330"/>
      <c r="V229" s="330"/>
      <c r="W229" s="330"/>
      <c r="X229" s="330"/>
      <c r="Y229" s="330"/>
      <c r="BF229" s="332">
        <v>225</v>
      </c>
      <c r="BG229" s="333">
        <v>135000</v>
      </c>
      <c r="BH229" s="333">
        <v>126000</v>
      </c>
      <c r="BI229" s="333">
        <v>140000</v>
      </c>
      <c r="BJ229" s="333">
        <v>130000</v>
      </c>
      <c r="BK229" s="333">
        <v>126000</v>
      </c>
      <c r="BL229" s="333"/>
      <c r="BM229" s="333"/>
      <c r="BN229" s="333"/>
      <c r="BO229" s="333"/>
      <c r="BP229" s="331" t="s">
        <v>287</v>
      </c>
    </row>
    <row r="230" spans="1:68" s="331" customFormat="1" x14ac:dyDescent="0.3">
      <c r="A230" s="330"/>
      <c r="B230" s="330"/>
      <c r="C230" s="330"/>
      <c r="D230" s="330"/>
      <c r="E230" s="330"/>
      <c r="F230" s="330"/>
      <c r="G230" s="330"/>
      <c r="H230" s="330"/>
      <c r="I230" s="330"/>
      <c r="J230" s="330"/>
      <c r="K230" s="330"/>
      <c r="L230" s="330"/>
      <c r="M230" s="330"/>
      <c r="N230" s="330"/>
      <c r="O230" s="330"/>
      <c r="P230" s="330"/>
      <c r="Q230" s="330"/>
      <c r="R230" s="330"/>
      <c r="S230" s="330"/>
      <c r="T230" s="330"/>
      <c r="U230" s="330"/>
      <c r="V230" s="330"/>
      <c r="W230" s="330"/>
      <c r="X230" s="330"/>
      <c r="Y230" s="330"/>
      <c r="BF230" s="332">
        <v>226</v>
      </c>
      <c r="BG230" s="333">
        <v>135000</v>
      </c>
      <c r="BH230" s="333">
        <v>126000</v>
      </c>
      <c r="BI230" s="333">
        <v>140000</v>
      </c>
      <c r="BJ230" s="333">
        <v>130000</v>
      </c>
      <c r="BK230" s="333">
        <v>126000</v>
      </c>
      <c r="BL230" s="333"/>
      <c r="BM230" s="333"/>
      <c r="BN230" s="333"/>
      <c r="BO230" s="333"/>
      <c r="BP230" s="331" t="s">
        <v>287</v>
      </c>
    </row>
    <row r="231" spans="1:68" s="331" customFormat="1" x14ac:dyDescent="0.3">
      <c r="A231" s="330"/>
      <c r="B231" s="330"/>
      <c r="C231" s="330"/>
      <c r="D231" s="330"/>
      <c r="E231" s="330"/>
      <c r="F231" s="330"/>
      <c r="G231" s="330"/>
      <c r="H231" s="330"/>
      <c r="I231" s="330"/>
      <c r="J231" s="330"/>
      <c r="K231" s="330"/>
      <c r="L231" s="330"/>
      <c r="M231" s="330"/>
      <c r="N231" s="330"/>
      <c r="O231" s="330"/>
      <c r="P231" s="330"/>
      <c r="Q231" s="330"/>
      <c r="R231" s="330"/>
      <c r="S231" s="330"/>
      <c r="T231" s="330"/>
      <c r="U231" s="330"/>
      <c r="V231" s="330"/>
      <c r="W231" s="330"/>
      <c r="X231" s="330"/>
      <c r="Y231" s="330"/>
      <c r="BF231" s="332">
        <v>227</v>
      </c>
      <c r="BG231" s="333">
        <v>135000</v>
      </c>
      <c r="BH231" s="333">
        <v>126000</v>
      </c>
      <c r="BI231" s="333">
        <v>140000</v>
      </c>
      <c r="BJ231" s="333">
        <v>130000</v>
      </c>
      <c r="BK231" s="333">
        <v>126000</v>
      </c>
      <c r="BL231" s="333"/>
      <c r="BM231" s="333"/>
      <c r="BN231" s="333"/>
      <c r="BO231" s="333"/>
      <c r="BP231" s="331" t="s">
        <v>287</v>
      </c>
    </row>
    <row r="232" spans="1:68" s="331" customFormat="1" x14ac:dyDescent="0.3">
      <c r="A232" s="330"/>
      <c r="B232" s="330"/>
      <c r="C232" s="330"/>
      <c r="D232" s="330"/>
      <c r="E232" s="330"/>
      <c r="F232" s="330"/>
      <c r="G232" s="330"/>
      <c r="H232" s="330"/>
      <c r="I232" s="330"/>
      <c r="J232" s="330"/>
      <c r="K232" s="330"/>
      <c r="L232" s="330"/>
      <c r="M232" s="330"/>
      <c r="N232" s="330"/>
      <c r="O232" s="330"/>
      <c r="P232" s="330"/>
      <c r="Q232" s="330"/>
      <c r="R232" s="330"/>
      <c r="S232" s="330"/>
      <c r="T232" s="330"/>
      <c r="U232" s="330"/>
      <c r="V232" s="330"/>
      <c r="W232" s="330"/>
      <c r="X232" s="330"/>
      <c r="Y232" s="330"/>
      <c r="BF232" s="332">
        <v>228</v>
      </c>
      <c r="BG232" s="333">
        <v>135000</v>
      </c>
      <c r="BH232" s="333">
        <v>126000</v>
      </c>
      <c r="BI232" s="333">
        <v>140000</v>
      </c>
      <c r="BJ232" s="333">
        <v>130000</v>
      </c>
      <c r="BK232" s="333">
        <v>126000</v>
      </c>
      <c r="BL232" s="333"/>
      <c r="BM232" s="333"/>
      <c r="BN232" s="333"/>
      <c r="BO232" s="333"/>
      <c r="BP232" s="331" t="s">
        <v>287</v>
      </c>
    </row>
    <row r="233" spans="1:68" s="331" customFormat="1" x14ac:dyDescent="0.3">
      <c r="A233" s="330"/>
      <c r="B233" s="330"/>
      <c r="C233" s="330"/>
      <c r="D233" s="330"/>
      <c r="E233" s="330"/>
      <c r="F233" s="330"/>
      <c r="G233" s="330"/>
      <c r="H233" s="330"/>
      <c r="I233" s="330"/>
      <c r="J233" s="330"/>
      <c r="K233" s="330"/>
      <c r="L233" s="330"/>
      <c r="M233" s="330"/>
      <c r="N233" s="330"/>
      <c r="O233" s="330"/>
      <c r="P233" s="330"/>
      <c r="Q233" s="330"/>
      <c r="R233" s="330"/>
      <c r="S233" s="330"/>
      <c r="T233" s="330"/>
      <c r="U233" s="330"/>
      <c r="V233" s="330"/>
      <c r="W233" s="330"/>
      <c r="X233" s="330"/>
      <c r="Y233" s="330"/>
      <c r="BF233" s="332">
        <v>229</v>
      </c>
      <c r="BG233" s="333">
        <v>135000</v>
      </c>
      <c r="BH233" s="333">
        <v>126000</v>
      </c>
      <c r="BI233" s="333">
        <v>140000</v>
      </c>
      <c r="BJ233" s="333">
        <v>130000</v>
      </c>
      <c r="BK233" s="333">
        <v>126000</v>
      </c>
      <c r="BL233" s="333"/>
      <c r="BM233" s="333"/>
      <c r="BN233" s="333"/>
      <c r="BO233" s="333"/>
      <c r="BP233" s="331" t="s">
        <v>287</v>
      </c>
    </row>
    <row r="234" spans="1:68" s="331" customFormat="1" x14ac:dyDescent="0.3">
      <c r="A234" s="330"/>
      <c r="B234" s="330"/>
      <c r="C234" s="330"/>
      <c r="D234" s="330"/>
      <c r="E234" s="330"/>
      <c r="F234" s="330"/>
      <c r="G234" s="330"/>
      <c r="H234" s="330"/>
      <c r="I234" s="330"/>
      <c r="J234" s="330"/>
      <c r="K234" s="330"/>
      <c r="L234" s="330"/>
      <c r="M234" s="330"/>
      <c r="N234" s="330"/>
      <c r="O234" s="330"/>
      <c r="P234" s="330"/>
      <c r="Q234" s="330"/>
      <c r="R234" s="330"/>
      <c r="S234" s="330"/>
      <c r="T234" s="330"/>
      <c r="U234" s="330"/>
      <c r="V234" s="330"/>
      <c r="W234" s="330"/>
      <c r="X234" s="330"/>
      <c r="Y234" s="330"/>
      <c r="BF234" s="332">
        <v>230</v>
      </c>
      <c r="BG234" s="333">
        <v>135000</v>
      </c>
      <c r="BH234" s="333">
        <v>126000</v>
      </c>
      <c r="BI234" s="333">
        <v>140000</v>
      </c>
      <c r="BJ234" s="333">
        <v>130000</v>
      </c>
      <c r="BK234" s="333">
        <v>126000</v>
      </c>
      <c r="BL234" s="333"/>
      <c r="BM234" s="333"/>
      <c r="BN234" s="333"/>
      <c r="BO234" s="333"/>
      <c r="BP234" s="331" t="s">
        <v>287</v>
      </c>
    </row>
    <row r="235" spans="1:68" s="331" customFormat="1" x14ac:dyDescent="0.3">
      <c r="A235" s="330"/>
      <c r="B235" s="330"/>
      <c r="C235" s="330"/>
      <c r="D235" s="330"/>
      <c r="E235" s="330"/>
      <c r="F235" s="330"/>
      <c r="G235" s="330"/>
      <c r="H235" s="330"/>
      <c r="I235" s="330"/>
      <c r="J235" s="330"/>
      <c r="K235" s="330"/>
      <c r="L235" s="330"/>
      <c r="M235" s="330"/>
      <c r="N235" s="330"/>
      <c r="O235" s="330"/>
      <c r="P235" s="330"/>
      <c r="Q235" s="330"/>
      <c r="R235" s="330"/>
      <c r="S235" s="330"/>
      <c r="T235" s="330"/>
      <c r="U235" s="330"/>
      <c r="V235" s="330"/>
      <c r="W235" s="330"/>
      <c r="X235" s="330"/>
      <c r="Y235" s="330"/>
      <c r="BF235" s="332">
        <v>231</v>
      </c>
      <c r="BG235" s="333">
        <v>135000</v>
      </c>
      <c r="BH235" s="333">
        <v>126000</v>
      </c>
      <c r="BI235" s="333">
        <v>140000</v>
      </c>
      <c r="BJ235" s="333">
        <v>130000</v>
      </c>
      <c r="BK235" s="333">
        <v>126000</v>
      </c>
      <c r="BL235" s="333"/>
      <c r="BM235" s="333"/>
      <c r="BN235" s="333"/>
      <c r="BO235" s="333"/>
      <c r="BP235" s="331" t="s">
        <v>287</v>
      </c>
    </row>
    <row r="236" spans="1:68" s="331" customFormat="1" x14ac:dyDescent="0.3">
      <c r="A236" s="330"/>
      <c r="B236" s="330"/>
      <c r="C236" s="330"/>
      <c r="D236" s="330"/>
      <c r="E236" s="330"/>
      <c r="F236" s="330"/>
      <c r="G236" s="330"/>
      <c r="H236" s="330"/>
      <c r="I236" s="330"/>
      <c r="J236" s="330"/>
      <c r="K236" s="330"/>
      <c r="L236" s="330"/>
      <c r="M236" s="330"/>
      <c r="N236" s="330"/>
      <c r="O236" s="330"/>
      <c r="P236" s="330"/>
      <c r="Q236" s="330"/>
      <c r="R236" s="330"/>
      <c r="S236" s="330"/>
      <c r="T236" s="330"/>
      <c r="U236" s="330"/>
      <c r="V236" s="330"/>
      <c r="W236" s="330"/>
      <c r="X236" s="330"/>
      <c r="Y236" s="330"/>
      <c r="BF236" s="332">
        <v>232</v>
      </c>
      <c r="BG236" s="333">
        <v>135000</v>
      </c>
      <c r="BH236" s="333">
        <v>126000</v>
      </c>
      <c r="BI236" s="333">
        <v>140000</v>
      </c>
      <c r="BJ236" s="333">
        <v>130000</v>
      </c>
      <c r="BK236" s="333">
        <v>126000</v>
      </c>
      <c r="BL236" s="333"/>
      <c r="BM236" s="333"/>
      <c r="BN236" s="333"/>
      <c r="BO236" s="333"/>
      <c r="BP236" s="331" t="s">
        <v>287</v>
      </c>
    </row>
    <row r="237" spans="1:68" s="331" customFormat="1" x14ac:dyDescent="0.3">
      <c r="A237" s="330"/>
      <c r="B237" s="330"/>
      <c r="C237" s="330"/>
      <c r="D237" s="330"/>
      <c r="E237" s="330"/>
      <c r="F237" s="330"/>
      <c r="G237" s="330"/>
      <c r="H237" s="330"/>
      <c r="I237" s="330"/>
      <c r="J237" s="330"/>
      <c r="K237" s="330"/>
      <c r="L237" s="330"/>
      <c r="M237" s="330"/>
      <c r="N237" s="330"/>
      <c r="O237" s="330"/>
      <c r="P237" s="330"/>
      <c r="Q237" s="330"/>
      <c r="R237" s="330"/>
      <c r="S237" s="330"/>
      <c r="T237" s="330"/>
      <c r="U237" s="330"/>
      <c r="V237" s="330"/>
      <c r="W237" s="330"/>
      <c r="X237" s="330"/>
      <c r="Y237" s="330"/>
      <c r="BF237" s="332">
        <v>233</v>
      </c>
      <c r="BG237" s="333">
        <v>135000</v>
      </c>
      <c r="BH237" s="333">
        <v>126000</v>
      </c>
      <c r="BI237" s="333">
        <v>140000</v>
      </c>
      <c r="BJ237" s="333">
        <v>130000</v>
      </c>
      <c r="BK237" s="333">
        <v>126000</v>
      </c>
      <c r="BL237" s="333"/>
      <c r="BM237" s="333"/>
      <c r="BN237" s="333"/>
      <c r="BO237" s="333"/>
      <c r="BP237" s="331" t="s">
        <v>287</v>
      </c>
    </row>
    <row r="238" spans="1:68" s="331" customFormat="1" x14ac:dyDescent="0.3">
      <c r="A238" s="330"/>
      <c r="B238" s="330"/>
      <c r="C238" s="330"/>
      <c r="D238" s="330"/>
      <c r="E238" s="330"/>
      <c r="F238" s="330"/>
      <c r="G238" s="330"/>
      <c r="H238" s="330"/>
      <c r="I238" s="330"/>
      <c r="J238" s="330"/>
      <c r="K238" s="330"/>
      <c r="L238" s="330"/>
      <c r="M238" s="330"/>
      <c r="N238" s="330"/>
      <c r="O238" s="330"/>
      <c r="P238" s="330"/>
      <c r="Q238" s="330"/>
      <c r="R238" s="330"/>
      <c r="S238" s="330"/>
      <c r="T238" s="330"/>
      <c r="U238" s="330"/>
      <c r="V238" s="330"/>
      <c r="W238" s="330"/>
      <c r="X238" s="330"/>
      <c r="Y238" s="330"/>
      <c r="BF238" s="332">
        <v>234</v>
      </c>
      <c r="BG238" s="333">
        <v>135000</v>
      </c>
      <c r="BH238" s="333">
        <v>126000</v>
      </c>
      <c r="BI238" s="333">
        <v>140000</v>
      </c>
      <c r="BJ238" s="333">
        <v>130000</v>
      </c>
      <c r="BK238" s="333">
        <v>126000</v>
      </c>
      <c r="BL238" s="333"/>
      <c r="BM238" s="333"/>
      <c r="BN238" s="333"/>
      <c r="BO238" s="333"/>
      <c r="BP238" s="331" t="s">
        <v>287</v>
      </c>
    </row>
    <row r="239" spans="1:68" s="331" customFormat="1" x14ac:dyDescent="0.3">
      <c r="A239" s="330"/>
      <c r="B239" s="330"/>
      <c r="C239" s="330"/>
      <c r="D239" s="330"/>
      <c r="E239" s="330"/>
      <c r="F239" s="330"/>
      <c r="G239" s="330"/>
      <c r="H239" s="330"/>
      <c r="I239" s="330"/>
      <c r="J239" s="330"/>
      <c r="K239" s="330"/>
      <c r="L239" s="330"/>
      <c r="M239" s="330"/>
      <c r="N239" s="330"/>
      <c r="O239" s="330"/>
      <c r="P239" s="330"/>
      <c r="Q239" s="330"/>
      <c r="R239" s="330"/>
      <c r="S239" s="330"/>
      <c r="T239" s="330"/>
      <c r="U239" s="330"/>
      <c r="V239" s="330"/>
      <c r="W239" s="330"/>
      <c r="X239" s="330"/>
      <c r="Y239" s="330"/>
      <c r="BF239" s="332">
        <v>235</v>
      </c>
      <c r="BG239" s="333">
        <v>135000</v>
      </c>
      <c r="BH239" s="333">
        <v>126000</v>
      </c>
      <c r="BI239" s="333">
        <v>140000</v>
      </c>
      <c r="BJ239" s="333">
        <v>130000</v>
      </c>
      <c r="BK239" s="333">
        <v>126000</v>
      </c>
      <c r="BL239" s="333"/>
      <c r="BM239" s="333"/>
      <c r="BN239" s="333"/>
      <c r="BO239" s="333"/>
      <c r="BP239" s="331" t="s">
        <v>287</v>
      </c>
    </row>
    <row r="240" spans="1:68" s="331" customFormat="1" x14ac:dyDescent="0.3">
      <c r="A240" s="330"/>
      <c r="B240" s="330"/>
      <c r="C240" s="330"/>
      <c r="D240" s="330"/>
      <c r="E240" s="330"/>
      <c r="F240" s="330"/>
      <c r="G240" s="330"/>
      <c r="H240" s="330"/>
      <c r="I240" s="330"/>
      <c r="J240" s="330"/>
      <c r="K240" s="330"/>
      <c r="L240" s="330"/>
      <c r="M240" s="330"/>
      <c r="N240" s="330"/>
      <c r="O240" s="330"/>
      <c r="P240" s="330"/>
      <c r="Q240" s="330"/>
      <c r="R240" s="330"/>
      <c r="S240" s="330"/>
      <c r="T240" s="330"/>
      <c r="U240" s="330"/>
      <c r="V240" s="330"/>
      <c r="W240" s="330"/>
      <c r="X240" s="330"/>
      <c r="Y240" s="330"/>
      <c r="BF240" s="332">
        <v>236</v>
      </c>
      <c r="BG240" s="333">
        <v>135000</v>
      </c>
      <c r="BH240" s="333">
        <v>126000</v>
      </c>
      <c r="BI240" s="333">
        <v>140000</v>
      </c>
      <c r="BJ240" s="333">
        <v>130000</v>
      </c>
      <c r="BK240" s="333">
        <v>126000</v>
      </c>
      <c r="BL240" s="333"/>
      <c r="BM240" s="333"/>
      <c r="BN240" s="333"/>
      <c r="BO240" s="333"/>
      <c r="BP240" s="331" t="s">
        <v>287</v>
      </c>
    </row>
    <row r="241" spans="1:68" s="331" customFormat="1" x14ac:dyDescent="0.3">
      <c r="A241" s="330"/>
      <c r="B241" s="330"/>
      <c r="C241" s="330"/>
      <c r="D241" s="330"/>
      <c r="E241" s="330"/>
      <c r="F241" s="330"/>
      <c r="G241" s="330"/>
      <c r="H241" s="330"/>
      <c r="I241" s="330"/>
      <c r="J241" s="330"/>
      <c r="K241" s="330"/>
      <c r="L241" s="330"/>
      <c r="M241" s="330"/>
      <c r="N241" s="330"/>
      <c r="O241" s="330"/>
      <c r="P241" s="330"/>
      <c r="Q241" s="330"/>
      <c r="R241" s="330"/>
      <c r="S241" s="330"/>
      <c r="T241" s="330"/>
      <c r="U241" s="330"/>
      <c r="V241" s="330"/>
      <c r="W241" s="330"/>
      <c r="X241" s="330"/>
      <c r="Y241" s="330"/>
      <c r="BF241" s="332">
        <v>237</v>
      </c>
      <c r="BG241" s="333">
        <v>135000</v>
      </c>
      <c r="BH241" s="333">
        <v>126000</v>
      </c>
      <c r="BI241" s="333">
        <v>140000</v>
      </c>
      <c r="BJ241" s="333">
        <v>130000</v>
      </c>
      <c r="BK241" s="333">
        <v>126000</v>
      </c>
      <c r="BL241" s="333"/>
      <c r="BM241" s="333"/>
      <c r="BN241" s="333"/>
      <c r="BO241" s="333"/>
      <c r="BP241" s="331" t="s">
        <v>287</v>
      </c>
    </row>
    <row r="242" spans="1:68" s="331" customFormat="1" x14ac:dyDescent="0.3">
      <c r="A242" s="330"/>
      <c r="B242" s="330"/>
      <c r="C242" s="330"/>
      <c r="D242" s="330"/>
      <c r="E242" s="330"/>
      <c r="F242" s="330"/>
      <c r="G242" s="330"/>
      <c r="H242" s="330"/>
      <c r="I242" s="330"/>
      <c r="J242" s="330"/>
      <c r="K242" s="330"/>
      <c r="L242" s="330"/>
      <c r="M242" s="330"/>
      <c r="N242" s="330"/>
      <c r="O242" s="330"/>
      <c r="P242" s="330"/>
      <c r="Q242" s="330"/>
      <c r="R242" s="330"/>
      <c r="S242" s="330"/>
      <c r="T242" s="330"/>
      <c r="U242" s="330"/>
      <c r="V242" s="330"/>
      <c r="W242" s="330"/>
      <c r="X242" s="330"/>
      <c r="Y242" s="330"/>
      <c r="BF242" s="332">
        <v>238</v>
      </c>
      <c r="BG242" s="333">
        <v>135000</v>
      </c>
      <c r="BH242" s="333">
        <v>126000</v>
      </c>
      <c r="BI242" s="333">
        <v>140000</v>
      </c>
      <c r="BJ242" s="333">
        <v>130000</v>
      </c>
      <c r="BK242" s="333">
        <v>126000</v>
      </c>
      <c r="BL242" s="333"/>
      <c r="BM242" s="333"/>
      <c r="BN242" s="333"/>
      <c r="BO242" s="333"/>
      <c r="BP242" s="331" t="s">
        <v>287</v>
      </c>
    </row>
    <row r="243" spans="1:68" s="331" customFormat="1" x14ac:dyDescent="0.3">
      <c r="A243" s="330"/>
      <c r="B243" s="330"/>
      <c r="C243" s="330"/>
      <c r="D243" s="330"/>
      <c r="E243" s="330"/>
      <c r="F243" s="330"/>
      <c r="G243" s="330"/>
      <c r="H243" s="330"/>
      <c r="I243" s="330"/>
      <c r="J243" s="330"/>
      <c r="K243" s="330"/>
      <c r="L243" s="330"/>
      <c r="M243" s="330"/>
      <c r="N243" s="330"/>
      <c r="O243" s="330"/>
      <c r="P243" s="330"/>
      <c r="Q243" s="330"/>
      <c r="R243" s="330"/>
      <c r="S243" s="330"/>
      <c r="T243" s="330"/>
      <c r="U243" s="330"/>
      <c r="V243" s="330"/>
      <c r="W243" s="330"/>
      <c r="X243" s="330"/>
      <c r="Y243" s="330"/>
      <c r="BF243" s="332">
        <v>239</v>
      </c>
      <c r="BG243" s="333">
        <v>135000</v>
      </c>
      <c r="BH243" s="333">
        <v>126000</v>
      </c>
      <c r="BI243" s="333">
        <v>140000</v>
      </c>
      <c r="BJ243" s="333">
        <v>130000</v>
      </c>
      <c r="BK243" s="333">
        <v>126000</v>
      </c>
      <c r="BL243" s="333"/>
      <c r="BM243" s="333"/>
      <c r="BN243" s="333"/>
      <c r="BO243" s="333"/>
      <c r="BP243" s="331" t="s">
        <v>287</v>
      </c>
    </row>
    <row r="244" spans="1:68" s="331" customFormat="1" x14ac:dyDescent="0.3">
      <c r="A244" s="330"/>
      <c r="B244" s="330"/>
      <c r="C244" s="330"/>
      <c r="D244" s="330"/>
      <c r="E244" s="330"/>
      <c r="F244" s="330"/>
      <c r="G244" s="330"/>
      <c r="H244" s="330"/>
      <c r="I244" s="330"/>
      <c r="J244" s="330"/>
      <c r="K244" s="330"/>
      <c r="L244" s="330"/>
      <c r="M244" s="330"/>
      <c r="N244" s="330"/>
      <c r="O244" s="330"/>
      <c r="P244" s="330"/>
      <c r="Q244" s="330"/>
      <c r="R244" s="330"/>
      <c r="S244" s="330"/>
      <c r="T244" s="330"/>
      <c r="U244" s="330"/>
      <c r="V244" s="330"/>
      <c r="W244" s="330"/>
      <c r="X244" s="330"/>
      <c r="Y244" s="330"/>
      <c r="BF244" s="332">
        <v>240</v>
      </c>
      <c r="BG244" s="333">
        <v>135000</v>
      </c>
      <c r="BH244" s="333">
        <v>126000</v>
      </c>
      <c r="BI244" s="333">
        <v>140000</v>
      </c>
      <c r="BJ244" s="333">
        <v>130000</v>
      </c>
      <c r="BK244" s="333">
        <v>126000</v>
      </c>
      <c r="BL244" s="333"/>
      <c r="BM244" s="333"/>
      <c r="BN244" s="333"/>
      <c r="BO244" s="333"/>
      <c r="BP244" s="331" t="s">
        <v>287</v>
      </c>
    </row>
    <row r="245" spans="1:68" s="331" customFormat="1" x14ac:dyDescent="0.3">
      <c r="A245" s="330"/>
      <c r="B245" s="330"/>
      <c r="C245" s="330"/>
      <c r="D245" s="330"/>
      <c r="E245" s="330"/>
      <c r="F245" s="330"/>
      <c r="G245" s="330"/>
      <c r="H245" s="330"/>
      <c r="I245" s="330"/>
      <c r="J245" s="330"/>
      <c r="K245" s="330"/>
      <c r="L245" s="330"/>
      <c r="M245" s="330"/>
      <c r="N245" s="330"/>
      <c r="O245" s="330"/>
      <c r="P245" s="330"/>
      <c r="Q245" s="330"/>
      <c r="R245" s="330"/>
      <c r="S245" s="330"/>
      <c r="T245" s="330"/>
      <c r="U245" s="330"/>
      <c r="V245" s="330"/>
      <c r="W245" s="330"/>
      <c r="X245" s="330"/>
      <c r="Y245" s="330"/>
      <c r="BF245" s="332">
        <v>241</v>
      </c>
      <c r="BG245" s="333">
        <v>135000</v>
      </c>
      <c r="BH245" s="333">
        <v>126000</v>
      </c>
      <c r="BI245" s="333">
        <v>140000</v>
      </c>
      <c r="BJ245" s="333">
        <v>130000</v>
      </c>
      <c r="BK245" s="333">
        <v>126000</v>
      </c>
      <c r="BL245" s="333"/>
      <c r="BM245" s="333"/>
      <c r="BN245" s="333"/>
      <c r="BO245" s="333"/>
      <c r="BP245" s="331" t="s">
        <v>287</v>
      </c>
    </row>
    <row r="246" spans="1:68" s="331" customFormat="1" x14ac:dyDescent="0.3">
      <c r="A246" s="330"/>
      <c r="B246" s="330"/>
      <c r="C246" s="330"/>
      <c r="D246" s="330"/>
      <c r="E246" s="330"/>
      <c r="F246" s="330"/>
      <c r="G246" s="330"/>
      <c r="H246" s="330"/>
      <c r="I246" s="330"/>
      <c r="J246" s="330"/>
      <c r="K246" s="330"/>
      <c r="L246" s="330"/>
      <c r="M246" s="330"/>
      <c r="N246" s="330"/>
      <c r="O246" s="330"/>
      <c r="P246" s="330"/>
      <c r="Q246" s="330"/>
      <c r="R246" s="330"/>
      <c r="S246" s="330"/>
      <c r="T246" s="330"/>
      <c r="U246" s="330"/>
      <c r="V246" s="330"/>
      <c r="W246" s="330"/>
      <c r="X246" s="330"/>
      <c r="Y246" s="330"/>
      <c r="BF246" s="332">
        <v>242</v>
      </c>
      <c r="BG246" s="333">
        <v>135000</v>
      </c>
      <c r="BH246" s="333">
        <v>126000</v>
      </c>
      <c r="BI246" s="333">
        <v>140000</v>
      </c>
      <c r="BJ246" s="333">
        <v>130000</v>
      </c>
      <c r="BK246" s="333">
        <v>126000</v>
      </c>
      <c r="BL246" s="333"/>
      <c r="BM246" s="333"/>
      <c r="BN246" s="333"/>
      <c r="BO246" s="333"/>
      <c r="BP246" s="331" t="s">
        <v>287</v>
      </c>
    </row>
    <row r="247" spans="1:68" s="331" customFormat="1" x14ac:dyDescent="0.3">
      <c r="A247" s="330"/>
      <c r="B247" s="330"/>
      <c r="C247" s="330"/>
      <c r="D247" s="330"/>
      <c r="E247" s="330"/>
      <c r="F247" s="330"/>
      <c r="G247" s="330"/>
      <c r="H247" s="330"/>
      <c r="I247" s="330"/>
      <c r="J247" s="330"/>
      <c r="K247" s="330"/>
      <c r="L247" s="330"/>
      <c r="M247" s="330"/>
      <c r="N247" s="330"/>
      <c r="O247" s="330"/>
      <c r="P247" s="330"/>
      <c r="Q247" s="330"/>
      <c r="R247" s="330"/>
      <c r="S247" s="330"/>
      <c r="T247" s="330"/>
      <c r="U247" s="330"/>
      <c r="V247" s="330"/>
      <c r="W247" s="330"/>
      <c r="X247" s="330"/>
      <c r="Y247" s="330"/>
      <c r="BF247" s="332">
        <v>243</v>
      </c>
      <c r="BG247" s="333">
        <v>135000</v>
      </c>
      <c r="BH247" s="333">
        <v>126000</v>
      </c>
      <c r="BI247" s="333">
        <v>140000</v>
      </c>
      <c r="BJ247" s="333">
        <v>130000</v>
      </c>
      <c r="BK247" s="333">
        <v>126000</v>
      </c>
      <c r="BL247" s="333"/>
      <c r="BM247" s="333"/>
      <c r="BN247" s="333"/>
      <c r="BO247" s="333"/>
      <c r="BP247" s="331" t="s">
        <v>287</v>
      </c>
    </row>
    <row r="248" spans="1:68" s="331" customFormat="1" x14ac:dyDescent="0.3">
      <c r="A248" s="330"/>
      <c r="B248" s="330"/>
      <c r="C248" s="330"/>
      <c r="D248" s="330"/>
      <c r="E248" s="330"/>
      <c r="F248" s="330"/>
      <c r="G248" s="330"/>
      <c r="H248" s="330"/>
      <c r="I248" s="330"/>
      <c r="J248" s="330"/>
      <c r="K248" s="330"/>
      <c r="L248" s="330"/>
      <c r="M248" s="330"/>
      <c r="N248" s="330"/>
      <c r="O248" s="330"/>
      <c r="P248" s="330"/>
      <c r="Q248" s="330"/>
      <c r="R248" s="330"/>
      <c r="S248" s="330"/>
      <c r="T248" s="330"/>
      <c r="U248" s="330"/>
      <c r="V248" s="330"/>
      <c r="W248" s="330"/>
      <c r="X248" s="330"/>
      <c r="Y248" s="330"/>
      <c r="BF248" s="332">
        <v>244</v>
      </c>
      <c r="BG248" s="333">
        <v>135000</v>
      </c>
      <c r="BH248" s="333">
        <v>126000</v>
      </c>
      <c r="BI248" s="333">
        <v>140000</v>
      </c>
      <c r="BJ248" s="333">
        <v>130000</v>
      </c>
      <c r="BK248" s="333">
        <v>126000</v>
      </c>
      <c r="BL248" s="333"/>
      <c r="BM248" s="333"/>
      <c r="BN248" s="333"/>
      <c r="BO248" s="333"/>
      <c r="BP248" s="331" t="s">
        <v>287</v>
      </c>
    </row>
    <row r="249" spans="1:68" s="331" customFormat="1" x14ac:dyDescent="0.3">
      <c r="A249" s="330"/>
      <c r="B249" s="330"/>
      <c r="C249" s="330"/>
      <c r="D249" s="330"/>
      <c r="E249" s="330"/>
      <c r="F249" s="330"/>
      <c r="G249" s="330"/>
      <c r="H249" s="330"/>
      <c r="I249" s="330"/>
      <c r="J249" s="330"/>
      <c r="K249" s="330"/>
      <c r="L249" s="330"/>
      <c r="M249" s="330"/>
      <c r="N249" s="330"/>
      <c r="O249" s="330"/>
      <c r="P249" s="330"/>
      <c r="Q249" s="330"/>
      <c r="R249" s="330"/>
      <c r="S249" s="330"/>
      <c r="T249" s="330"/>
      <c r="U249" s="330"/>
      <c r="V249" s="330"/>
      <c r="W249" s="330"/>
      <c r="X249" s="330"/>
      <c r="Y249" s="330"/>
      <c r="BF249" s="332">
        <v>245</v>
      </c>
      <c r="BG249" s="333">
        <v>135000</v>
      </c>
      <c r="BH249" s="333">
        <v>126000</v>
      </c>
      <c r="BI249" s="333">
        <v>140000</v>
      </c>
      <c r="BJ249" s="333">
        <v>130000</v>
      </c>
      <c r="BK249" s="333">
        <v>126000</v>
      </c>
      <c r="BL249" s="333"/>
      <c r="BM249" s="333"/>
      <c r="BN249" s="333"/>
      <c r="BO249" s="333"/>
      <c r="BP249" s="331" t="s">
        <v>287</v>
      </c>
    </row>
    <row r="250" spans="1:68" s="331" customFormat="1" x14ac:dyDescent="0.3">
      <c r="A250" s="330"/>
      <c r="B250" s="330"/>
      <c r="C250" s="330"/>
      <c r="D250" s="330"/>
      <c r="E250" s="330"/>
      <c r="F250" s="330"/>
      <c r="G250" s="330"/>
      <c r="H250" s="330"/>
      <c r="I250" s="330"/>
      <c r="J250" s="330"/>
      <c r="K250" s="330"/>
      <c r="L250" s="330"/>
      <c r="M250" s="330"/>
      <c r="N250" s="330"/>
      <c r="O250" s="330"/>
      <c r="P250" s="330"/>
      <c r="Q250" s="330"/>
      <c r="R250" s="330"/>
      <c r="S250" s="330"/>
      <c r="T250" s="330"/>
      <c r="U250" s="330"/>
      <c r="V250" s="330"/>
      <c r="W250" s="330"/>
      <c r="X250" s="330"/>
      <c r="Y250" s="330"/>
      <c r="BF250" s="332">
        <v>246</v>
      </c>
      <c r="BG250" s="333">
        <v>135000</v>
      </c>
      <c r="BH250" s="333">
        <v>126000</v>
      </c>
      <c r="BI250" s="333">
        <v>140000</v>
      </c>
      <c r="BJ250" s="333">
        <v>130000</v>
      </c>
      <c r="BK250" s="333">
        <v>126000</v>
      </c>
      <c r="BL250" s="333"/>
      <c r="BM250" s="333"/>
      <c r="BN250" s="333"/>
      <c r="BO250" s="333"/>
      <c r="BP250" s="331" t="s">
        <v>287</v>
      </c>
    </row>
    <row r="251" spans="1:68" s="331" customFormat="1" x14ac:dyDescent="0.3">
      <c r="A251" s="330"/>
      <c r="B251" s="330"/>
      <c r="C251" s="330"/>
      <c r="D251" s="330"/>
      <c r="E251" s="330"/>
      <c r="F251" s="330"/>
      <c r="G251" s="330"/>
      <c r="H251" s="330"/>
      <c r="I251" s="330"/>
      <c r="J251" s="330"/>
      <c r="K251" s="330"/>
      <c r="L251" s="330"/>
      <c r="M251" s="330"/>
      <c r="N251" s="330"/>
      <c r="O251" s="330"/>
      <c r="P251" s="330"/>
      <c r="Q251" s="330"/>
      <c r="R251" s="330"/>
      <c r="S251" s="330"/>
      <c r="T251" s="330"/>
      <c r="U251" s="330"/>
      <c r="V251" s="330"/>
      <c r="W251" s="330"/>
      <c r="X251" s="330"/>
      <c r="Y251" s="330"/>
      <c r="BF251" s="332">
        <v>247</v>
      </c>
      <c r="BG251" s="333">
        <v>135000</v>
      </c>
      <c r="BH251" s="333">
        <v>126000</v>
      </c>
      <c r="BI251" s="333">
        <v>140000</v>
      </c>
      <c r="BJ251" s="333">
        <v>130000</v>
      </c>
      <c r="BK251" s="333">
        <v>126000</v>
      </c>
      <c r="BL251" s="333"/>
      <c r="BM251" s="333"/>
      <c r="BN251" s="333"/>
      <c r="BO251" s="333"/>
      <c r="BP251" s="331" t="s">
        <v>287</v>
      </c>
    </row>
    <row r="252" spans="1:68" s="331" customFormat="1" x14ac:dyDescent="0.3">
      <c r="A252" s="330"/>
      <c r="B252" s="330"/>
      <c r="C252" s="330"/>
      <c r="D252" s="330"/>
      <c r="E252" s="330"/>
      <c r="F252" s="330"/>
      <c r="G252" s="330"/>
      <c r="H252" s="330"/>
      <c r="I252" s="330"/>
      <c r="J252" s="330"/>
      <c r="K252" s="330"/>
      <c r="L252" s="330"/>
      <c r="M252" s="330"/>
      <c r="N252" s="330"/>
      <c r="O252" s="330"/>
      <c r="P252" s="330"/>
      <c r="Q252" s="330"/>
      <c r="R252" s="330"/>
      <c r="S252" s="330"/>
      <c r="T252" s="330"/>
      <c r="U252" s="330"/>
      <c r="V252" s="330"/>
      <c r="W252" s="330"/>
      <c r="X252" s="330"/>
      <c r="Y252" s="330"/>
      <c r="BF252" s="332">
        <v>248</v>
      </c>
      <c r="BG252" s="333">
        <v>135000</v>
      </c>
      <c r="BH252" s="333">
        <v>126000</v>
      </c>
      <c r="BI252" s="333">
        <v>140000</v>
      </c>
      <c r="BJ252" s="333">
        <v>130000</v>
      </c>
      <c r="BK252" s="333">
        <v>126000</v>
      </c>
      <c r="BL252" s="333"/>
      <c r="BM252" s="333"/>
      <c r="BN252" s="333"/>
      <c r="BO252" s="333"/>
      <c r="BP252" s="331" t="s">
        <v>287</v>
      </c>
    </row>
    <row r="253" spans="1:68" s="331" customFormat="1" x14ac:dyDescent="0.3">
      <c r="A253" s="330"/>
      <c r="B253" s="330"/>
      <c r="C253" s="330"/>
      <c r="D253" s="330"/>
      <c r="E253" s="330"/>
      <c r="F253" s="330"/>
      <c r="G253" s="330"/>
      <c r="H253" s="330"/>
      <c r="I253" s="330"/>
      <c r="J253" s="330"/>
      <c r="K253" s="330"/>
      <c r="L253" s="330"/>
      <c r="M253" s="330"/>
      <c r="N253" s="330"/>
      <c r="O253" s="330"/>
      <c r="P253" s="330"/>
      <c r="Q253" s="330"/>
      <c r="R253" s="330"/>
      <c r="S253" s="330"/>
      <c r="T253" s="330"/>
      <c r="U253" s="330"/>
      <c r="V253" s="330"/>
      <c r="W253" s="330"/>
      <c r="X253" s="330"/>
      <c r="Y253" s="330"/>
      <c r="BF253" s="332">
        <v>249</v>
      </c>
      <c r="BG253" s="333">
        <v>135000</v>
      </c>
      <c r="BH253" s="333">
        <v>126000</v>
      </c>
      <c r="BI253" s="333">
        <v>140000</v>
      </c>
      <c r="BJ253" s="333">
        <v>130000</v>
      </c>
      <c r="BK253" s="333">
        <v>126000</v>
      </c>
      <c r="BL253" s="333"/>
      <c r="BM253" s="333"/>
      <c r="BN253" s="333"/>
      <c r="BO253" s="333"/>
      <c r="BP253" s="331" t="s">
        <v>287</v>
      </c>
    </row>
    <row r="254" spans="1:68" s="331" customFormat="1" x14ac:dyDescent="0.3">
      <c r="A254" s="330"/>
      <c r="B254" s="330"/>
      <c r="C254" s="330"/>
      <c r="D254" s="330"/>
      <c r="E254" s="330"/>
      <c r="F254" s="330"/>
      <c r="G254" s="330"/>
      <c r="H254" s="330"/>
      <c r="I254" s="330"/>
      <c r="J254" s="330"/>
      <c r="K254" s="330"/>
      <c r="L254" s="330"/>
      <c r="M254" s="330"/>
      <c r="N254" s="330"/>
      <c r="O254" s="330"/>
      <c r="P254" s="330"/>
      <c r="Q254" s="330"/>
      <c r="R254" s="330"/>
      <c r="S254" s="330"/>
      <c r="T254" s="330"/>
      <c r="U254" s="330"/>
      <c r="V254" s="330"/>
      <c r="W254" s="330"/>
      <c r="X254" s="330"/>
      <c r="Y254" s="330"/>
      <c r="BF254" s="332">
        <v>250</v>
      </c>
      <c r="BG254" s="333">
        <v>135000</v>
      </c>
      <c r="BH254" s="333">
        <v>117000</v>
      </c>
      <c r="BI254" s="333">
        <v>130000</v>
      </c>
      <c r="BJ254" s="333">
        <v>130000</v>
      </c>
      <c r="BK254" s="333">
        <v>117000</v>
      </c>
      <c r="BL254" s="333"/>
      <c r="BM254" s="333"/>
      <c r="BN254" s="333"/>
      <c r="BO254" s="333"/>
      <c r="BP254" s="331" t="s">
        <v>287</v>
      </c>
    </row>
    <row r="255" spans="1:68" s="331" customFormat="1" x14ac:dyDescent="0.3">
      <c r="A255" s="330"/>
      <c r="B255" s="330"/>
      <c r="C255" s="330"/>
      <c r="D255" s="330"/>
      <c r="E255" s="330"/>
      <c r="F255" s="330"/>
      <c r="G255" s="330"/>
      <c r="H255" s="330"/>
      <c r="I255" s="330"/>
      <c r="J255" s="330"/>
      <c r="K255" s="330"/>
      <c r="L255" s="330"/>
      <c r="M255" s="330"/>
      <c r="N255" s="330"/>
      <c r="O255" s="330"/>
      <c r="P255" s="330"/>
      <c r="Q255" s="330"/>
      <c r="R255" s="330"/>
      <c r="S255" s="330"/>
      <c r="T255" s="330"/>
      <c r="U255" s="330"/>
      <c r="V255" s="330"/>
      <c r="W255" s="330"/>
      <c r="X255" s="330"/>
      <c r="Y255" s="330"/>
      <c r="BF255" s="332">
        <v>251</v>
      </c>
      <c r="BG255" s="333">
        <v>135000</v>
      </c>
      <c r="BH255" s="333">
        <v>117000</v>
      </c>
      <c r="BI255" s="333">
        <v>130000</v>
      </c>
      <c r="BJ255" s="333">
        <v>130000</v>
      </c>
      <c r="BK255" s="333">
        <v>117000</v>
      </c>
      <c r="BL255" s="333"/>
      <c r="BM255" s="333"/>
      <c r="BN255" s="333"/>
      <c r="BO255" s="333"/>
      <c r="BP255" s="331" t="s">
        <v>287</v>
      </c>
    </row>
    <row r="256" spans="1:68" s="331" customFormat="1" x14ac:dyDescent="0.3">
      <c r="A256" s="330"/>
      <c r="B256" s="330"/>
      <c r="C256" s="330"/>
      <c r="D256" s="330"/>
      <c r="E256" s="330"/>
      <c r="F256" s="330"/>
      <c r="G256" s="330"/>
      <c r="H256" s="330"/>
      <c r="I256" s="330"/>
      <c r="J256" s="330"/>
      <c r="K256" s="330"/>
      <c r="L256" s="330"/>
      <c r="M256" s="330"/>
      <c r="N256" s="330"/>
      <c r="O256" s="330"/>
      <c r="P256" s="330"/>
      <c r="Q256" s="330"/>
      <c r="R256" s="330"/>
      <c r="S256" s="330"/>
      <c r="T256" s="330"/>
      <c r="U256" s="330"/>
      <c r="V256" s="330"/>
      <c r="W256" s="330"/>
      <c r="X256" s="330"/>
      <c r="Y256" s="330"/>
      <c r="BF256" s="332">
        <v>252</v>
      </c>
      <c r="BG256" s="333">
        <v>135000</v>
      </c>
      <c r="BH256" s="333">
        <v>117000</v>
      </c>
      <c r="BI256" s="333">
        <v>130000</v>
      </c>
      <c r="BJ256" s="333">
        <v>130000</v>
      </c>
      <c r="BK256" s="333">
        <v>117000</v>
      </c>
      <c r="BL256" s="333"/>
      <c r="BM256" s="333"/>
      <c r="BN256" s="333"/>
      <c r="BO256" s="333"/>
      <c r="BP256" s="331" t="s">
        <v>287</v>
      </c>
    </row>
    <row r="257" spans="1:68" s="331" customFormat="1" x14ac:dyDescent="0.3">
      <c r="A257" s="330"/>
      <c r="B257" s="330"/>
      <c r="C257" s="330"/>
      <c r="D257" s="330"/>
      <c r="E257" s="330"/>
      <c r="F257" s="330"/>
      <c r="G257" s="330"/>
      <c r="H257" s="330"/>
      <c r="I257" s="330"/>
      <c r="J257" s="330"/>
      <c r="K257" s="330"/>
      <c r="L257" s="330"/>
      <c r="M257" s="330"/>
      <c r="N257" s="330"/>
      <c r="O257" s="330"/>
      <c r="P257" s="330"/>
      <c r="Q257" s="330"/>
      <c r="R257" s="330"/>
      <c r="S257" s="330"/>
      <c r="T257" s="330"/>
      <c r="U257" s="330"/>
      <c r="V257" s="330"/>
      <c r="W257" s="330"/>
      <c r="X257" s="330"/>
      <c r="Y257" s="330"/>
      <c r="BF257" s="332">
        <v>253</v>
      </c>
      <c r="BG257" s="333">
        <v>135000</v>
      </c>
      <c r="BH257" s="333">
        <v>117000</v>
      </c>
      <c r="BI257" s="333">
        <v>130000</v>
      </c>
      <c r="BJ257" s="333">
        <v>130000</v>
      </c>
      <c r="BK257" s="333">
        <v>117000</v>
      </c>
      <c r="BL257" s="333"/>
      <c r="BM257" s="333"/>
      <c r="BN257" s="333"/>
      <c r="BO257" s="333"/>
      <c r="BP257" s="331" t="s">
        <v>287</v>
      </c>
    </row>
    <row r="258" spans="1:68" s="331" customFormat="1" x14ac:dyDescent="0.3">
      <c r="A258" s="330"/>
      <c r="B258" s="330"/>
      <c r="C258" s="330"/>
      <c r="D258" s="330"/>
      <c r="E258" s="330"/>
      <c r="F258" s="330"/>
      <c r="G258" s="330"/>
      <c r="H258" s="330"/>
      <c r="I258" s="330"/>
      <c r="J258" s="330"/>
      <c r="K258" s="330"/>
      <c r="L258" s="330"/>
      <c r="M258" s="330"/>
      <c r="N258" s="330"/>
      <c r="O258" s="330"/>
      <c r="P258" s="330"/>
      <c r="Q258" s="330"/>
      <c r="R258" s="330"/>
      <c r="S258" s="330"/>
      <c r="T258" s="330"/>
      <c r="U258" s="330"/>
      <c r="V258" s="330"/>
      <c r="W258" s="330"/>
      <c r="X258" s="330"/>
      <c r="Y258" s="330"/>
      <c r="BF258" s="332">
        <v>254</v>
      </c>
      <c r="BG258" s="333">
        <v>135000</v>
      </c>
      <c r="BH258" s="333">
        <v>117000</v>
      </c>
      <c r="BI258" s="333">
        <v>130000</v>
      </c>
      <c r="BJ258" s="333">
        <v>130000</v>
      </c>
      <c r="BK258" s="333">
        <v>117000</v>
      </c>
      <c r="BL258" s="333"/>
      <c r="BM258" s="333"/>
      <c r="BN258" s="333"/>
      <c r="BO258" s="333"/>
      <c r="BP258" s="331" t="s">
        <v>287</v>
      </c>
    </row>
    <row r="259" spans="1:68" s="331" customFormat="1" x14ac:dyDescent="0.3">
      <c r="A259" s="330"/>
      <c r="B259" s="330"/>
      <c r="C259" s="330"/>
      <c r="D259" s="330"/>
      <c r="E259" s="330"/>
      <c r="F259" s="330"/>
      <c r="G259" s="330"/>
      <c r="H259" s="330"/>
      <c r="I259" s="330"/>
      <c r="J259" s="330"/>
      <c r="K259" s="330"/>
      <c r="L259" s="330"/>
      <c r="M259" s="330"/>
      <c r="N259" s="330"/>
      <c r="O259" s="330"/>
      <c r="P259" s="330"/>
      <c r="Q259" s="330"/>
      <c r="R259" s="330"/>
      <c r="S259" s="330"/>
      <c r="T259" s="330"/>
      <c r="U259" s="330"/>
      <c r="V259" s="330"/>
      <c r="W259" s="330"/>
      <c r="X259" s="330"/>
      <c r="Y259" s="330"/>
      <c r="BF259" s="332">
        <v>255</v>
      </c>
      <c r="BG259" s="333">
        <v>135000</v>
      </c>
      <c r="BH259" s="333">
        <v>117000</v>
      </c>
      <c r="BI259" s="333">
        <v>130000</v>
      </c>
      <c r="BJ259" s="333">
        <v>130000</v>
      </c>
      <c r="BK259" s="333">
        <v>117000</v>
      </c>
      <c r="BL259" s="333"/>
      <c r="BM259" s="333"/>
      <c r="BN259" s="333"/>
      <c r="BO259" s="333"/>
      <c r="BP259" s="331" t="s">
        <v>287</v>
      </c>
    </row>
    <row r="260" spans="1:68" s="331" customFormat="1" x14ac:dyDescent="0.3">
      <c r="A260" s="330"/>
      <c r="B260" s="330"/>
      <c r="C260" s="330"/>
      <c r="D260" s="330"/>
      <c r="E260" s="330"/>
      <c r="F260" s="330"/>
      <c r="G260" s="330"/>
      <c r="H260" s="330"/>
      <c r="I260" s="330"/>
      <c r="J260" s="330"/>
      <c r="K260" s="330"/>
      <c r="L260" s="330"/>
      <c r="M260" s="330"/>
      <c r="N260" s="330"/>
      <c r="O260" s="330"/>
      <c r="P260" s="330"/>
      <c r="Q260" s="330"/>
      <c r="R260" s="330"/>
      <c r="S260" s="330"/>
      <c r="T260" s="330"/>
      <c r="U260" s="330"/>
      <c r="V260" s="330"/>
      <c r="W260" s="330"/>
      <c r="X260" s="330"/>
      <c r="Y260" s="330"/>
      <c r="BF260" s="332">
        <v>256</v>
      </c>
      <c r="BG260" s="333">
        <v>135000</v>
      </c>
      <c r="BH260" s="333">
        <v>117000</v>
      </c>
      <c r="BI260" s="333">
        <v>130000</v>
      </c>
      <c r="BJ260" s="333">
        <v>130000</v>
      </c>
      <c r="BK260" s="333">
        <v>117000</v>
      </c>
      <c r="BL260" s="333"/>
      <c r="BM260" s="333"/>
      <c r="BN260" s="333"/>
      <c r="BO260" s="333"/>
      <c r="BP260" s="331" t="s">
        <v>287</v>
      </c>
    </row>
    <row r="261" spans="1:68" s="331" customFormat="1" x14ac:dyDescent="0.3">
      <c r="A261" s="330"/>
      <c r="B261" s="330"/>
      <c r="C261" s="330"/>
      <c r="D261" s="330"/>
      <c r="E261" s="330"/>
      <c r="F261" s="330"/>
      <c r="G261" s="330"/>
      <c r="H261" s="330"/>
      <c r="I261" s="330"/>
      <c r="J261" s="330"/>
      <c r="K261" s="330"/>
      <c r="L261" s="330"/>
      <c r="M261" s="330"/>
      <c r="N261" s="330"/>
      <c r="O261" s="330"/>
      <c r="P261" s="330"/>
      <c r="Q261" s="330"/>
      <c r="R261" s="330"/>
      <c r="S261" s="330"/>
      <c r="T261" s="330"/>
      <c r="U261" s="330"/>
      <c r="V261" s="330"/>
      <c r="W261" s="330"/>
      <c r="X261" s="330"/>
      <c r="Y261" s="330"/>
      <c r="BF261" s="332">
        <v>257</v>
      </c>
      <c r="BG261" s="333">
        <v>135000</v>
      </c>
      <c r="BH261" s="333">
        <v>117000</v>
      </c>
      <c r="BI261" s="333">
        <v>130000</v>
      </c>
      <c r="BJ261" s="333">
        <v>130000</v>
      </c>
      <c r="BK261" s="333">
        <v>117000</v>
      </c>
      <c r="BL261" s="333"/>
      <c r="BM261" s="333"/>
      <c r="BN261" s="333"/>
      <c r="BO261" s="333"/>
      <c r="BP261" s="331" t="s">
        <v>287</v>
      </c>
    </row>
    <row r="262" spans="1:68" s="331" customFormat="1" x14ac:dyDescent="0.3">
      <c r="A262" s="330"/>
      <c r="B262" s="330"/>
      <c r="C262" s="330"/>
      <c r="D262" s="330"/>
      <c r="E262" s="330"/>
      <c r="F262" s="330"/>
      <c r="G262" s="330"/>
      <c r="H262" s="330"/>
      <c r="I262" s="330"/>
      <c r="J262" s="330"/>
      <c r="K262" s="330"/>
      <c r="L262" s="330"/>
      <c r="M262" s="330"/>
      <c r="N262" s="330"/>
      <c r="O262" s="330"/>
      <c r="P262" s="330"/>
      <c r="Q262" s="330"/>
      <c r="R262" s="330"/>
      <c r="S262" s="330"/>
      <c r="T262" s="330"/>
      <c r="U262" s="330"/>
      <c r="V262" s="330"/>
      <c r="W262" s="330"/>
      <c r="X262" s="330"/>
      <c r="Y262" s="330"/>
      <c r="BF262" s="332">
        <v>258</v>
      </c>
      <c r="BG262" s="333">
        <v>135000</v>
      </c>
      <c r="BH262" s="333">
        <v>117000</v>
      </c>
      <c r="BI262" s="333">
        <v>130000</v>
      </c>
      <c r="BJ262" s="333">
        <v>130000</v>
      </c>
      <c r="BK262" s="333">
        <v>117000</v>
      </c>
      <c r="BL262" s="333"/>
      <c r="BM262" s="333"/>
      <c r="BN262" s="333"/>
      <c r="BO262" s="333"/>
      <c r="BP262" s="331" t="s">
        <v>287</v>
      </c>
    </row>
    <row r="263" spans="1:68" s="331" customFormat="1" x14ac:dyDescent="0.3">
      <c r="A263" s="330"/>
      <c r="B263" s="330"/>
      <c r="C263" s="330"/>
      <c r="D263" s="330"/>
      <c r="E263" s="330"/>
      <c r="F263" s="330"/>
      <c r="G263" s="330"/>
      <c r="H263" s="330"/>
      <c r="I263" s="330"/>
      <c r="J263" s="330"/>
      <c r="K263" s="330"/>
      <c r="L263" s="330"/>
      <c r="M263" s="330"/>
      <c r="N263" s="330"/>
      <c r="O263" s="330"/>
      <c r="P263" s="330"/>
      <c r="Q263" s="330"/>
      <c r="R263" s="330"/>
      <c r="S263" s="330"/>
      <c r="T263" s="330"/>
      <c r="U263" s="330"/>
      <c r="V263" s="330"/>
      <c r="W263" s="330"/>
      <c r="X263" s="330"/>
      <c r="Y263" s="330"/>
      <c r="BF263" s="332">
        <v>259</v>
      </c>
      <c r="BG263" s="333">
        <v>135000</v>
      </c>
      <c r="BH263" s="333">
        <v>117000</v>
      </c>
      <c r="BI263" s="333">
        <v>130000</v>
      </c>
      <c r="BJ263" s="333">
        <v>130000</v>
      </c>
      <c r="BK263" s="333">
        <v>117000</v>
      </c>
      <c r="BL263" s="333"/>
      <c r="BM263" s="333"/>
      <c r="BN263" s="333"/>
      <c r="BO263" s="333"/>
      <c r="BP263" s="331" t="s">
        <v>287</v>
      </c>
    </row>
    <row r="264" spans="1:68" s="331" customFormat="1" x14ac:dyDescent="0.3">
      <c r="A264" s="330"/>
      <c r="B264" s="330"/>
      <c r="C264" s="330"/>
      <c r="D264" s="330"/>
      <c r="E264" s="330"/>
      <c r="F264" s="330"/>
      <c r="G264" s="330"/>
      <c r="H264" s="330"/>
      <c r="I264" s="330"/>
      <c r="J264" s="330"/>
      <c r="K264" s="330"/>
      <c r="L264" s="330"/>
      <c r="M264" s="330"/>
      <c r="N264" s="330"/>
      <c r="O264" s="330"/>
      <c r="P264" s="330"/>
      <c r="Q264" s="330"/>
      <c r="R264" s="330"/>
      <c r="S264" s="330"/>
      <c r="T264" s="330"/>
      <c r="U264" s="330"/>
      <c r="V264" s="330"/>
      <c r="W264" s="330"/>
      <c r="X264" s="330"/>
      <c r="Y264" s="330"/>
      <c r="BF264" s="332">
        <v>260</v>
      </c>
      <c r="BG264" s="333">
        <v>135000</v>
      </c>
      <c r="BH264" s="333">
        <v>117000</v>
      </c>
      <c r="BI264" s="333">
        <v>130000</v>
      </c>
      <c r="BJ264" s="333">
        <v>130000</v>
      </c>
      <c r="BK264" s="333">
        <v>117000</v>
      </c>
      <c r="BL264" s="333"/>
      <c r="BM264" s="333"/>
      <c r="BN264" s="333"/>
      <c r="BO264" s="333"/>
      <c r="BP264" s="331" t="s">
        <v>287</v>
      </c>
    </row>
    <row r="265" spans="1:68" s="331" customFormat="1" x14ac:dyDescent="0.3">
      <c r="A265" s="330"/>
      <c r="B265" s="330"/>
      <c r="C265" s="330"/>
      <c r="D265" s="330"/>
      <c r="E265" s="330"/>
      <c r="F265" s="330"/>
      <c r="G265" s="330"/>
      <c r="H265" s="330"/>
      <c r="I265" s="330"/>
      <c r="J265" s="330"/>
      <c r="K265" s="330"/>
      <c r="L265" s="330"/>
      <c r="M265" s="330"/>
      <c r="N265" s="330"/>
      <c r="O265" s="330"/>
      <c r="P265" s="330"/>
      <c r="Q265" s="330"/>
      <c r="R265" s="330"/>
      <c r="S265" s="330"/>
      <c r="T265" s="330"/>
      <c r="U265" s="330"/>
      <c r="V265" s="330"/>
      <c r="W265" s="330"/>
      <c r="X265" s="330"/>
      <c r="Y265" s="330"/>
      <c r="BF265" s="332">
        <v>261</v>
      </c>
      <c r="BG265" s="333">
        <v>135000</v>
      </c>
      <c r="BH265" s="333">
        <v>117000</v>
      </c>
      <c r="BI265" s="333">
        <v>130000</v>
      </c>
      <c r="BJ265" s="333">
        <v>130000</v>
      </c>
      <c r="BK265" s="333">
        <v>117000</v>
      </c>
      <c r="BL265" s="333"/>
      <c r="BM265" s="333"/>
      <c r="BN265" s="333"/>
      <c r="BO265" s="333"/>
      <c r="BP265" s="331" t="s">
        <v>287</v>
      </c>
    </row>
    <row r="266" spans="1:68" s="331" customFormat="1" x14ac:dyDescent="0.3">
      <c r="A266" s="330"/>
      <c r="B266" s="330"/>
      <c r="C266" s="330"/>
      <c r="D266" s="330"/>
      <c r="E266" s="330"/>
      <c r="F266" s="330"/>
      <c r="G266" s="330"/>
      <c r="H266" s="330"/>
      <c r="I266" s="330"/>
      <c r="J266" s="330"/>
      <c r="K266" s="330"/>
      <c r="L266" s="330"/>
      <c r="M266" s="330"/>
      <c r="N266" s="330"/>
      <c r="O266" s="330"/>
      <c r="P266" s="330"/>
      <c r="Q266" s="330"/>
      <c r="R266" s="330"/>
      <c r="S266" s="330"/>
      <c r="T266" s="330"/>
      <c r="U266" s="330"/>
      <c r="V266" s="330"/>
      <c r="W266" s="330"/>
      <c r="X266" s="330"/>
      <c r="Y266" s="330"/>
      <c r="BF266" s="332">
        <v>262</v>
      </c>
      <c r="BG266" s="333">
        <v>135000</v>
      </c>
      <c r="BH266" s="333">
        <v>117000</v>
      </c>
      <c r="BI266" s="333">
        <v>130000</v>
      </c>
      <c r="BJ266" s="333">
        <v>130000</v>
      </c>
      <c r="BK266" s="333">
        <v>117000</v>
      </c>
      <c r="BL266" s="333"/>
      <c r="BM266" s="333"/>
      <c r="BN266" s="333"/>
      <c r="BO266" s="333"/>
      <c r="BP266" s="331" t="s">
        <v>287</v>
      </c>
    </row>
    <row r="267" spans="1:68" s="331" customFormat="1" x14ac:dyDescent="0.3">
      <c r="A267" s="330"/>
      <c r="B267" s="330"/>
      <c r="C267" s="330"/>
      <c r="D267" s="330"/>
      <c r="E267" s="330"/>
      <c r="F267" s="330"/>
      <c r="G267" s="330"/>
      <c r="H267" s="330"/>
      <c r="I267" s="330"/>
      <c r="J267" s="330"/>
      <c r="K267" s="330"/>
      <c r="L267" s="330"/>
      <c r="M267" s="330"/>
      <c r="N267" s="330"/>
      <c r="O267" s="330"/>
      <c r="P267" s="330"/>
      <c r="Q267" s="330"/>
      <c r="R267" s="330"/>
      <c r="S267" s="330"/>
      <c r="T267" s="330"/>
      <c r="U267" s="330"/>
      <c r="V267" s="330"/>
      <c r="W267" s="330"/>
      <c r="X267" s="330"/>
      <c r="Y267" s="330"/>
      <c r="BF267" s="332">
        <v>263</v>
      </c>
      <c r="BG267" s="333">
        <v>135000</v>
      </c>
      <c r="BH267" s="333">
        <v>117000</v>
      </c>
      <c r="BI267" s="333">
        <v>130000</v>
      </c>
      <c r="BJ267" s="333">
        <v>130000</v>
      </c>
      <c r="BK267" s="333">
        <v>117000</v>
      </c>
      <c r="BL267" s="333"/>
      <c r="BM267" s="333"/>
      <c r="BN267" s="333"/>
      <c r="BO267" s="333"/>
      <c r="BP267" s="331" t="s">
        <v>287</v>
      </c>
    </row>
    <row r="268" spans="1:68" s="331" customFormat="1" x14ac:dyDescent="0.3">
      <c r="A268" s="330"/>
      <c r="B268" s="330"/>
      <c r="C268" s="330"/>
      <c r="D268" s="330"/>
      <c r="E268" s="330"/>
      <c r="F268" s="330"/>
      <c r="G268" s="330"/>
      <c r="H268" s="330"/>
      <c r="I268" s="330"/>
      <c r="J268" s="330"/>
      <c r="K268" s="330"/>
      <c r="L268" s="330"/>
      <c r="M268" s="330"/>
      <c r="N268" s="330"/>
      <c r="O268" s="330"/>
      <c r="P268" s="330"/>
      <c r="Q268" s="330"/>
      <c r="R268" s="330"/>
      <c r="S268" s="330"/>
      <c r="T268" s="330"/>
      <c r="U268" s="330"/>
      <c r="V268" s="330"/>
      <c r="W268" s="330"/>
      <c r="X268" s="330"/>
      <c r="Y268" s="330"/>
      <c r="BF268" s="332">
        <v>264</v>
      </c>
      <c r="BG268" s="333">
        <v>135000</v>
      </c>
      <c r="BH268" s="333">
        <v>117000</v>
      </c>
      <c r="BI268" s="333">
        <v>130000</v>
      </c>
      <c r="BJ268" s="333">
        <v>130000</v>
      </c>
      <c r="BK268" s="333">
        <v>117000</v>
      </c>
      <c r="BL268" s="333"/>
      <c r="BM268" s="333"/>
      <c r="BN268" s="333"/>
      <c r="BO268" s="333"/>
      <c r="BP268" s="331" t="s">
        <v>287</v>
      </c>
    </row>
    <row r="269" spans="1:68" s="331" customFormat="1" x14ac:dyDescent="0.3">
      <c r="A269" s="330"/>
      <c r="B269" s="330"/>
      <c r="C269" s="330"/>
      <c r="D269" s="330"/>
      <c r="E269" s="330"/>
      <c r="F269" s="330"/>
      <c r="G269" s="330"/>
      <c r="H269" s="330"/>
      <c r="I269" s="330"/>
      <c r="J269" s="330"/>
      <c r="K269" s="330"/>
      <c r="L269" s="330"/>
      <c r="M269" s="330"/>
      <c r="N269" s="330"/>
      <c r="O269" s="330"/>
      <c r="P269" s="330"/>
      <c r="Q269" s="330"/>
      <c r="R269" s="330"/>
      <c r="S269" s="330"/>
      <c r="T269" s="330"/>
      <c r="U269" s="330"/>
      <c r="V269" s="330"/>
      <c r="W269" s="330"/>
      <c r="X269" s="330"/>
      <c r="Y269" s="330"/>
      <c r="BF269" s="332">
        <v>265</v>
      </c>
      <c r="BG269" s="333">
        <v>135000</v>
      </c>
      <c r="BH269" s="333">
        <v>117000</v>
      </c>
      <c r="BI269" s="333">
        <v>130000</v>
      </c>
      <c r="BJ269" s="333">
        <v>130000</v>
      </c>
      <c r="BK269" s="333">
        <v>117000</v>
      </c>
      <c r="BL269" s="333"/>
      <c r="BM269" s="333"/>
      <c r="BN269" s="333"/>
      <c r="BO269" s="333"/>
      <c r="BP269" s="331" t="s">
        <v>287</v>
      </c>
    </row>
    <row r="270" spans="1:68" s="331" customFormat="1" x14ac:dyDescent="0.3">
      <c r="A270" s="330"/>
      <c r="B270" s="330"/>
      <c r="C270" s="330"/>
      <c r="D270" s="330"/>
      <c r="E270" s="330"/>
      <c r="F270" s="330"/>
      <c r="G270" s="330"/>
      <c r="H270" s="330"/>
      <c r="I270" s="330"/>
      <c r="J270" s="330"/>
      <c r="K270" s="330"/>
      <c r="L270" s="330"/>
      <c r="M270" s="330"/>
      <c r="N270" s="330"/>
      <c r="O270" s="330"/>
      <c r="P270" s="330"/>
      <c r="Q270" s="330"/>
      <c r="R270" s="330"/>
      <c r="S270" s="330"/>
      <c r="T270" s="330"/>
      <c r="U270" s="330"/>
      <c r="V270" s="330"/>
      <c r="W270" s="330"/>
      <c r="X270" s="330"/>
      <c r="Y270" s="330"/>
      <c r="BF270" s="332">
        <v>266</v>
      </c>
      <c r="BG270" s="333">
        <v>135000</v>
      </c>
      <c r="BH270" s="333">
        <v>117000</v>
      </c>
      <c r="BI270" s="333">
        <v>130000</v>
      </c>
      <c r="BJ270" s="333">
        <v>130000</v>
      </c>
      <c r="BK270" s="333">
        <v>117000</v>
      </c>
      <c r="BL270" s="333"/>
      <c r="BM270" s="333"/>
      <c r="BN270" s="333"/>
      <c r="BO270" s="333"/>
      <c r="BP270" s="331" t="s">
        <v>287</v>
      </c>
    </row>
    <row r="271" spans="1:68" s="331" customFormat="1" x14ac:dyDescent="0.3">
      <c r="A271" s="330"/>
      <c r="B271" s="330"/>
      <c r="C271" s="330"/>
      <c r="D271" s="330"/>
      <c r="E271" s="330"/>
      <c r="F271" s="330"/>
      <c r="G271" s="330"/>
      <c r="H271" s="330"/>
      <c r="I271" s="330"/>
      <c r="J271" s="330"/>
      <c r="K271" s="330"/>
      <c r="L271" s="330"/>
      <c r="M271" s="330"/>
      <c r="N271" s="330"/>
      <c r="O271" s="330"/>
      <c r="P271" s="330"/>
      <c r="Q271" s="330"/>
      <c r="R271" s="330"/>
      <c r="S271" s="330"/>
      <c r="T271" s="330"/>
      <c r="U271" s="330"/>
      <c r="V271" s="330"/>
      <c r="W271" s="330"/>
      <c r="X271" s="330"/>
      <c r="Y271" s="330"/>
      <c r="BF271" s="332">
        <v>267</v>
      </c>
      <c r="BG271" s="333">
        <v>135000</v>
      </c>
      <c r="BH271" s="333">
        <v>117000</v>
      </c>
      <c r="BI271" s="333">
        <v>130000</v>
      </c>
      <c r="BJ271" s="333">
        <v>130000</v>
      </c>
      <c r="BK271" s="333">
        <v>117000</v>
      </c>
      <c r="BL271" s="333"/>
      <c r="BM271" s="333"/>
      <c r="BN271" s="333"/>
      <c r="BO271" s="333"/>
      <c r="BP271" s="331" t="s">
        <v>287</v>
      </c>
    </row>
    <row r="272" spans="1:68" s="331" customFormat="1" x14ac:dyDescent="0.3">
      <c r="A272" s="330"/>
      <c r="B272" s="330"/>
      <c r="C272" s="330"/>
      <c r="D272" s="330"/>
      <c r="E272" s="330"/>
      <c r="F272" s="330"/>
      <c r="G272" s="330"/>
      <c r="H272" s="330"/>
      <c r="I272" s="330"/>
      <c r="J272" s="330"/>
      <c r="K272" s="330"/>
      <c r="L272" s="330"/>
      <c r="M272" s="330"/>
      <c r="N272" s="330"/>
      <c r="O272" s="330"/>
      <c r="P272" s="330"/>
      <c r="Q272" s="330"/>
      <c r="R272" s="330"/>
      <c r="S272" s="330"/>
      <c r="T272" s="330"/>
      <c r="U272" s="330"/>
      <c r="V272" s="330"/>
      <c r="W272" s="330"/>
      <c r="X272" s="330"/>
      <c r="Y272" s="330"/>
      <c r="BF272" s="332">
        <v>268</v>
      </c>
      <c r="BG272" s="333">
        <v>135000</v>
      </c>
      <c r="BH272" s="333">
        <v>117000</v>
      </c>
      <c r="BI272" s="333">
        <v>130000</v>
      </c>
      <c r="BJ272" s="333">
        <v>130000</v>
      </c>
      <c r="BK272" s="333">
        <v>117000</v>
      </c>
      <c r="BL272" s="333"/>
      <c r="BM272" s="333"/>
      <c r="BN272" s="333"/>
      <c r="BO272" s="333"/>
      <c r="BP272" s="331" t="s">
        <v>287</v>
      </c>
    </row>
    <row r="273" spans="1:68" s="331" customFormat="1" x14ac:dyDescent="0.3">
      <c r="A273" s="330"/>
      <c r="B273" s="330"/>
      <c r="C273" s="330"/>
      <c r="D273" s="330"/>
      <c r="E273" s="330"/>
      <c r="F273" s="330"/>
      <c r="G273" s="330"/>
      <c r="H273" s="330"/>
      <c r="I273" s="330"/>
      <c r="J273" s="330"/>
      <c r="K273" s="330"/>
      <c r="L273" s="330"/>
      <c r="M273" s="330"/>
      <c r="N273" s="330"/>
      <c r="O273" s="330"/>
      <c r="P273" s="330"/>
      <c r="Q273" s="330"/>
      <c r="R273" s="330"/>
      <c r="S273" s="330"/>
      <c r="T273" s="330"/>
      <c r="U273" s="330"/>
      <c r="V273" s="330"/>
      <c r="W273" s="330"/>
      <c r="X273" s="330"/>
      <c r="Y273" s="330"/>
      <c r="BF273" s="332">
        <v>269</v>
      </c>
      <c r="BG273" s="333">
        <v>135000</v>
      </c>
      <c r="BH273" s="333">
        <v>117000</v>
      </c>
      <c r="BI273" s="333">
        <v>130000</v>
      </c>
      <c r="BJ273" s="333">
        <v>130000</v>
      </c>
      <c r="BK273" s="333">
        <v>117000</v>
      </c>
      <c r="BL273" s="333"/>
      <c r="BM273" s="333"/>
      <c r="BN273" s="333"/>
      <c r="BO273" s="333"/>
      <c r="BP273" s="331" t="s">
        <v>287</v>
      </c>
    </row>
    <row r="274" spans="1:68" s="331" customFormat="1" x14ac:dyDescent="0.3">
      <c r="A274" s="330"/>
      <c r="B274" s="330"/>
      <c r="C274" s="330"/>
      <c r="D274" s="330"/>
      <c r="E274" s="330"/>
      <c r="F274" s="330"/>
      <c r="G274" s="330"/>
      <c r="H274" s="330"/>
      <c r="I274" s="330"/>
      <c r="J274" s="330"/>
      <c r="K274" s="330"/>
      <c r="L274" s="330"/>
      <c r="M274" s="330"/>
      <c r="N274" s="330"/>
      <c r="O274" s="330"/>
      <c r="P274" s="330"/>
      <c r="Q274" s="330"/>
      <c r="R274" s="330"/>
      <c r="S274" s="330"/>
      <c r="T274" s="330"/>
      <c r="U274" s="330"/>
      <c r="V274" s="330"/>
      <c r="W274" s="330"/>
      <c r="X274" s="330"/>
      <c r="Y274" s="330"/>
      <c r="BF274" s="332">
        <v>270</v>
      </c>
      <c r="BG274" s="333">
        <v>135000</v>
      </c>
      <c r="BH274" s="333">
        <v>117000</v>
      </c>
      <c r="BI274" s="333">
        <v>130000</v>
      </c>
      <c r="BJ274" s="333">
        <v>130000</v>
      </c>
      <c r="BK274" s="333">
        <v>117000</v>
      </c>
      <c r="BL274" s="333"/>
      <c r="BM274" s="333"/>
      <c r="BN274" s="333"/>
      <c r="BO274" s="333"/>
      <c r="BP274" s="331" t="s">
        <v>287</v>
      </c>
    </row>
    <row r="275" spans="1:68" s="331" customFormat="1" x14ac:dyDescent="0.3">
      <c r="A275" s="330"/>
      <c r="B275" s="330"/>
      <c r="C275" s="330"/>
      <c r="D275" s="330"/>
      <c r="E275" s="330"/>
      <c r="F275" s="330"/>
      <c r="G275" s="330"/>
      <c r="H275" s="330"/>
      <c r="I275" s="330"/>
      <c r="J275" s="330"/>
      <c r="K275" s="330"/>
      <c r="L275" s="330"/>
      <c r="M275" s="330"/>
      <c r="N275" s="330"/>
      <c r="O275" s="330"/>
      <c r="P275" s="330"/>
      <c r="Q275" s="330"/>
      <c r="R275" s="330"/>
      <c r="S275" s="330"/>
      <c r="T275" s="330"/>
      <c r="U275" s="330"/>
      <c r="V275" s="330"/>
      <c r="W275" s="330"/>
      <c r="X275" s="330"/>
      <c r="Y275" s="330"/>
      <c r="BF275" s="332">
        <v>271</v>
      </c>
      <c r="BG275" s="333">
        <v>135000</v>
      </c>
      <c r="BH275" s="333">
        <v>117000</v>
      </c>
      <c r="BI275" s="333">
        <v>130000</v>
      </c>
      <c r="BJ275" s="333">
        <v>130000</v>
      </c>
      <c r="BK275" s="333">
        <v>117000</v>
      </c>
      <c r="BL275" s="333"/>
      <c r="BM275" s="333"/>
      <c r="BN275" s="333"/>
      <c r="BO275" s="333"/>
      <c r="BP275" s="331" t="s">
        <v>287</v>
      </c>
    </row>
    <row r="276" spans="1:68" s="331" customFormat="1" x14ac:dyDescent="0.3">
      <c r="A276" s="330"/>
      <c r="B276" s="330"/>
      <c r="C276" s="330"/>
      <c r="D276" s="330"/>
      <c r="E276" s="330"/>
      <c r="F276" s="330"/>
      <c r="G276" s="330"/>
      <c r="H276" s="330"/>
      <c r="I276" s="330"/>
      <c r="J276" s="330"/>
      <c r="K276" s="330"/>
      <c r="L276" s="330"/>
      <c r="M276" s="330"/>
      <c r="N276" s="330"/>
      <c r="O276" s="330"/>
      <c r="P276" s="330"/>
      <c r="Q276" s="330"/>
      <c r="R276" s="330"/>
      <c r="S276" s="330"/>
      <c r="T276" s="330"/>
      <c r="U276" s="330"/>
      <c r="V276" s="330"/>
      <c r="W276" s="330"/>
      <c r="X276" s="330"/>
      <c r="Y276" s="330"/>
      <c r="BF276" s="332">
        <v>272</v>
      </c>
      <c r="BG276" s="333">
        <v>135000</v>
      </c>
      <c r="BH276" s="333">
        <v>117000</v>
      </c>
      <c r="BI276" s="333">
        <v>130000</v>
      </c>
      <c r="BJ276" s="333">
        <v>130000</v>
      </c>
      <c r="BK276" s="333">
        <v>117000</v>
      </c>
      <c r="BL276" s="333"/>
      <c r="BM276" s="333"/>
      <c r="BN276" s="333"/>
      <c r="BO276" s="333"/>
      <c r="BP276" s="331" t="s">
        <v>287</v>
      </c>
    </row>
    <row r="277" spans="1:68" s="331" customFormat="1" x14ac:dyDescent="0.3">
      <c r="A277" s="330"/>
      <c r="B277" s="330"/>
      <c r="C277" s="330"/>
      <c r="D277" s="330"/>
      <c r="E277" s="330"/>
      <c r="F277" s="330"/>
      <c r="G277" s="330"/>
      <c r="H277" s="330"/>
      <c r="I277" s="330"/>
      <c r="J277" s="330"/>
      <c r="K277" s="330"/>
      <c r="L277" s="330"/>
      <c r="M277" s="330"/>
      <c r="N277" s="330"/>
      <c r="O277" s="330"/>
      <c r="P277" s="330"/>
      <c r="Q277" s="330"/>
      <c r="R277" s="330"/>
      <c r="S277" s="330"/>
      <c r="T277" s="330"/>
      <c r="U277" s="330"/>
      <c r="V277" s="330"/>
      <c r="W277" s="330"/>
      <c r="X277" s="330"/>
      <c r="Y277" s="330"/>
      <c r="BF277" s="332">
        <v>273</v>
      </c>
      <c r="BG277" s="333">
        <v>135000</v>
      </c>
      <c r="BH277" s="333">
        <v>117000</v>
      </c>
      <c r="BI277" s="333">
        <v>130000</v>
      </c>
      <c r="BJ277" s="333">
        <v>130000</v>
      </c>
      <c r="BK277" s="333">
        <v>117000</v>
      </c>
      <c r="BL277" s="333"/>
      <c r="BM277" s="333"/>
      <c r="BN277" s="333"/>
      <c r="BO277" s="333"/>
      <c r="BP277" s="331" t="s">
        <v>287</v>
      </c>
    </row>
    <row r="278" spans="1:68" s="331" customFormat="1" x14ac:dyDescent="0.3">
      <c r="A278" s="330"/>
      <c r="B278" s="330"/>
      <c r="C278" s="330"/>
      <c r="D278" s="330"/>
      <c r="E278" s="330"/>
      <c r="F278" s="330"/>
      <c r="G278" s="330"/>
      <c r="H278" s="330"/>
      <c r="I278" s="330"/>
      <c r="J278" s="330"/>
      <c r="K278" s="330"/>
      <c r="L278" s="330"/>
      <c r="M278" s="330"/>
      <c r="N278" s="330"/>
      <c r="O278" s="330"/>
      <c r="P278" s="330"/>
      <c r="Q278" s="330"/>
      <c r="R278" s="330"/>
      <c r="S278" s="330"/>
      <c r="T278" s="330"/>
      <c r="U278" s="330"/>
      <c r="V278" s="330"/>
      <c r="W278" s="330"/>
      <c r="X278" s="330"/>
      <c r="Y278" s="330"/>
      <c r="BF278" s="332">
        <v>274</v>
      </c>
      <c r="BG278" s="333">
        <v>135000</v>
      </c>
      <c r="BH278" s="333">
        <v>117000</v>
      </c>
      <c r="BI278" s="333">
        <v>130000</v>
      </c>
      <c r="BJ278" s="333">
        <v>130000</v>
      </c>
      <c r="BK278" s="333">
        <v>117000</v>
      </c>
      <c r="BL278" s="333"/>
      <c r="BM278" s="333"/>
      <c r="BN278" s="333"/>
      <c r="BO278" s="333"/>
      <c r="BP278" s="331" t="s">
        <v>287</v>
      </c>
    </row>
    <row r="279" spans="1:68" s="331" customFormat="1" x14ac:dyDescent="0.3">
      <c r="A279" s="330"/>
      <c r="B279" s="330"/>
      <c r="C279" s="330"/>
      <c r="D279" s="330"/>
      <c r="E279" s="330"/>
      <c r="F279" s="330"/>
      <c r="G279" s="330"/>
      <c r="H279" s="330"/>
      <c r="I279" s="330"/>
      <c r="J279" s="330"/>
      <c r="K279" s="330"/>
      <c r="L279" s="330"/>
      <c r="M279" s="330"/>
      <c r="N279" s="330"/>
      <c r="O279" s="330"/>
      <c r="P279" s="330"/>
      <c r="Q279" s="330"/>
      <c r="R279" s="330"/>
      <c r="S279" s="330"/>
      <c r="T279" s="330"/>
      <c r="U279" s="330"/>
      <c r="V279" s="330"/>
      <c r="W279" s="330"/>
      <c r="X279" s="330"/>
      <c r="Y279" s="330"/>
      <c r="BF279" s="332">
        <v>275</v>
      </c>
      <c r="BG279" s="333">
        <v>135000</v>
      </c>
      <c r="BH279" s="333">
        <v>117000</v>
      </c>
      <c r="BI279" s="333">
        <v>130000</v>
      </c>
      <c r="BJ279" s="333">
        <v>130000</v>
      </c>
      <c r="BK279" s="333">
        <v>117000</v>
      </c>
      <c r="BL279" s="333"/>
      <c r="BM279" s="333"/>
      <c r="BN279" s="333"/>
      <c r="BO279" s="333"/>
      <c r="BP279" s="331" t="s">
        <v>287</v>
      </c>
    </row>
    <row r="280" spans="1:68" s="331" customFormat="1" x14ac:dyDescent="0.3">
      <c r="A280" s="330"/>
      <c r="B280" s="330"/>
      <c r="C280" s="330"/>
      <c r="D280" s="330"/>
      <c r="E280" s="330"/>
      <c r="F280" s="330"/>
      <c r="G280" s="330"/>
      <c r="H280" s="330"/>
      <c r="I280" s="330"/>
      <c r="J280" s="330"/>
      <c r="K280" s="330"/>
      <c r="L280" s="330"/>
      <c r="M280" s="330"/>
      <c r="N280" s="330"/>
      <c r="O280" s="330"/>
      <c r="P280" s="330"/>
      <c r="Q280" s="330"/>
      <c r="R280" s="330"/>
      <c r="S280" s="330"/>
      <c r="T280" s="330"/>
      <c r="U280" s="330"/>
      <c r="V280" s="330"/>
      <c r="W280" s="330"/>
      <c r="X280" s="330"/>
      <c r="Y280" s="330"/>
      <c r="BF280" s="332">
        <v>276</v>
      </c>
      <c r="BG280" s="333">
        <v>135000</v>
      </c>
      <c r="BH280" s="333">
        <v>117000</v>
      </c>
      <c r="BI280" s="333">
        <v>130000</v>
      </c>
      <c r="BJ280" s="333">
        <v>130000</v>
      </c>
      <c r="BK280" s="333">
        <v>117000</v>
      </c>
      <c r="BL280" s="333"/>
      <c r="BM280" s="333"/>
      <c r="BN280" s="333"/>
      <c r="BO280" s="333"/>
      <c r="BP280" s="331" t="s">
        <v>287</v>
      </c>
    </row>
    <row r="281" spans="1:68" s="331" customFormat="1" x14ac:dyDescent="0.3">
      <c r="A281" s="330"/>
      <c r="B281" s="330"/>
      <c r="C281" s="330"/>
      <c r="D281" s="330"/>
      <c r="E281" s="330"/>
      <c r="F281" s="330"/>
      <c r="G281" s="330"/>
      <c r="H281" s="330"/>
      <c r="I281" s="330"/>
      <c r="J281" s="330"/>
      <c r="K281" s="330"/>
      <c r="L281" s="330"/>
      <c r="M281" s="330"/>
      <c r="N281" s="330"/>
      <c r="O281" s="330"/>
      <c r="P281" s="330"/>
      <c r="Q281" s="330"/>
      <c r="R281" s="330"/>
      <c r="S281" s="330"/>
      <c r="T281" s="330"/>
      <c r="U281" s="330"/>
      <c r="V281" s="330"/>
      <c r="W281" s="330"/>
      <c r="X281" s="330"/>
      <c r="Y281" s="330"/>
      <c r="BF281" s="332">
        <v>277</v>
      </c>
      <c r="BG281" s="333">
        <v>135000</v>
      </c>
      <c r="BH281" s="333">
        <v>117000</v>
      </c>
      <c r="BI281" s="333">
        <v>130000</v>
      </c>
      <c r="BJ281" s="333">
        <v>130000</v>
      </c>
      <c r="BK281" s="333">
        <v>117000</v>
      </c>
      <c r="BL281" s="333"/>
      <c r="BM281" s="333"/>
      <c r="BN281" s="333"/>
      <c r="BO281" s="333"/>
      <c r="BP281" s="331" t="s">
        <v>287</v>
      </c>
    </row>
    <row r="282" spans="1:68" s="331" customFormat="1" x14ac:dyDescent="0.3">
      <c r="A282" s="330"/>
      <c r="B282" s="330"/>
      <c r="C282" s="330"/>
      <c r="D282" s="330"/>
      <c r="E282" s="330"/>
      <c r="F282" s="330"/>
      <c r="G282" s="330"/>
      <c r="H282" s="330"/>
      <c r="I282" s="330"/>
      <c r="J282" s="330"/>
      <c r="K282" s="330"/>
      <c r="L282" s="330"/>
      <c r="M282" s="330"/>
      <c r="N282" s="330"/>
      <c r="O282" s="330"/>
      <c r="P282" s="330"/>
      <c r="Q282" s="330"/>
      <c r="R282" s="330"/>
      <c r="S282" s="330"/>
      <c r="T282" s="330"/>
      <c r="U282" s="330"/>
      <c r="V282" s="330"/>
      <c r="W282" s="330"/>
      <c r="X282" s="330"/>
      <c r="Y282" s="330"/>
      <c r="BF282" s="332">
        <v>278</v>
      </c>
      <c r="BG282" s="333">
        <v>135000</v>
      </c>
      <c r="BH282" s="333">
        <v>117000</v>
      </c>
      <c r="BI282" s="333">
        <v>130000</v>
      </c>
      <c r="BJ282" s="333">
        <v>130000</v>
      </c>
      <c r="BK282" s="333">
        <v>117000</v>
      </c>
      <c r="BL282" s="333"/>
      <c r="BM282" s="333"/>
      <c r="BN282" s="333"/>
      <c r="BO282" s="333"/>
      <c r="BP282" s="331" t="s">
        <v>287</v>
      </c>
    </row>
    <row r="283" spans="1:68" s="331" customFormat="1" x14ac:dyDescent="0.3">
      <c r="A283" s="330"/>
      <c r="B283" s="330"/>
      <c r="C283" s="330"/>
      <c r="D283" s="330"/>
      <c r="E283" s="330"/>
      <c r="F283" s="330"/>
      <c r="G283" s="330"/>
      <c r="H283" s="330"/>
      <c r="I283" s="330"/>
      <c r="J283" s="330"/>
      <c r="K283" s="330"/>
      <c r="L283" s="330"/>
      <c r="M283" s="330"/>
      <c r="N283" s="330"/>
      <c r="O283" s="330"/>
      <c r="P283" s="330"/>
      <c r="Q283" s="330"/>
      <c r="R283" s="330"/>
      <c r="S283" s="330"/>
      <c r="T283" s="330"/>
      <c r="U283" s="330"/>
      <c r="V283" s="330"/>
      <c r="W283" s="330"/>
      <c r="X283" s="330"/>
      <c r="Y283" s="330"/>
      <c r="BF283" s="332">
        <v>279</v>
      </c>
      <c r="BG283" s="333">
        <v>135000</v>
      </c>
      <c r="BH283" s="333">
        <v>117000</v>
      </c>
      <c r="BI283" s="333">
        <v>130000</v>
      </c>
      <c r="BJ283" s="333">
        <v>130000</v>
      </c>
      <c r="BK283" s="333">
        <v>117000</v>
      </c>
      <c r="BL283" s="333"/>
      <c r="BM283" s="333"/>
      <c r="BN283" s="333"/>
      <c r="BO283" s="333"/>
      <c r="BP283" s="331" t="s">
        <v>287</v>
      </c>
    </row>
    <row r="284" spans="1:68" s="331" customFormat="1" x14ac:dyDescent="0.3">
      <c r="A284" s="330"/>
      <c r="B284" s="330"/>
      <c r="C284" s="330"/>
      <c r="D284" s="330"/>
      <c r="E284" s="330"/>
      <c r="F284" s="330"/>
      <c r="G284" s="330"/>
      <c r="H284" s="330"/>
      <c r="I284" s="330"/>
      <c r="J284" s="330"/>
      <c r="K284" s="330"/>
      <c r="L284" s="330"/>
      <c r="M284" s="330"/>
      <c r="N284" s="330"/>
      <c r="O284" s="330"/>
      <c r="P284" s="330"/>
      <c r="Q284" s="330"/>
      <c r="R284" s="330"/>
      <c r="S284" s="330"/>
      <c r="T284" s="330"/>
      <c r="U284" s="330"/>
      <c r="V284" s="330"/>
      <c r="W284" s="330"/>
      <c r="X284" s="330"/>
      <c r="Y284" s="330"/>
      <c r="BF284" s="332">
        <v>280</v>
      </c>
      <c r="BG284" s="333">
        <v>135000</v>
      </c>
      <c r="BH284" s="333">
        <v>117000</v>
      </c>
      <c r="BI284" s="333">
        <v>130000</v>
      </c>
      <c r="BJ284" s="333">
        <v>130000</v>
      </c>
      <c r="BK284" s="333">
        <v>117000</v>
      </c>
      <c r="BL284" s="333"/>
      <c r="BM284" s="333"/>
      <c r="BN284" s="333"/>
      <c r="BO284" s="333"/>
      <c r="BP284" s="331" t="s">
        <v>287</v>
      </c>
    </row>
    <row r="285" spans="1:68" s="331" customFormat="1" x14ac:dyDescent="0.3">
      <c r="A285" s="330"/>
      <c r="B285" s="330"/>
      <c r="C285" s="330"/>
      <c r="D285" s="330"/>
      <c r="E285" s="330"/>
      <c r="F285" s="330"/>
      <c r="G285" s="330"/>
      <c r="H285" s="330"/>
      <c r="I285" s="330"/>
      <c r="J285" s="330"/>
      <c r="K285" s="330"/>
      <c r="L285" s="330"/>
      <c r="M285" s="330"/>
      <c r="N285" s="330"/>
      <c r="O285" s="330"/>
      <c r="P285" s="330"/>
      <c r="Q285" s="330"/>
      <c r="R285" s="330"/>
      <c r="S285" s="330"/>
      <c r="T285" s="330"/>
      <c r="U285" s="330"/>
      <c r="V285" s="330"/>
      <c r="W285" s="330"/>
      <c r="X285" s="330"/>
      <c r="Y285" s="330"/>
      <c r="BF285" s="332">
        <v>281</v>
      </c>
      <c r="BG285" s="333">
        <v>135000</v>
      </c>
      <c r="BH285" s="333">
        <v>117000</v>
      </c>
      <c r="BI285" s="333">
        <v>130000</v>
      </c>
      <c r="BJ285" s="333">
        <v>130000</v>
      </c>
      <c r="BK285" s="333">
        <v>117000</v>
      </c>
      <c r="BL285" s="333"/>
      <c r="BM285" s="333"/>
      <c r="BN285" s="333"/>
      <c r="BO285" s="333"/>
      <c r="BP285" s="331" t="s">
        <v>287</v>
      </c>
    </row>
    <row r="286" spans="1:68" s="331" customFormat="1" x14ac:dyDescent="0.3">
      <c r="A286" s="330"/>
      <c r="B286" s="330"/>
      <c r="C286" s="330"/>
      <c r="D286" s="330"/>
      <c r="E286" s="330"/>
      <c r="F286" s="330"/>
      <c r="G286" s="330"/>
      <c r="H286" s="330"/>
      <c r="I286" s="330"/>
      <c r="J286" s="330"/>
      <c r="K286" s="330"/>
      <c r="L286" s="330"/>
      <c r="M286" s="330"/>
      <c r="N286" s="330"/>
      <c r="O286" s="330"/>
      <c r="P286" s="330"/>
      <c r="Q286" s="330"/>
      <c r="R286" s="330"/>
      <c r="S286" s="330"/>
      <c r="T286" s="330"/>
      <c r="U286" s="330"/>
      <c r="V286" s="330"/>
      <c r="W286" s="330"/>
      <c r="X286" s="330"/>
      <c r="Y286" s="330"/>
      <c r="BF286" s="332">
        <v>282</v>
      </c>
      <c r="BG286" s="333">
        <v>135000</v>
      </c>
      <c r="BH286" s="333">
        <v>117000</v>
      </c>
      <c r="BI286" s="333">
        <v>130000</v>
      </c>
      <c r="BJ286" s="333">
        <v>130000</v>
      </c>
      <c r="BK286" s="333">
        <v>117000</v>
      </c>
      <c r="BL286" s="333"/>
      <c r="BM286" s="333"/>
      <c r="BN286" s="333"/>
      <c r="BO286" s="333"/>
      <c r="BP286" s="331" t="s">
        <v>287</v>
      </c>
    </row>
    <row r="287" spans="1:68" s="331" customFormat="1" x14ac:dyDescent="0.3">
      <c r="A287" s="330"/>
      <c r="B287" s="330"/>
      <c r="C287" s="330"/>
      <c r="D287" s="330"/>
      <c r="E287" s="330"/>
      <c r="F287" s="330"/>
      <c r="G287" s="330"/>
      <c r="H287" s="330"/>
      <c r="I287" s="330"/>
      <c r="J287" s="330"/>
      <c r="K287" s="330"/>
      <c r="L287" s="330"/>
      <c r="M287" s="330"/>
      <c r="N287" s="330"/>
      <c r="O287" s="330"/>
      <c r="P287" s="330"/>
      <c r="Q287" s="330"/>
      <c r="R287" s="330"/>
      <c r="S287" s="330"/>
      <c r="T287" s="330"/>
      <c r="U287" s="330"/>
      <c r="V287" s="330"/>
      <c r="W287" s="330"/>
      <c r="X287" s="330"/>
      <c r="Y287" s="330"/>
      <c r="BF287" s="332">
        <v>283</v>
      </c>
      <c r="BG287" s="333">
        <v>135000</v>
      </c>
      <c r="BH287" s="333">
        <v>117000</v>
      </c>
      <c r="BI287" s="333">
        <v>130000</v>
      </c>
      <c r="BJ287" s="333">
        <v>130000</v>
      </c>
      <c r="BK287" s="333">
        <v>117000</v>
      </c>
      <c r="BL287" s="333"/>
      <c r="BM287" s="333"/>
      <c r="BN287" s="333"/>
      <c r="BO287" s="333"/>
      <c r="BP287" s="331" t="s">
        <v>287</v>
      </c>
    </row>
    <row r="288" spans="1:68" s="331" customFormat="1" x14ac:dyDescent="0.3">
      <c r="A288" s="330"/>
      <c r="B288" s="330"/>
      <c r="C288" s="330"/>
      <c r="D288" s="330"/>
      <c r="E288" s="330"/>
      <c r="F288" s="330"/>
      <c r="G288" s="330"/>
      <c r="H288" s="330"/>
      <c r="I288" s="330"/>
      <c r="J288" s="330"/>
      <c r="K288" s="330"/>
      <c r="L288" s="330"/>
      <c r="M288" s="330"/>
      <c r="N288" s="330"/>
      <c r="O288" s="330"/>
      <c r="P288" s="330"/>
      <c r="Q288" s="330"/>
      <c r="R288" s="330"/>
      <c r="S288" s="330"/>
      <c r="T288" s="330"/>
      <c r="U288" s="330"/>
      <c r="V288" s="330"/>
      <c r="W288" s="330"/>
      <c r="X288" s="330"/>
      <c r="Y288" s="330"/>
      <c r="BF288" s="332">
        <v>284</v>
      </c>
      <c r="BG288" s="333">
        <v>135000</v>
      </c>
      <c r="BH288" s="333">
        <v>117000</v>
      </c>
      <c r="BI288" s="333">
        <v>130000</v>
      </c>
      <c r="BJ288" s="333">
        <v>130000</v>
      </c>
      <c r="BK288" s="333">
        <v>117000</v>
      </c>
      <c r="BL288" s="333"/>
      <c r="BM288" s="333"/>
      <c r="BN288" s="333"/>
      <c r="BO288" s="333"/>
      <c r="BP288" s="331" t="s">
        <v>287</v>
      </c>
    </row>
    <row r="289" spans="1:68" s="331" customFormat="1" x14ac:dyDescent="0.3">
      <c r="A289" s="330"/>
      <c r="B289" s="330"/>
      <c r="C289" s="330"/>
      <c r="D289" s="330"/>
      <c r="E289" s="330"/>
      <c r="F289" s="330"/>
      <c r="G289" s="330"/>
      <c r="H289" s="330"/>
      <c r="I289" s="330"/>
      <c r="J289" s="330"/>
      <c r="K289" s="330"/>
      <c r="L289" s="330"/>
      <c r="M289" s="330"/>
      <c r="N289" s="330"/>
      <c r="O289" s="330"/>
      <c r="P289" s="330"/>
      <c r="Q289" s="330"/>
      <c r="R289" s="330"/>
      <c r="S289" s="330"/>
      <c r="T289" s="330"/>
      <c r="U289" s="330"/>
      <c r="V289" s="330"/>
      <c r="W289" s="330"/>
      <c r="X289" s="330"/>
      <c r="Y289" s="330"/>
      <c r="BF289" s="332">
        <v>285</v>
      </c>
      <c r="BG289" s="333">
        <v>135000</v>
      </c>
      <c r="BH289" s="333">
        <v>117000</v>
      </c>
      <c r="BI289" s="333">
        <v>130000</v>
      </c>
      <c r="BJ289" s="333">
        <v>130000</v>
      </c>
      <c r="BK289" s="333">
        <v>117000</v>
      </c>
      <c r="BL289" s="333"/>
      <c r="BM289" s="333"/>
      <c r="BN289" s="333"/>
      <c r="BO289" s="333"/>
      <c r="BP289" s="331" t="s">
        <v>287</v>
      </c>
    </row>
    <row r="290" spans="1:68" s="331" customFormat="1" x14ac:dyDescent="0.3">
      <c r="A290" s="330"/>
      <c r="B290" s="330"/>
      <c r="C290" s="330"/>
      <c r="D290" s="330"/>
      <c r="E290" s="330"/>
      <c r="F290" s="330"/>
      <c r="G290" s="330"/>
      <c r="H290" s="330"/>
      <c r="I290" s="330"/>
      <c r="J290" s="330"/>
      <c r="K290" s="330"/>
      <c r="L290" s="330"/>
      <c r="M290" s="330"/>
      <c r="N290" s="330"/>
      <c r="O290" s="330"/>
      <c r="P290" s="330"/>
      <c r="Q290" s="330"/>
      <c r="R290" s="330"/>
      <c r="S290" s="330"/>
      <c r="T290" s="330"/>
      <c r="U290" s="330"/>
      <c r="V290" s="330"/>
      <c r="W290" s="330"/>
      <c r="X290" s="330"/>
      <c r="Y290" s="330"/>
      <c r="BF290" s="332">
        <v>286</v>
      </c>
      <c r="BG290" s="333">
        <v>135000</v>
      </c>
      <c r="BH290" s="333">
        <v>117000</v>
      </c>
      <c r="BI290" s="333">
        <v>130000</v>
      </c>
      <c r="BJ290" s="333">
        <v>130000</v>
      </c>
      <c r="BK290" s="333">
        <v>117000</v>
      </c>
      <c r="BL290" s="333"/>
      <c r="BM290" s="333"/>
      <c r="BN290" s="333"/>
      <c r="BO290" s="333"/>
      <c r="BP290" s="331" t="s">
        <v>287</v>
      </c>
    </row>
    <row r="291" spans="1:68" s="331" customFormat="1" x14ac:dyDescent="0.3">
      <c r="A291" s="330"/>
      <c r="B291" s="330"/>
      <c r="C291" s="330"/>
      <c r="D291" s="330"/>
      <c r="E291" s="330"/>
      <c r="F291" s="330"/>
      <c r="G291" s="330"/>
      <c r="H291" s="330"/>
      <c r="I291" s="330"/>
      <c r="J291" s="330"/>
      <c r="K291" s="330"/>
      <c r="L291" s="330"/>
      <c r="M291" s="330"/>
      <c r="N291" s="330"/>
      <c r="O291" s="330"/>
      <c r="P291" s="330"/>
      <c r="Q291" s="330"/>
      <c r="R291" s="330"/>
      <c r="S291" s="330"/>
      <c r="T291" s="330"/>
      <c r="U291" s="330"/>
      <c r="V291" s="330"/>
      <c r="W291" s="330"/>
      <c r="X291" s="330"/>
      <c r="Y291" s="330"/>
      <c r="BF291" s="332">
        <v>287</v>
      </c>
      <c r="BG291" s="333">
        <v>135000</v>
      </c>
      <c r="BH291" s="333">
        <v>117000</v>
      </c>
      <c r="BI291" s="333">
        <v>130000</v>
      </c>
      <c r="BJ291" s="333">
        <v>130000</v>
      </c>
      <c r="BK291" s="333">
        <v>117000</v>
      </c>
      <c r="BL291" s="333"/>
      <c r="BM291" s="333"/>
      <c r="BN291" s="333"/>
      <c r="BO291" s="333"/>
      <c r="BP291" s="331" t="s">
        <v>287</v>
      </c>
    </row>
    <row r="292" spans="1:68" s="331" customFormat="1" x14ac:dyDescent="0.3">
      <c r="A292" s="330"/>
      <c r="B292" s="330"/>
      <c r="C292" s="330"/>
      <c r="D292" s="330"/>
      <c r="E292" s="330"/>
      <c r="F292" s="330"/>
      <c r="G292" s="330"/>
      <c r="H292" s="330"/>
      <c r="I292" s="330"/>
      <c r="J292" s="330"/>
      <c r="K292" s="330"/>
      <c r="L292" s="330"/>
      <c r="M292" s="330"/>
      <c r="N292" s="330"/>
      <c r="O292" s="330"/>
      <c r="P292" s="330"/>
      <c r="Q292" s="330"/>
      <c r="R292" s="330"/>
      <c r="S292" s="330"/>
      <c r="T292" s="330"/>
      <c r="U292" s="330"/>
      <c r="V292" s="330"/>
      <c r="W292" s="330"/>
      <c r="X292" s="330"/>
      <c r="Y292" s="330"/>
      <c r="BF292" s="332">
        <v>288</v>
      </c>
      <c r="BG292" s="333">
        <v>135000</v>
      </c>
      <c r="BH292" s="333">
        <v>117000</v>
      </c>
      <c r="BI292" s="333">
        <v>130000</v>
      </c>
      <c r="BJ292" s="333">
        <v>130000</v>
      </c>
      <c r="BK292" s="333">
        <v>117000</v>
      </c>
      <c r="BL292" s="333"/>
      <c r="BM292" s="333"/>
      <c r="BN292" s="333"/>
      <c r="BO292" s="333"/>
      <c r="BP292" s="331" t="s">
        <v>287</v>
      </c>
    </row>
    <row r="293" spans="1:68" s="331" customFormat="1" x14ac:dyDescent="0.3">
      <c r="A293" s="330"/>
      <c r="B293" s="330"/>
      <c r="C293" s="330"/>
      <c r="D293" s="330"/>
      <c r="E293" s="330"/>
      <c r="F293" s="330"/>
      <c r="G293" s="330"/>
      <c r="H293" s="330"/>
      <c r="I293" s="330"/>
      <c r="J293" s="330"/>
      <c r="K293" s="330"/>
      <c r="L293" s="330"/>
      <c r="M293" s="330"/>
      <c r="N293" s="330"/>
      <c r="O293" s="330"/>
      <c r="P293" s="330"/>
      <c r="Q293" s="330"/>
      <c r="R293" s="330"/>
      <c r="S293" s="330"/>
      <c r="T293" s="330"/>
      <c r="U293" s="330"/>
      <c r="V293" s="330"/>
      <c r="W293" s="330"/>
      <c r="X293" s="330"/>
      <c r="Y293" s="330"/>
      <c r="BF293" s="332">
        <v>289</v>
      </c>
      <c r="BG293" s="333">
        <v>135000</v>
      </c>
      <c r="BH293" s="333">
        <v>117000</v>
      </c>
      <c r="BI293" s="333">
        <v>130000</v>
      </c>
      <c r="BJ293" s="333">
        <v>130000</v>
      </c>
      <c r="BK293" s="333">
        <v>117000</v>
      </c>
      <c r="BL293" s="333"/>
      <c r="BM293" s="333"/>
      <c r="BN293" s="333"/>
      <c r="BO293" s="333"/>
      <c r="BP293" s="331" t="s">
        <v>287</v>
      </c>
    </row>
    <row r="294" spans="1:68" s="331" customFormat="1" x14ac:dyDescent="0.3">
      <c r="A294" s="330"/>
      <c r="B294" s="330"/>
      <c r="C294" s="330"/>
      <c r="D294" s="330"/>
      <c r="E294" s="330"/>
      <c r="F294" s="330"/>
      <c r="G294" s="330"/>
      <c r="H294" s="330"/>
      <c r="I294" s="330"/>
      <c r="J294" s="330"/>
      <c r="K294" s="330"/>
      <c r="L294" s="330"/>
      <c r="M294" s="330"/>
      <c r="N294" s="330"/>
      <c r="O294" s="330"/>
      <c r="P294" s="330"/>
      <c r="Q294" s="330"/>
      <c r="R294" s="330"/>
      <c r="S294" s="330"/>
      <c r="T294" s="330"/>
      <c r="U294" s="330"/>
      <c r="V294" s="330"/>
      <c r="W294" s="330"/>
      <c r="X294" s="330"/>
      <c r="Y294" s="330"/>
      <c r="BF294" s="332">
        <v>290</v>
      </c>
      <c r="BG294" s="333">
        <v>135000</v>
      </c>
      <c r="BH294" s="333">
        <v>117000</v>
      </c>
      <c r="BI294" s="333">
        <v>130000</v>
      </c>
      <c r="BJ294" s="333">
        <v>130000</v>
      </c>
      <c r="BK294" s="333">
        <v>117000</v>
      </c>
      <c r="BL294" s="333"/>
      <c r="BM294" s="333"/>
      <c r="BN294" s="333"/>
      <c r="BO294" s="333"/>
      <c r="BP294" s="331" t="s">
        <v>287</v>
      </c>
    </row>
    <row r="295" spans="1:68" s="331" customFormat="1" x14ac:dyDescent="0.3">
      <c r="A295" s="330"/>
      <c r="B295" s="330"/>
      <c r="C295" s="330"/>
      <c r="D295" s="330"/>
      <c r="E295" s="330"/>
      <c r="F295" s="330"/>
      <c r="G295" s="330"/>
      <c r="H295" s="330"/>
      <c r="I295" s="330"/>
      <c r="J295" s="330"/>
      <c r="K295" s="330"/>
      <c r="L295" s="330"/>
      <c r="M295" s="330"/>
      <c r="N295" s="330"/>
      <c r="O295" s="330"/>
      <c r="P295" s="330"/>
      <c r="Q295" s="330"/>
      <c r="R295" s="330"/>
      <c r="S295" s="330"/>
      <c r="T295" s="330"/>
      <c r="U295" s="330"/>
      <c r="V295" s="330"/>
      <c r="W295" s="330"/>
      <c r="X295" s="330"/>
      <c r="Y295" s="330"/>
      <c r="BF295" s="332">
        <v>291</v>
      </c>
      <c r="BG295" s="333">
        <v>135000</v>
      </c>
      <c r="BH295" s="333">
        <v>117000</v>
      </c>
      <c r="BI295" s="333">
        <v>130000</v>
      </c>
      <c r="BJ295" s="333">
        <v>130000</v>
      </c>
      <c r="BK295" s="333">
        <v>117000</v>
      </c>
      <c r="BL295" s="333"/>
      <c r="BM295" s="333"/>
      <c r="BN295" s="333"/>
      <c r="BO295" s="333"/>
      <c r="BP295" s="331" t="s">
        <v>287</v>
      </c>
    </row>
    <row r="296" spans="1:68" s="331" customFormat="1" x14ac:dyDescent="0.3">
      <c r="A296" s="330"/>
      <c r="B296" s="330"/>
      <c r="C296" s="330"/>
      <c r="D296" s="330"/>
      <c r="E296" s="330"/>
      <c r="F296" s="330"/>
      <c r="G296" s="330"/>
      <c r="H296" s="330"/>
      <c r="I296" s="330"/>
      <c r="J296" s="330"/>
      <c r="K296" s="330"/>
      <c r="L296" s="330"/>
      <c r="M296" s="330"/>
      <c r="N296" s="330"/>
      <c r="O296" s="330"/>
      <c r="P296" s="330"/>
      <c r="Q296" s="330"/>
      <c r="R296" s="330"/>
      <c r="S296" s="330"/>
      <c r="T296" s="330"/>
      <c r="U296" s="330"/>
      <c r="V296" s="330"/>
      <c r="W296" s="330"/>
      <c r="X296" s="330"/>
      <c r="Y296" s="330"/>
      <c r="BF296" s="332">
        <v>292</v>
      </c>
      <c r="BG296" s="333">
        <v>135000</v>
      </c>
      <c r="BH296" s="333">
        <v>117000</v>
      </c>
      <c r="BI296" s="333">
        <v>130000</v>
      </c>
      <c r="BJ296" s="333">
        <v>130000</v>
      </c>
      <c r="BK296" s="333">
        <v>117000</v>
      </c>
      <c r="BL296" s="333"/>
      <c r="BM296" s="333"/>
      <c r="BN296" s="333"/>
      <c r="BO296" s="333"/>
      <c r="BP296" s="331" t="s">
        <v>287</v>
      </c>
    </row>
    <row r="297" spans="1:68" s="331" customFormat="1" x14ac:dyDescent="0.3">
      <c r="A297" s="330"/>
      <c r="B297" s="330"/>
      <c r="C297" s="330"/>
      <c r="D297" s="330"/>
      <c r="E297" s="330"/>
      <c r="F297" s="330"/>
      <c r="G297" s="330"/>
      <c r="H297" s="330"/>
      <c r="I297" s="330"/>
      <c r="J297" s="330"/>
      <c r="K297" s="330"/>
      <c r="L297" s="330"/>
      <c r="M297" s="330"/>
      <c r="N297" s="330"/>
      <c r="O297" s="330"/>
      <c r="P297" s="330"/>
      <c r="Q297" s="330"/>
      <c r="R297" s="330"/>
      <c r="S297" s="330"/>
      <c r="T297" s="330"/>
      <c r="U297" s="330"/>
      <c r="V297" s="330"/>
      <c r="W297" s="330"/>
      <c r="X297" s="330"/>
      <c r="Y297" s="330"/>
      <c r="BF297" s="332">
        <v>293</v>
      </c>
      <c r="BG297" s="333">
        <v>135000</v>
      </c>
      <c r="BH297" s="333">
        <v>117000</v>
      </c>
      <c r="BI297" s="333">
        <v>130000</v>
      </c>
      <c r="BJ297" s="333">
        <v>130000</v>
      </c>
      <c r="BK297" s="333">
        <v>117000</v>
      </c>
      <c r="BL297" s="333"/>
      <c r="BM297" s="333"/>
      <c r="BN297" s="333"/>
      <c r="BO297" s="333"/>
      <c r="BP297" s="331" t="s">
        <v>287</v>
      </c>
    </row>
    <row r="298" spans="1:68" s="331" customFormat="1" x14ac:dyDescent="0.3">
      <c r="A298" s="330"/>
      <c r="B298" s="330"/>
      <c r="C298" s="330"/>
      <c r="D298" s="330"/>
      <c r="E298" s="330"/>
      <c r="F298" s="330"/>
      <c r="G298" s="330"/>
      <c r="H298" s="330"/>
      <c r="I298" s="330"/>
      <c r="J298" s="330"/>
      <c r="K298" s="330"/>
      <c r="L298" s="330"/>
      <c r="M298" s="330"/>
      <c r="N298" s="330"/>
      <c r="O298" s="330"/>
      <c r="P298" s="330"/>
      <c r="Q298" s="330"/>
      <c r="R298" s="330"/>
      <c r="S298" s="330"/>
      <c r="T298" s="330"/>
      <c r="U298" s="330"/>
      <c r="V298" s="330"/>
      <c r="W298" s="330"/>
      <c r="X298" s="330"/>
      <c r="Y298" s="330"/>
      <c r="BF298" s="332">
        <v>294</v>
      </c>
      <c r="BG298" s="333">
        <v>135000</v>
      </c>
      <c r="BH298" s="333">
        <v>117000</v>
      </c>
      <c r="BI298" s="333">
        <v>130000</v>
      </c>
      <c r="BJ298" s="333">
        <v>130000</v>
      </c>
      <c r="BK298" s="333">
        <v>117000</v>
      </c>
      <c r="BL298" s="333"/>
      <c r="BM298" s="333"/>
      <c r="BN298" s="333"/>
      <c r="BO298" s="333"/>
      <c r="BP298" s="331" t="s">
        <v>287</v>
      </c>
    </row>
    <row r="299" spans="1:68" s="331" customFormat="1" x14ac:dyDescent="0.3">
      <c r="A299" s="330"/>
      <c r="B299" s="330"/>
      <c r="C299" s="330"/>
      <c r="D299" s="330"/>
      <c r="E299" s="330"/>
      <c r="F299" s="330"/>
      <c r="G299" s="330"/>
      <c r="H299" s="330"/>
      <c r="I299" s="330"/>
      <c r="J299" s="330"/>
      <c r="K299" s="330"/>
      <c r="L299" s="330"/>
      <c r="M299" s="330"/>
      <c r="N299" s="330"/>
      <c r="O299" s="330"/>
      <c r="P299" s="330"/>
      <c r="Q299" s="330"/>
      <c r="R299" s="330"/>
      <c r="S299" s="330"/>
      <c r="T299" s="330"/>
      <c r="U299" s="330"/>
      <c r="V299" s="330"/>
      <c r="W299" s="330"/>
      <c r="X299" s="330"/>
      <c r="Y299" s="330"/>
      <c r="BF299" s="332">
        <v>295</v>
      </c>
      <c r="BG299" s="333">
        <v>135000</v>
      </c>
      <c r="BH299" s="333">
        <v>117000</v>
      </c>
      <c r="BI299" s="333">
        <v>130000</v>
      </c>
      <c r="BJ299" s="333">
        <v>130000</v>
      </c>
      <c r="BK299" s="333">
        <v>117000</v>
      </c>
      <c r="BL299" s="333"/>
      <c r="BM299" s="333"/>
      <c r="BN299" s="333"/>
      <c r="BO299" s="333"/>
      <c r="BP299" s="331" t="s">
        <v>287</v>
      </c>
    </row>
    <row r="300" spans="1:68" s="331" customFormat="1" x14ac:dyDescent="0.3">
      <c r="A300" s="330"/>
      <c r="B300" s="330"/>
      <c r="C300" s="330"/>
      <c r="D300" s="330"/>
      <c r="E300" s="330"/>
      <c r="F300" s="330"/>
      <c r="G300" s="330"/>
      <c r="H300" s="330"/>
      <c r="I300" s="330"/>
      <c r="J300" s="330"/>
      <c r="K300" s="330"/>
      <c r="L300" s="330"/>
      <c r="M300" s="330"/>
      <c r="N300" s="330"/>
      <c r="O300" s="330"/>
      <c r="P300" s="330"/>
      <c r="Q300" s="330"/>
      <c r="R300" s="330"/>
      <c r="S300" s="330"/>
      <c r="T300" s="330"/>
      <c r="U300" s="330"/>
      <c r="V300" s="330"/>
      <c r="W300" s="330"/>
      <c r="X300" s="330"/>
      <c r="Y300" s="330"/>
      <c r="BF300" s="332">
        <v>296</v>
      </c>
      <c r="BG300" s="333">
        <v>135000</v>
      </c>
      <c r="BH300" s="333">
        <v>117000</v>
      </c>
      <c r="BI300" s="333">
        <v>130000</v>
      </c>
      <c r="BJ300" s="333">
        <v>130000</v>
      </c>
      <c r="BK300" s="333">
        <v>117000</v>
      </c>
      <c r="BL300" s="333"/>
      <c r="BM300" s="333"/>
      <c r="BN300" s="333"/>
      <c r="BO300" s="333"/>
      <c r="BP300" s="331" t="s">
        <v>287</v>
      </c>
    </row>
    <row r="301" spans="1:68" s="331" customFormat="1" x14ac:dyDescent="0.3">
      <c r="A301" s="330"/>
      <c r="B301" s="330"/>
      <c r="C301" s="330"/>
      <c r="D301" s="330"/>
      <c r="E301" s="330"/>
      <c r="F301" s="330"/>
      <c r="G301" s="330"/>
      <c r="H301" s="330"/>
      <c r="I301" s="330"/>
      <c r="J301" s="330"/>
      <c r="K301" s="330"/>
      <c r="L301" s="330"/>
      <c r="M301" s="330"/>
      <c r="N301" s="330"/>
      <c r="O301" s="330"/>
      <c r="P301" s="330"/>
      <c r="Q301" s="330"/>
      <c r="R301" s="330"/>
      <c r="S301" s="330"/>
      <c r="T301" s="330"/>
      <c r="U301" s="330"/>
      <c r="V301" s="330"/>
      <c r="W301" s="330"/>
      <c r="X301" s="330"/>
      <c r="Y301" s="330"/>
      <c r="BF301" s="332">
        <v>297</v>
      </c>
      <c r="BG301" s="333">
        <v>135000</v>
      </c>
      <c r="BH301" s="333">
        <v>117000</v>
      </c>
      <c r="BI301" s="333">
        <v>130000</v>
      </c>
      <c r="BJ301" s="333">
        <v>130000</v>
      </c>
      <c r="BK301" s="333">
        <v>117000</v>
      </c>
      <c r="BL301" s="333"/>
      <c r="BM301" s="333"/>
      <c r="BN301" s="333"/>
      <c r="BO301" s="333"/>
      <c r="BP301" s="331" t="s">
        <v>287</v>
      </c>
    </row>
    <row r="302" spans="1:68" s="331" customFormat="1" x14ac:dyDescent="0.3">
      <c r="A302" s="330"/>
      <c r="B302" s="330"/>
      <c r="C302" s="330"/>
      <c r="D302" s="330"/>
      <c r="E302" s="330"/>
      <c r="F302" s="330"/>
      <c r="G302" s="330"/>
      <c r="H302" s="330"/>
      <c r="I302" s="330"/>
      <c r="J302" s="330"/>
      <c r="K302" s="330"/>
      <c r="L302" s="330"/>
      <c r="M302" s="330"/>
      <c r="N302" s="330"/>
      <c r="O302" s="330"/>
      <c r="P302" s="330"/>
      <c r="Q302" s="330"/>
      <c r="R302" s="330"/>
      <c r="S302" s="330"/>
      <c r="T302" s="330"/>
      <c r="U302" s="330"/>
      <c r="V302" s="330"/>
      <c r="W302" s="330"/>
      <c r="X302" s="330"/>
      <c r="Y302" s="330"/>
      <c r="BF302" s="332">
        <v>298</v>
      </c>
      <c r="BG302" s="333">
        <v>135000</v>
      </c>
      <c r="BH302" s="333">
        <v>117000</v>
      </c>
      <c r="BI302" s="333">
        <v>130000</v>
      </c>
      <c r="BJ302" s="333">
        <v>130000</v>
      </c>
      <c r="BK302" s="333">
        <v>117000</v>
      </c>
      <c r="BL302" s="333"/>
      <c r="BM302" s="333"/>
      <c r="BN302" s="333"/>
      <c r="BO302" s="333"/>
      <c r="BP302" s="331" t="s">
        <v>287</v>
      </c>
    </row>
    <row r="303" spans="1:68" s="331" customFormat="1" x14ac:dyDescent="0.3">
      <c r="A303" s="330"/>
      <c r="B303" s="330"/>
      <c r="C303" s="330"/>
      <c r="D303" s="330"/>
      <c r="E303" s="330"/>
      <c r="F303" s="330"/>
      <c r="G303" s="330"/>
      <c r="H303" s="330"/>
      <c r="I303" s="330"/>
      <c r="J303" s="330"/>
      <c r="K303" s="330"/>
      <c r="L303" s="330"/>
      <c r="M303" s="330"/>
      <c r="N303" s="330"/>
      <c r="O303" s="330"/>
      <c r="P303" s="330"/>
      <c r="Q303" s="330"/>
      <c r="R303" s="330"/>
      <c r="S303" s="330"/>
      <c r="T303" s="330"/>
      <c r="U303" s="330"/>
      <c r="V303" s="330"/>
      <c r="W303" s="330"/>
      <c r="X303" s="330"/>
      <c r="Y303" s="330"/>
      <c r="BF303" s="332">
        <v>299</v>
      </c>
      <c r="BG303" s="333">
        <v>135000</v>
      </c>
      <c r="BH303" s="333">
        <v>117000</v>
      </c>
      <c r="BI303" s="333">
        <v>130000</v>
      </c>
      <c r="BJ303" s="333">
        <v>130000</v>
      </c>
      <c r="BK303" s="333">
        <v>117000</v>
      </c>
      <c r="BL303" s="333"/>
      <c r="BM303" s="333"/>
      <c r="BN303" s="333"/>
      <c r="BO303" s="333"/>
      <c r="BP303" s="331" t="s">
        <v>287</v>
      </c>
    </row>
    <row r="304" spans="1:68" s="331" customFormat="1" x14ac:dyDescent="0.3">
      <c r="A304" s="330"/>
      <c r="B304" s="330"/>
      <c r="C304" s="330"/>
      <c r="D304" s="330"/>
      <c r="E304" s="330"/>
      <c r="F304" s="330"/>
      <c r="G304" s="330"/>
      <c r="H304" s="330"/>
      <c r="I304" s="330"/>
      <c r="J304" s="330"/>
      <c r="K304" s="330"/>
      <c r="L304" s="330"/>
      <c r="M304" s="330"/>
      <c r="N304" s="330"/>
      <c r="O304" s="330"/>
      <c r="P304" s="330"/>
      <c r="Q304" s="330"/>
      <c r="R304" s="330"/>
      <c r="S304" s="330"/>
      <c r="T304" s="330"/>
      <c r="U304" s="330"/>
      <c r="V304" s="330"/>
      <c r="W304" s="330"/>
      <c r="X304" s="330"/>
      <c r="Y304" s="330"/>
      <c r="BF304" s="332">
        <v>300</v>
      </c>
      <c r="BG304" s="333">
        <v>135000</v>
      </c>
      <c r="BH304" s="333">
        <v>112500</v>
      </c>
      <c r="BI304" s="333">
        <v>125000</v>
      </c>
      <c r="BJ304" s="333">
        <v>130000</v>
      </c>
      <c r="BK304" s="333">
        <v>112500</v>
      </c>
      <c r="BL304" s="333"/>
      <c r="BM304" s="333"/>
      <c r="BN304" s="333"/>
      <c r="BO304" s="333"/>
      <c r="BP304" s="331" t="s">
        <v>287</v>
      </c>
    </row>
    <row r="305" spans="1:68" s="331" customFormat="1" x14ac:dyDescent="0.3">
      <c r="A305" s="330"/>
      <c r="B305" s="330"/>
      <c r="C305" s="330"/>
      <c r="D305" s="330"/>
      <c r="E305" s="330"/>
      <c r="F305" s="330"/>
      <c r="G305" s="330"/>
      <c r="H305" s="330"/>
      <c r="I305" s="330"/>
      <c r="J305" s="330"/>
      <c r="K305" s="330"/>
      <c r="L305" s="330"/>
      <c r="M305" s="330"/>
      <c r="N305" s="330"/>
      <c r="O305" s="330"/>
      <c r="P305" s="330"/>
      <c r="Q305" s="330"/>
      <c r="R305" s="330"/>
      <c r="S305" s="330"/>
      <c r="T305" s="330"/>
      <c r="U305" s="330"/>
      <c r="V305" s="330"/>
      <c r="W305" s="330"/>
      <c r="X305" s="330"/>
      <c r="Y305" s="330"/>
      <c r="BF305" s="332">
        <v>301</v>
      </c>
      <c r="BG305" s="333">
        <v>135000</v>
      </c>
      <c r="BH305" s="333">
        <v>112500</v>
      </c>
      <c r="BI305" s="333">
        <v>125000</v>
      </c>
      <c r="BJ305" s="333">
        <v>85000</v>
      </c>
      <c r="BK305" s="333">
        <v>112500</v>
      </c>
      <c r="BL305" s="333"/>
      <c r="BM305" s="333"/>
      <c r="BN305" s="333"/>
      <c r="BO305" s="333"/>
      <c r="BP305" s="331" t="s">
        <v>287</v>
      </c>
    </row>
    <row r="306" spans="1:68" s="331" customFormat="1" x14ac:dyDescent="0.3">
      <c r="A306" s="330"/>
      <c r="B306" s="330"/>
      <c r="C306" s="330"/>
      <c r="D306" s="330"/>
      <c r="E306" s="330"/>
      <c r="F306" s="330"/>
      <c r="G306" s="330"/>
      <c r="H306" s="330"/>
      <c r="I306" s="330"/>
      <c r="J306" s="330"/>
      <c r="K306" s="330"/>
      <c r="L306" s="330"/>
      <c r="M306" s="330"/>
      <c r="N306" s="330"/>
      <c r="O306" s="330"/>
      <c r="P306" s="330"/>
      <c r="Q306" s="330"/>
      <c r="R306" s="330"/>
      <c r="S306" s="330"/>
      <c r="T306" s="330"/>
      <c r="U306" s="330"/>
      <c r="V306" s="330"/>
      <c r="W306" s="330"/>
      <c r="X306" s="330"/>
      <c r="Y306" s="330"/>
      <c r="BF306" s="332">
        <v>302</v>
      </c>
      <c r="BG306" s="333">
        <v>135000</v>
      </c>
      <c r="BH306" s="333">
        <v>112500</v>
      </c>
      <c r="BI306" s="333">
        <v>125000</v>
      </c>
      <c r="BJ306" s="333">
        <v>85000</v>
      </c>
      <c r="BK306" s="333">
        <v>112500</v>
      </c>
      <c r="BL306" s="333"/>
      <c r="BM306" s="333"/>
      <c r="BN306" s="333"/>
      <c r="BO306" s="333"/>
      <c r="BP306" s="331" t="s">
        <v>287</v>
      </c>
    </row>
    <row r="307" spans="1:68" s="331" customFormat="1" x14ac:dyDescent="0.3">
      <c r="A307" s="330"/>
      <c r="B307" s="330"/>
      <c r="C307" s="330"/>
      <c r="D307" s="330"/>
      <c r="E307" s="330"/>
      <c r="F307" s="330"/>
      <c r="G307" s="330"/>
      <c r="H307" s="330"/>
      <c r="I307" s="330"/>
      <c r="J307" s="330"/>
      <c r="K307" s="330"/>
      <c r="L307" s="330"/>
      <c r="M307" s="330"/>
      <c r="N307" s="330"/>
      <c r="O307" s="330"/>
      <c r="P307" s="330"/>
      <c r="Q307" s="330"/>
      <c r="R307" s="330"/>
      <c r="S307" s="330"/>
      <c r="T307" s="330"/>
      <c r="U307" s="330"/>
      <c r="V307" s="330"/>
      <c r="W307" s="330"/>
      <c r="X307" s="330"/>
      <c r="Y307" s="330"/>
      <c r="BF307" s="332">
        <v>303</v>
      </c>
      <c r="BG307" s="333">
        <v>135000</v>
      </c>
      <c r="BH307" s="333">
        <v>112500</v>
      </c>
      <c r="BI307" s="333">
        <v>125000</v>
      </c>
      <c r="BJ307" s="333">
        <v>85000</v>
      </c>
      <c r="BK307" s="333">
        <v>112500</v>
      </c>
      <c r="BL307" s="333"/>
      <c r="BM307" s="333"/>
      <c r="BN307" s="333"/>
      <c r="BO307" s="333"/>
      <c r="BP307" s="331" t="s">
        <v>287</v>
      </c>
    </row>
    <row r="308" spans="1:68" s="331" customFormat="1" x14ac:dyDescent="0.3">
      <c r="A308" s="330"/>
      <c r="B308" s="330"/>
      <c r="C308" s="330"/>
      <c r="D308" s="330"/>
      <c r="E308" s="330"/>
      <c r="F308" s="330"/>
      <c r="G308" s="330"/>
      <c r="H308" s="330"/>
      <c r="I308" s="330"/>
      <c r="J308" s="330"/>
      <c r="K308" s="330"/>
      <c r="L308" s="330"/>
      <c r="M308" s="330"/>
      <c r="N308" s="330"/>
      <c r="O308" s="330"/>
      <c r="P308" s="330"/>
      <c r="Q308" s="330"/>
      <c r="R308" s="330"/>
      <c r="S308" s="330"/>
      <c r="T308" s="330"/>
      <c r="U308" s="330"/>
      <c r="V308" s="330"/>
      <c r="W308" s="330"/>
      <c r="X308" s="330"/>
      <c r="Y308" s="330"/>
      <c r="BF308" s="332">
        <v>304</v>
      </c>
      <c r="BG308" s="333">
        <v>135000</v>
      </c>
      <c r="BH308" s="333">
        <v>112500</v>
      </c>
      <c r="BI308" s="333">
        <v>125000</v>
      </c>
      <c r="BJ308" s="333">
        <v>85000</v>
      </c>
      <c r="BK308" s="333">
        <v>112500</v>
      </c>
      <c r="BL308" s="333"/>
      <c r="BM308" s="333"/>
      <c r="BN308" s="333"/>
      <c r="BO308" s="333"/>
      <c r="BP308" s="331" t="s">
        <v>287</v>
      </c>
    </row>
    <row r="309" spans="1:68" s="331" customFormat="1" x14ac:dyDescent="0.3">
      <c r="A309" s="330"/>
      <c r="B309" s="330"/>
      <c r="C309" s="330"/>
      <c r="D309" s="330"/>
      <c r="E309" s="330"/>
      <c r="F309" s="330"/>
      <c r="G309" s="330"/>
      <c r="H309" s="330"/>
      <c r="I309" s="330"/>
      <c r="J309" s="330"/>
      <c r="K309" s="330"/>
      <c r="L309" s="330"/>
      <c r="M309" s="330"/>
      <c r="N309" s="330"/>
      <c r="O309" s="330"/>
      <c r="P309" s="330"/>
      <c r="Q309" s="330"/>
      <c r="R309" s="330"/>
      <c r="S309" s="330"/>
      <c r="T309" s="330"/>
      <c r="U309" s="330"/>
      <c r="V309" s="330"/>
      <c r="W309" s="330"/>
      <c r="X309" s="330"/>
      <c r="Y309" s="330"/>
      <c r="BF309" s="332">
        <v>305</v>
      </c>
      <c r="BG309" s="333">
        <v>135000</v>
      </c>
      <c r="BH309" s="333">
        <v>112500</v>
      </c>
      <c r="BI309" s="333">
        <v>125000</v>
      </c>
      <c r="BJ309" s="333">
        <v>85000</v>
      </c>
      <c r="BK309" s="333">
        <v>112500</v>
      </c>
      <c r="BL309" s="333"/>
      <c r="BM309" s="333"/>
      <c r="BN309" s="333"/>
      <c r="BO309" s="333"/>
      <c r="BP309" s="331" t="s">
        <v>287</v>
      </c>
    </row>
    <row r="310" spans="1:68" s="331" customFormat="1" x14ac:dyDescent="0.3">
      <c r="A310" s="330"/>
      <c r="B310" s="330"/>
      <c r="C310" s="330"/>
      <c r="D310" s="330"/>
      <c r="E310" s="330"/>
      <c r="F310" s="330"/>
      <c r="G310" s="330"/>
      <c r="H310" s="330"/>
      <c r="I310" s="330"/>
      <c r="J310" s="330"/>
      <c r="K310" s="330"/>
      <c r="L310" s="330"/>
      <c r="M310" s="330"/>
      <c r="N310" s="330"/>
      <c r="O310" s="330"/>
      <c r="P310" s="330"/>
      <c r="Q310" s="330"/>
      <c r="R310" s="330"/>
      <c r="S310" s="330"/>
      <c r="T310" s="330"/>
      <c r="U310" s="330"/>
      <c r="V310" s="330"/>
      <c r="W310" s="330"/>
      <c r="X310" s="330"/>
      <c r="Y310" s="330"/>
      <c r="BF310" s="332">
        <v>306</v>
      </c>
      <c r="BG310" s="333">
        <v>135000</v>
      </c>
      <c r="BH310" s="333">
        <v>112500</v>
      </c>
      <c r="BI310" s="333">
        <v>125000</v>
      </c>
      <c r="BJ310" s="333">
        <v>85000</v>
      </c>
      <c r="BK310" s="333">
        <v>112500</v>
      </c>
      <c r="BL310" s="333"/>
      <c r="BM310" s="333"/>
      <c r="BN310" s="333"/>
      <c r="BO310" s="333"/>
      <c r="BP310" s="331" t="s">
        <v>287</v>
      </c>
    </row>
    <row r="311" spans="1:68" s="331" customFormat="1" x14ac:dyDescent="0.3">
      <c r="A311" s="330"/>
      <c r="B311" s="330"/>
      <c r="C311" s="330"/>
      <c r="D311" s="330"/>
      <c r="E311" s="330"/>
      <c r="F311" s="330"/>
      <c r="G311" s="330"/>
      <c r="H311" s="330"/>
      <c r="I311" s="330"/>
      <c r="J311" s="330"/>
      <c r="K311" s="330"/>
      <c r="L311" s="330"/>
      <c r="M311" s="330"/>
      <c r="N311" s="330"/>
      <c r="O311" s="330"/>
      <c r="P311" s="330"/>
      <c r="Q311" s="330"/>
      <c r="R311" s="330"/>
      <c r="S311" s="330"/>
      <c r="T311" s="330"/>
      <c r="U311" s="330"/>
      <c r="V311" s="330"/>
      <c r="W311" s="330"/>
      <c r="X311" s="330"/>
      <c r="Y311" s="330"/>
      <c r="BF311" s="332">
        <v>307</v>
      </c>
      <c r="BG311" s="333">
        <v>135000</v>
      </c>
      <c r="BH311" s="333">
        <v>112500</v>
      </c>
      <c r="BI311" s="333">
        <v>125000</v>
      </c>
      <c r="BJ311" s="333">
        <v>85000</v>
      </c>
      <c r="BK311" s="333">
        <v>112500</v>
      </c>
      <c r="BL311" s="333"/>
      <c r="BM311" s="333"/>
      <c r="BN311" s="333"/>
      <c r="BO311" s="333"/>
      <c r="BP311" s="331" t="s">
        <v>287</v>
      </c>
    </row>
    <row r="312" spans="1:68" s="331" customFormat="1" x14ac:dyDescent="0.3">
      <c r="A312" s="330"/>
      <c r="B312" s="330"/>
      <c r="C312" s="330"/>
      <c r="D312" s="330"/>
      <c r="E312" s="330"/>
      <c r="F312" s="330"/>
      <c r="G312" s="330"/>
      <c r="H312" s="330"/>
      <c r="I312" s="330"/>
      <c r="J312" s="330"/>
      <c r="K312" s="330"/>
      <c r="L312" s="330"/>
      <c r="M312" s="330"/>
      <c r="N312" s="330"/>
      <c r="O312" s="330"/>
      <c r="P312" s="330"/>
      <c r="Q312" s="330"/>
      <c r="R312" s="330"/>
      <c r="S312" s="330"/>
      <c r="T312" s="330"/>
      <c r="U312" s="330"/>
      <c r="V312" s="330"/>
      <c r="W312" s="330"/>
      <c r="X312" s="330"/>
      <c r="Y312" s="330"/>
      <c r="BF312" s="332">
        <v>308</v>
      </c>
      <c r="BG312" s="333">
        <v>135000</v>
      </c>
      <c r="BH312" s="333">
        <v>112500</v>
      </c>
      <c r="BI312" s="333">
        <v>125000</v>
      </c>
      <c r="BJ312" s="333">
        <v>85000</v>
      </c>
      <c r="BK312" s="333">
        <v>112500</v>
      </c>
      <c r="BL312" s="333"/>
      <c r="BM312" s="333"/>
      <c r="BN312" s="333"/>
      <c r="BO312" s="333"/>
      <c r="BP312" s="331" t="s">
        <v>287</v>
      </c>
    </row>
    <row r="313" spans="1:68" s="331" customFormat="1" x14ac:dyDescent="0.3">
      <c r="A313" s="330"/>
      <c r="B313" s="330"/>
      <c r="C313" s="330"/>
      <c r="D313" s="330"/>
      <c r="E313" s="330"/>
      <c r="F313" s="330"/>
      <c r="G313" s="330"/>
      <c r="H313" s="330"/>
      <c r="I313" s="330"/>
      <c r="J313" s="330"/>
      <c r="K313" s="330"/>
      <c r="L313" s="330"/>
      <c r="M313" s="330"/>
      <c r="N313" s="330"/>
      <c r="O313" s="330"/>
      <c r="P313" s="330"/>
      <c r="Q313" s="330"/>
      <c r="R313" s="330"/>
      <c r="S313" s="330"/>
      <c r="T313" s="330"/>
      <c r="U313" s="330"/>
      <c r="V313" s="330"/>
      <c r="W313" s="330"/>
      <c r="X313" s="330"/>
      <c r="Y313" s="330"/>
      <c r="BF313" s="332">
        <v>309</v>
      </c>
      <c r="BG313" s="333">
        <v>135000</v>
      </c>
      <c r="BH313" s="333">
        <v>112500</v>
      </c>
      <c r="BI313" s="333">
        <v>125000</v>
      </c>
      <c r="BJ313" s="333">
        <v>85000</v>
      </c>
      <c r="BK313" s="333">
        <v>112500</v>
      </c>
      <c r="BL313" s="333"/>
      <c r="BM313" s="333"/>
      <c r="BN313" s="333"/>
      <c r="BO313" s="333"/>
      <c r="BP313" s="331" t="s">
        <v>287</v>
      </c>
    </row>
    <row r="314" spans="1:68" s="331" customFormat="1" x14ac:dyDescent="0.3">
      <c r="A314" s="330"/>
      <c r="B314" s="330"/>
      <c r="C314" s="330"/>
      <c r="D314" s="330"/>
      <c r="E314" s="330"/>
      <c r="F314" s="330"/>
      <c r="G314" s="330"/>
      <c r="H314" s="330"/>
      <c r="I314" s="330"/>
      <c r="J314" s="330"/>
      <c r="K314" s="330"/>
      <c r="L314" s="330"/>
      <c r="M314" s="330"/>
      <c r="N314" s="330"/>
      <c r="O314" s="330"/>
      <c r="P314" s="330"/>
      <c r="Q314" s="330"/>
      <c r="R314" s="330"/>
      <c r="S314" s="330"/>
      <c r="T314" s="330"/>
      <c r="U314" s="330"/>
      <c r="V314" s="330"/>
      <c r="W314" s="330"/>
      <c r="X314" s="330"/>
      <c r="Y314" s="330"/>
      <c r="BF314" s="332">
        <v>310</v>
      </c>
      <c r="BG314" s="333">
        <v>135000</v>
      </c>
      <c r="BH314" s="333">
        <v>112500</v>
      </c>
      <c r="BI314" s="333">
        <v>125000</v>
      </c>
      <c r="BJ314" s="333">
        <v>85000</v>
      </c>
      <c r="BK314" s="333">
        <v>112500</v>
      </c>
      <c r="BL314" s="333"/>
      <c r="BM314" s="333"/>
      <c r="BN314" s="333"/>
      <c r="BO314" s="333"/>
      <c r="BP314" s="331" t="s">
        <v>287</v>
      </c>
    </row>
    <row r="315" spans="1:68" s="331" customFormat="1" x14ac:dyDescent="0.3">
      <c r="A315" s="330"/>
      <c r="B315" s="330"/>
      <c r="C315" s="330"/>
      <c r="D315" s="330"/>
      <c r="E315" s="330"/>
      <c r="F315" s="330"/>
      <c r="G315" s="330"/>
      <c r="H315" s="330"/>
      <c r="I315" s="330"/>
      <c r="J315" s="330"/>
      <c r="K315" s="330"/>
      <c r="L315" s="330"/>
      <c r="M315" s="330"/>
      <c r="N315" s="330"/>
      <c r="O315" s="330"/>
      <c r="P315" s="330"/>
      <c r="Q315" s="330"/>
      <c r="R315" s="330"/>
      <c r="S315" s="330"/>
      <c r="T315" s="330"/>
      <c r="U315" s="330"/>
      <c r="V315" s="330"/>
      <c r="W315" s="330"/>
      <c r="X315" s="330"/>
      <c r="Y315" s="330"/>
      <c r="BF315" s="332">
        <v>311</v>
      </c>
      <c r="BG315" s="333">
        <v>135000</v>
      </c>
      <c r="BH315" s="333">
        <v>112500</v>
      </c>
      <c r="BI315" s="333">
        <v>125000</v>
      </c>
      <c r="BJ315" s="333">
        <v>85000</v>
      </c>
      <c r="BK315" s="333">
        <v>112500</v>
      </c>
      <c r="BL315" s="333"/>
      <c r="BM315" s="333"/>
      <c r="BN315" s="333"/>
      <c r="BO315" s="333"/>
      <c r="BP315" s="331" t="s">
        <v>287</v>
      </c>
    </row>
    <row r="316" spans="1:68" s="331" customFormat="1" x14ac:dyDescent="0.3">
      <c r="A316" s="330"/>
      <c r="B316" s="330"/>
      <c r="C316" s="330"/>
      <c r="D316" s="330"/>
      <c r="E316" s="330"/>
      <c r="F316" s="330"/>
      <c r="G316" s="330"/>
      <c r="H316" s="330"/>
      <c r="I316" s="330"/>
      <c r="J316" s="330"/>
      <c r="K316" s="330"/>
      <c r="L316" s="330"/>
      <c r="M316" s="330"/>
      <c r="N316" s="330"/>
      <c r="O316" s="330"/>
      <c r="P316" s="330"/>
      <c r="Q316" s="330"/>
      <c r="R316" s="330"/>
      <c r="S316" s="330"/>
      <c r="T316" s="330"/>
      <c r="U316" s="330"/>
      <c r="V316" s="330"/>
      <c r="W316" s="330"/>
      <c r="X316" s="330"/>
      <c r="Y316" s="330"/>
      <c r="BF316" s="332">
        <v>312</v>
      </c>
      <c r="BG316" s="333">
        <v>135000</v>
      </c>
      <c r="BH316" s="333">
        <v>112500</v>
      </c>
      <c r="BI316" s="333">
        <v>125000</v>
      </c>
      <c r="BJ316" s="333">
        <v>85000</v>
      </c>
      <c r="BK316" s="333">
        <v>112500</v>
      </c>
      <c r="BL316" s="333"/>
      <c r="BM316" s="333"/>
      <c r="BN316" s="333"/>
      <c r="BO316" s="333"/>
      <c r="BP316" s="331" t="s">
        <v>287</v>
      </c>
    </row>
    <row r="317" spans="1:68" s="331" customFormat="1" x14ac:dyDescent="0.3">
      <c r="A317" s="330"/>
      <c r="B317" s="330"/>
      <c r="C317" s="330"/>
      <c r="D317" s="330"/>
      <c r="E317" s="330"/>
      <c r="F317" s="330"/>
      <c r="G317" s="330"/>
      <c r="H317" s="330"/>
      <c r="I317" s="330"/>
      <c r="J317" s="330"/>
      <c r="K317" s="330"/>
      <c r="L317" s="330"/>
      <c r="M317" s="330"/>
      <c r="N317" s="330"/>
      <c r="O317" s="330"/>
      <c r="P317" s="330"/>
      <c r="Q317" s="330"/>
      <c r="R317" s="330"/>
      <c r="S317" s="330"/>
      <c r="T317" s="330"/>
      <c r="U317" s="330"/>
      <c r="V317" s="330"/>
      <c r="W317" s="330"/>
      <c r="X317" s="330"/>
      <c r="Y317" s="330"/>
      <c r="BF317" s="332">
        <v>313</v>
      </c>
      <c r="BG317" s="333">
        <v>135000</v>
      </c>
      <c r="BH317" s="333">
        <v>112500</v>
      </c>
      <c r="BI317" s="333">
        <v>125000</v>
      </c>
      <c r="BJ317" s="333">
        <v>85000</v>
      </c>
      <c r="BK317" s="333">
        <v>112500</v>
      </c>
      <c r="BL317" s="333"/>
      <c r="BM317" s="333"/>
      <c r="BN317" s="333"/>
      <c r="BO317" s="333"/>
      <c r="BP317" s="331" t="s">
        <v>287</v>
      </c>
    </row>
    <row r="318" spans="1:68" s="331" customFormat="1" x14ac:dyDescent="0.3">
      <c r="A318" s="330"/>
      <c r="B318" s="330"/>
      <c r="C318" s="330"/>
      <c r="D318" s="330"/>
      <c r="E318" s="330"/>
      <c r="F318" s="330"/>
      <c r="G318" s="330"/>
      <c r="H318" s="330"/>
      <c r="I318" s="330"/>
      <c r="J318" s="330"/>
      <c r="K318" s="330"/>
      <c r="L318" s="330"/>
      <c r="M318" s="330"/>
      <c r="N318" s="330"/>
      <c r="O318" s="330"/>
      <c r="P318" s="330"/>
      <c r="Q318" s="330"/>
      <c r="R318" s="330"/>
      <c r="S318" s="330"/>
      <c r="T318" s="330"/>
      <c r="U318" s="330"/>
      <c r="V318" s="330"/>
      <c r="W318" s="330"/>
      <c r="X318" s="330"/>
      <c r="Y318" s="330"/>
      <c r="BF318" s="332">
        <v>314</v>
      </c>
      <c r="BG318" s="333">
        <v>135000</v>
      </c>
      <c r="BH318" s="333">
        <v>112500</v>
      </c>
      <c r="BI318" s="333">
        <v>125000</v>
      </c>
      <c r="BJ318" s="333">
        <v>85000</v>
      </c>
      <c r="BK318" s="333">
        <v>112500</v>
      </c>
      <c r="BL318" s="333"/>
      <c r="BM318" s="333"/>
      <c r="BN318" s="333"/>
      <c r="BO318" s="333"/>
      <c r="BP318" s="331" t="s">
        <v>287</v>
      </c>
    </row>
    <row r="319" spans="1:68" s="331" customFormat="1" x14ac:dyDescent="0.3">
      <c r="A319" s="330"/>
      <c r="B319" s="330"/>
      <c r="C319" s="330"/>
      <c r="D319" s="330"/>
      <c r="E319" s="330"/>
      <c r="F319" s="330"/>
      <c r="G319" s="330"/>
      <c r="H319" s="330"/>
      <c r="I319" s="330"/>
      <c r="J319" s="330"/>
      <c r="K319" s="330"/>
      <c r="L319" s="330"/>
      <c r="M319" s="330"/>
      <c r="N319" s="330"/>
      <c r="O319" s="330"/>
      <c r="P319" s="330"/>
      <c r="Q319" s="330"/>
      <c r="R319" s="330"/>
      <c r="S319" s="330"/>
      <c r="T319" s="330"/>
      <c r="U319" s="330"/>
      <c r="V319" s="330"/>
      <c r="W319" s="330"/>
      <c r="X319" s="330"/>
      <c r="Y319" s="330"/>
      <c r="BF319" s="332">
        <v>315</v>
      </c>
      <c r="BG319" s="333">
        <v>135000</v>
      </c>
      <c r="BH319" s="333">
        <v>112500</v>
      </c>
      <c r="BI319" s="333">
        <v>125000</v>
      </c>
      <c r="BJ319" s="333">
        <v>85000</v>
      </c>
      <c r="BK319" s="333">
        <v>112500</v>
      </c>
      <c r="BL319" s="333"/>
      <c r="BM319" s="333"/>
      <c r="BN319" s="333"/>
      <c r="BO319" s="333"/>
      <c r="BP319" s="331" t="s">
        <v>287</v>
      </c>
    </row>
    <row r="320" spans="1:68" s="331" customFormat="1" x14ac:dyDescent="0.3">
      <c r="A320" s="330"/>
      <c r="B320" s="330"/>
      <c r="C320" s="330"/>
      <c r="D320" s="330"/>
      <c r="E320" s="330"/>
      <c r="F320" s="330"/>
      <c r="G320" s="330"/>
      <c r="H320" s="330"/>
      <c r="I320" s="330"/>
      <c r="J320" s="330"/>
      <c r="K320" s="330"/>
      <c r="L320" s="330"/>
      <c r="M320" s="330"/>
      <c r="N320" s="330"/>
      <c r="O320" s="330"/>
      <c r="P320" s="330"/>
      <c r="Q320" s="330"/>
      <c r="R320" s="330"/>
      <c r="S320" s="330"/>
      <c r="T320" s="330"/>
      <c r="U320" s="330"/>
      <c r="V320" s="330"/>
      <c r="W320" s="330"/>
      <c r="X320" s="330"/>
      <c r="Y320" s="330"/>
      <c r="BF320" s="332">
        <v>316</v>
      </c>
      <c r="BG320" s="333">
        <v>135000</v>
      </c>
      <c r="BH320" s="333">
        <v>112500</v>
      </c>
      <c r="BI320" s="333">
        <v>125000</v>
      </c>
      <c r="BJ320" s="333">
        <v>85000</v>
      </c>
      <c r="BK320" s="333">
        <v>112500</v>
      </c>
      <c r="BL320" s="333"/>
      <c r="BM320" s="333"/>
      <c r="BN320" s="333"/>
      <c r="BO320" s="333"/>
      <c r="BP320" s="331" t="s">
        <v>287</v>
      </c>
    </row>
    <row r="321" spans="1:68" s="331" customFormat="1" x14ac:dyDescent="0.3">
      <c r="A321" s="330"/>
      <c r="B321" s="330"/>
      <c r="C321" s="330"/>
      <c r="D321" s="330"/>
      <c r="E321" s="330"/>
      <c r="F321" s="330"/>
      <c r="G321" s="330"/>
      <c r="H321" s="330"/>
      <c r="I321" s="330"/>
      <c r="J321" s="330"/>
      <c r="K321" s="330"/>
      <c r="L321" s="330"/>
      <c r="M321" s="330"/>
      <c r="N321" s="330"/>
      <c r="O321" s="330"/>
      <c r="P321" s="330"/>
      <c r="Q321" s="330"/>
      <c r="R321" s="330"/>
      <c r="S321" s="330"/>
      <c r="T321" s="330"/>
      <c r="U321" s="330"/>
      <c r="V321" s="330"/>
      <c r="W321" s="330"/>
      <c r="X321" s="330"/>
      <c r="Y321" s="330"/>
      <c r="BF321" s="332">
        <v>317</v>
      </c>
      <c r="BG321" s="333">
        <v>135000</v>
      </c>
      <c r="BH321" s="333">
        <v>112500</v>
      </c>
      <c r="BI321" s="333">
        <v>125000</v>
      </c>
      <c r="BJ321" s="333">
        <v>85000</v>
      </c>
      <c r="BK321" s="333">
        <v>112500</v>
      </c>
      <c r="BL321" s="333"/>
      <c r="BM321" s="333"/>
      <c r="BN321" s="333"/>
      <c r="BO321" s="333"/>
      <c r="BP321" s="331" t="s">
        <v>287</v>
      </c>
    </row>
    <row r="322" spans="1:68" s="331" customFormat="1" x14ac:dyDescent="0.3">
      <c r="A322" s="330"/>
      <c r="B322" s="330"/>
      <c r="C322" s="330"/>
      <c r="D322" s="330"/>
      <c r="E322" s="330"/>
      <c r="F322" s="330"/>
      <c r="G322" s="330"/>
      <c r="H322" s="330"/>
      <c r="I322" s="330"/>
      <c r="J322" s="330"/>
      <c r="K322" s="330"/>
      <c r="L322" s="330"/>
      <c r="M322" s="330"/>
      <c r="N322" s="330"/>
      <c r="O322" s="330"/>
      <c r="P322" s="330"/>
      <c r="Q322" s="330"/>
      <c r="R322" s="330"/>
      <c r="S322" s="330"/>
      <c r="T322" s="330"/>
      <c r="U322" s="330"/>
      <c r="V322" s="330"/>
      <c r="W322" s="330"/>
      <c r="X322" s="330"/>
      <c r="Y322" s="330"/>
      <c r="BF322" s="332">
        <v>318</v>
      </c>
      <c r="BG322" s="333">
        <v>135000</v>
      </c>
      <c r="BH322" s="333">
        <v>112500</v>
      </c>
      <c r="BI322" s="333">
        <v>125000</v>
      </c>
      <c r="BJ322" s="333">
        <v>85000</v>
      </c>
      <c r="BK322" s="333">
        <v>112500</v>
      </c>
      <c r="BL322" s="333"/>
      <c r="BM322" s="333"/>
      <c r="BN322" s="333"/>
      <c r="BO322" s="333"/>
      <c r="BP322" s="331" t="s">
        <v>287</v>
      </c>
    </row>
    <row r="323" spans="1:68" s="331" customFormat="1" x14ac:dyDescent="0.3">
      <c r="A323" s="330"/>
      <c r="B323" s="330"/>
      <c r="C323" s="330"/>
      <c r="D323" s="330"/>
      <c r="E323" s="330"/>
      <c r="F323" s="330"/>
      <c r="G323" s="330"/>
      <c r="H323" s="330"/>
      <c r="I323" s="330"/>
      <c r="J323" s="330"/>
      <c r="K323" s="330"/>
      <c r="L323" s="330"/>
      <c r="M323" s="330"/>
      <c r="N323" s="330"/>
      <c r="O323" s="330"/>
      <c r="P323" s="330"/>
      <c r="Q323" s="330"/>
      <c r="R323" s="330"/>
      <c r="S323" s="330"/>
      <c r="T323" s="330"/>
      <c r="U323" s="330"/>
      <c r="V323" s="330"/>
      <c r="W323" s="330"/>
      <c r="X323" s="330"/>
      <c r="Y323" s="330"/>
      <c r="BF323" s="332">
        <v>319</v>
      </c>
      <c r="BG323" s="333">
        <v>135000</v>
      </c>
      <c r="BH323" s="333">
        <v>112500</v>
      </c>
      <c r="BI323" s="333">
        <v>125000</v>
      </c>
      <c r="BJ323" s="333">
        <v>85000</v>
      </c>
      <c r="BK323" s="333">
        <v>112500</v>
      </c>
      <c r="BL323" s="333"/>
      <c r="BM323" s="333"/>
      <c r="BN323" s="333"/>
      <c r="BO323" s="333"/>
      <c r="BP323" s="331" t="s">
        <v>287</v>
      </c>
    </row>
    <row r="324" spans="1:68" s="331" customFormat="1" x14ac:dyDescent="0.3">
      <c r="A324" s="330"/>
      <c r="B324" s="330"/>
      <c r="C324" s="330"/>
      <c r="D324" s="330"/>
      <c r="E324" s="330"/>
      <c r="F324" s="330"/>
      <c r="G324" s="330"/>
      <c r="H324" s="330"/>
      <c r="I324" s="330"/>
      <c r="J324" s="330"/>
      <c r="K324" s="330"/>
      <c r="L324" s="330"/>
      <c r="M324" s="330"/>
      <c r="N324" s="330"/>
      <c r="O324" s="330"/>
      <c r="P324" s="330"/>
      <c r="Q324" s="330"/>
      <c r="R324" s="330"/>
      <c r="S324" s="330"/>
      <c r="T324" s="330"/>
      <c r="U324" s="330"/>
      <c r="V324" s="330"/>
      <c r="W324" s="330"/>
      <c r="X324" s="330"/>
      <c r="Y324" s="330"/>
      <c r="BF324" s="332">
        <v>320</v>
      </c>
      <c r="BG324" s="333">
        <v>135000</v>
      </c>
      <c r="BH324" s="333">
        <v>112500</v>
      </c>
      <c r="BI324" s="333">
        <v>125000</v>
      </c>
      <c r="BJ324" s="333">
        <v>85000</v>
      </c>
      <c r="BK324" s="333">
        <v>112500</v>
      </c>
      <c r="BL324" s="333"/>
      <c r="BM324" s="333"/>
      <c r="BN324" s="333"/>
      <c r="BO324" s="333"/>
      <c r="BP324" s="331" t="s">
        <v>287</v>
      </c>
    </row>
    <row r="325" spans="1:68" s="331" customFormat="1" x14ac:dyDescent="0.3">
      <c r="A325" s="330"/>
      <c r="B325" s="330"/>
      <c r="C325" s="330"/>
      <c r="D325" s="330"/>
      <c r="E325" s="330"/>
      <c r="F325" s="330"/>
      <c r="G325" s="330"/>
      <c r="H325" s="330"/>
      <c r="I325" s="330"/>
      <c r="J325" s="330"/>
      <c r="K325" s="330"/>
      <c r="L325" s="330"/>
      <c r="M325" s="330"/>
      <c r="N325" s="330"/>
      <c r="O325" s="330"/>
      <c r="P325" s="330"/>
      <c r="Q325" s="330"/>
      <c r="R325" s="330"/>
      <c r="S325" s="330"/>
      <c r="T325" s="330"/>
      <c r="U325" s="330"/>
      <c r="V325" s="330"/>
      <c r="W325" s="330"/>
      <c r="X325" s="330"/>
      <c r="Y325" s="330"/>
      <c r="BF325" s="332">
        <v>321</v>
      </c>
      <c r="BG325" s="333">
        <v>135000</v>
      </c>
      <c r="BH325" s="333">
        <v>112500</v>
      </c>
      <c r="BI325" s="333">
        <v>125000</v>
      </c>
      <c r="BJ325" s="333">
        <v>85000</v>
      </c>
      <c r="BK325" s="333">
        <v>112500</v>
      </c>
      <c r="BL325" s="333"/>
      <c r="BM325" s="333"/>
      <c r="BN325" s="333"/>
      <c r="BO325" s="333"/>
      <c r="BP325" s="331" t="s">
        <v>287</v>
      </c>
    </row>
    <row r="326" spans="1:68" s="331" customFormat="1" x14ac:dyDescent="0.3">
      <c r="A326" s="330"/>
      <c r="B326" s="330"/>
      <c r="C326" s="330"/>
      <c r="D326" s="330"/>
      <c r="E326" s="330"/>
      <c r="F326" s="330"/>
      <c r="G326" s="330"/>
      <c r="H326" s="330"/>
      <c r="I326" s="330"/>
      <c r="J326" s="330"/>
      <c r="K326" s="330"/>
      <c r="L326" s="330"/>
      <c r="M326" s="330"/>
      <c r="N326" s="330"/>
      <c r="O326" s="330"/>
      <c r="P326" s="330"/>
      <c r="Q326" s="330"/>
      <c r="R326" s="330"/>
      <c r="S326" s="330"/>
      <c r="T326" s="330"/>
      <c r="U326" s="330"/>
      <c r="V326" s="330"/>
      <c r="W326" s="330"/>
      <c r="X326" s="330"/>
      <c r="Y326" s="330"/>
      <c r="BF326" s="332">
        <v>322</v>
      </c>
      <c r="BG326" s="333">
        <v>135000</v>
      </c>
      <c r="BH326" s="333">
        <v>112500</v>
      </c>
      <c r="BI326" s="333">
        <v>125000</v>
      </c>
      <c r="BJ326" s="333">
        <v>85000</v>
      </c>
      <c r="BK326" s="333">
        <v>112500</v>
      </c>
      <c r="BL326" s="333"/>
      <c r="BM326" s="333"/>
      <c r="BN326" s="333"/>
      <c r="BO326" s="333"/>
      <c r="BP326" s="331" t="s">
        <v>287</v>
      </c>
    </row>
    <row r="327" spans="1:68" s="331" customFormat="1" x14ac:dyDescent="0.3">
      <c r="A327" s="330"/>
      <c r="B327" s="330"/>
      <c r="C327" s="330"/>
      <c r="D327" s="330"/>
      <c r="E327" s="330"/>
      <c r="F327" s="330"/>
      <c r="G327" s="330"/>
      <c r="H327" s="330"/>
      <c r="I327" s="330"/>
      <c r="J327" s="330"/>
      <c r="K327" s="330"/>
      <c r="L327" s="330"/>
      <c r="M327" s="330"/>
      <c r="N327" s="330"/>
      <c r="O327" s="330"/>
      <c r="P327" s="330"/>
      <c r="Q327" s="330"/>
      <c r="R327" s="330"/>
      <c r="S327" s="330"/>
      <c r="T327" s="330"/>
      <c r="U327" s="330"/>
      <c r="V327" s="330"/>
      <c r="W327" s="330"/>
      <c r="X327" s="330"/>
      <c r="Y327" s="330"/>
      <c r="BF327" s="332">
        <v>323</v>
      </c>
      <c r="BG327" s="333">
        <v>135000</v>
      </c>
      <c r="BH327" s="333">
        <v>112500</v>
      </c>
      <c r="BI327" s="333">
        <v>125000</v>
      </c>
      <c r="BJ327" s="333">
        <v>85000</v>
      </c>
      <c r="BK327" s="333">
        <v>112500</v>
      </c>
      <c r="BL327" s="333"/>
      <c r="BM327" s="333"/>
      <c r="BN327" s="333"/>
      <c r="BO327" s="333"/>
      <c r="BP327" s="331" t="s">
        <v>287</v>
      </c>
    </row>
    <row r="328" spans="1:68" s="331" customFormat="1" x14ac:dyDescent="0.3">
      <c r="A328" s="330"/>
      <c r="B328" s="330"/>
      <c r="C328" s="330"/>
      <c r="D328" s="330"/>
      <c r="E328" s="330"/>
      <c r="F328" s="330"/>
      <c r="G328" s="330"/>
      <c r="H328" s="330"/>
      <c r="I328" s="330"/>
      <c r="J328" s="330"/>
      <c r="K328" s="330"/>
      <c r="L328" s="330"/>
      <c r="M328" s="330"/>
      <c r="N328" s="330"/>
      <c r="O328" s="330"/>
      <c r="P328" s="330"/>
      <c r="Q328" s="330"/>
      <c r="R328" s="330"/>
      <c r="S328" s="330"/>
      <c r="T328" s="330"/>
      <c r="U328" s="330"/>
      <c r="V328" s="330"/>
      <c r="W328" s="330"/>
      <c r="X328" s="330"/>
      <c r="Y328" s="330"/>
      <c r="BF328" s="332">
        <v>324</v>
      </c>
      <c r="BG328" s="333">
        <v>135000</v>
      </c>
      <c r="BH328" s="333">
        <v>112500</v>
      </c>
      <c r="BI328" s="333">
        <v>125000</v>
      </c>
      <c r="BJ328" s="333">
        <v>85000</v>
      </c>
      <c r="BK328" s="333">
        <v>112500</v>
      </c>
      <c r="BL328" s="333"/>
      <c r="BM328" s="333"/>
      <c r="BN328" s="333"/>
      <c r="BO328" s="333"/>
      <c r="BP328" s="331" t="s">
        <v>287</v>
      </c>
    </row>
    <row r="329" spans="1:68" s="331" customFormat="1" x14ac:dyDescent="0.3">
      <c r="A329" s="330"/>
      <c r="B329" s="330"/>
      <c r="C329" s="330"/>
      <c r="D329" s="330"/>
      <c r="E329" s="330"/>
      <c r="F329" s="330"/>
      <c r="G329" s="330"/>
      <c r="H329" s="330"/>
      <c r="I329" s="330"/>
      <c r="J329" s="330"/>
      <c r="K329" s="330"/>
      <c r="L329" s="330"/>
      <c r="M329" s="330"/>
      <c r="N329" s="330"/>
      <c r="O329" s="330"/>
      <c r="P329" s="330"/>
      <c r="Q329" s="330"/>
      <c r="R329" s="330"/>
      <c r="S329" s="330"/>
      <c r="T329" s="330"/>
      <c r="U329" s="330"/>
      <c r="V329" s="330"/>
      <c r="W329" s="330"/>
      <c r="X329" s="330"/>
      <c r="Y329" s="330"/>
      <c r="BF329" s="332">
        <v>325</v>
      </c>
      <c r="BG329" s="333">
        <v>135000</v>
      </c>
      <c r="BH329" s="333">
        <v>112500</v>
      </c>
      <c r="BI329" s="333">
        <v>125000</v>
      </c>
      <c r="BJ329" s="333">
        <v>85000</v>
      </c>
      <c r="BK329" s="333">
        <v>112500</v>
      </c>
      <c r="BL329" s="333"/>
      <c r="BM329" s="333"/>
      <c r="BN329" s="333"/>
      <c r="BO329" s="333"/>
      <c r="BP329" s="331" t="s">
        <v>287</v>
      </c>
    </row>
    <row r="330" spans="1:68" s="331" customFormat="1" x14ac:dyDescent="0.3">
      <c r="A330" s="330"/>
      <c r="B330" s="330"/>
      <c r="C330" s="330"/>
      <c r="D330" s="330"/>
      <c r="E330" s="330"/>
      <c r="F330" s="330"/>
      <c r="G330" s="330"/>
      <c r="H330" s="330"/>
      <c r="I330" s="330"/>
      <c r="J330" s="330"/>
      <c r="K330" s="330"/>
      <c r="L330" s="330"/>
      <c r="M330" s="330"/>
      <c r="N330" s="330"/>
      <c r="O330" s="330"/>
      <c r="P330" s="330"/>
      <c r="Q330" s="330"/>
      <c r="R330" s="330"/>
      <c r="S330" s="330"/>
      <c r="T330" s="330"/>
      <c r="U330" s="330"/>
      <c r="V330" s="330"/>
      <c r="W330" s="330"/>
      <c r="X330" s="330"/>
      <c r="Y330" s="330"/>
      <c r="BF330" s="332">
        <v>326</v>
      </c>
      <c r="BG330" s="333">
        <v>135000</v>
      </c>
      <c r="BH330" s="333">
        <v>112500</v>
      </c>
      <c r="BI330" s="333">
        <v>125000</v>
      </c>
      <c r="BJ330" s="333">
        <v>85000</v>
      </c>
      <c r="BK330" s="333">
        <v>112500</v>
      </c>
      <c r="BL330" s="333"/>
      <c r="BM330" s="333"/>
      <c r="BN330" s="333"/>
      <c r="BO330" s="333"/>
      <c r="BP330" s="331" t="s">
        <v>287</v>
      </c>
    </row>
    <row r="331" spans="1:68" s="331" customFormat="1" x14ac:dyDescent="0.3">
      <c r="A331" s="330"/>
      <c r="B331" s="330"/>
      <c r="C331" s="330"/>
      <c r="D331" s="330"/>
      <c r="E331" s="330"/>
      <c r="F331" s="330"/>
      <c r="G331" s="330"/>
      <c r="H331" s="330"/>
      <c r="I331" s="330"/>
      <c r="J331" s="330"/>
      <c r="K331" s="330"/>
      <c r="L331" s="330"/>
      <c r="M331" s="330"/>
      <c r="N331" s="330"/>
      <c r="O331" s="330"/>
      <c r="P331" s="330"/>
      <c r="Q331" s="330"/>
      <c r="R331" s="330"/>
      <c r="S331" s="330"/>
      <c r="T331" s="330"/>
      <c r="U331" s="330"/>
      <c r="V331" s="330"/>
      <c r="W331" s="330"/>
      <c r="X331" s="330"/>
      <c r="Y331" s="330"/>
      <c r="BF331" s="332">
        <v>327</v>
      </c>
      <c r="BG331" s="333">
        <v>135000</v>
      </c>
      <c r="BH331" s="333">
        <v>112500</v>
      </c>
      <c r="BI331" s="333">
        <v>125000</v>
      </c>
      <c r="BJ331" s="333">
        <v>85000</v>
      </c>
      <c r="BK331" s="333">
        <v>112500</v>
      </c>
      <c r="BL331" s="333"/>
      <c r="BM331" s="333"/>
      <c r="BN331" s="333"/>
      <c r="BO331" s="333"/>
      <c r="BP331" s="331" t="s">
        <v>287</v>
      </c>
    </row>
    <row r="332" spans="1:68" s="331" customFormat="1" x14ac:dyDescent="0.3">
      <c r="A332" s="330"/>
      <c r="B332" s="330"/>
      <c r="C332" s="330"/>
      <c r="D332" s="330"/>
      <c r="E332" s="330"/>
      <c r="F332" s="330"/>
      <c r="G332" s="330"/>
      <c r="H332" s="330"/>
      <c r="I332" s="330"/>
      <c r="J332" s="330"/>
      <c r="K332" s="330"/>
      <c r="L332" s="330"/>
      <c r="M332" s="330"/>
      <c r="N332" s="330"/>
      <c r="O332" s="330"/>
      <c r="P332" s="330"/>
      <c r="Q332" s="330"/>
      <c r="R332" s="330"/>
      <c r="S332" s="330"/>
      <c r="T332" s="330"/>
      <c r="U332" s="330"/>
      <c r="V332" s="330"/>
      <c r="W332" s="330"/>
      <c r="X332" s="330"/>
      <c r="Y332" s="330"/>
      <c r="BF332" s="332">
        <v>328</v>
      </c>
      <c r="BG332" s="333">
        <v>135000</v>
      </c>
      <c r="BH332" s="333">
        <v>112500</v>
      </c>
      <c r="BI332" s="333">
        <v>125000</v>
      </c>
      <c r="BJ332" s="333">
        <v>85000</v>
      </c>
      <c r="BK332" s="333">
        <v>112500</v>
      </c>
      <c r="BL332" s="333"/>
      <c r="BM332" s="333"/>
      <c r="BN332" s="333"/>
      <c r="BO332" s="333"/>
      <c r="BP332" s="331" t="s">
        <v>287</v>
      </c>
    </row>
    <row r="333" spans="1:68" s="331" customFormat="1" x14ac:dyDescent="0.3">
      <c r="A333" s="330"/>
      <c r="B333" s="330"/>
      <c r="C333" s="330"/>
      <c r="D333" s="330"/>
      <c r="E333" s="330"/>
      <c r="F333" s="330"/>
      <c r="G333" s="330"/>
      <c r="H333" s="330"/>
      <c r="I333" s="330"/>
      <c r="J333" s="330"/>
      <c r="K333" s="330"/>
      <c r="L333" s="330"/>
      <c r="M333" s="330"/>
      <c r="N333" s="330"/>
      <c r="O333" s="330"/>
      <c r="P333" s="330"/>
      <c r="Q333" s="330"/>
      <c r="R333" s="330"/>
      <c r="S333" s="330"/>
      <c r="T333" s="330"/>
      <c r="U333" s="330"/>
      <c r="V333" s="330"/>
      <c r="W333" s="330"/>
      <c r="X333" s="330"/>
      <c r="Y333" s="330"/>
      <c r="BF333" s="332">
        <v>329</v>
      </c>
      <c r="BG333" s="333">
        <v>135000</v>
      </c>
      <c r="BH333" s="333">
        <v>112500</v>
      </c>
      <c r="BI333" s="333">
        <v>125000</v>
      </c>
      <c r="BJ333" s="333">
        <v>85000</v>
      </c>
      <c r="BK333" s="333">
        <v>112500</v>
      </c>
      <c r="BL333" s="333"/>
      <c r="BM333" s="333"/>
      <c r="BN333" s="333"/>
      <c r="BO333" s="333"/>
      <c r="BP333" s="331" t="s">
        <v>287</v>
      </c>
    </row>
    <row r="334" spans="1:68" s="331" customFormat="1" x14ac:dyDescent="0.3">
      <c r="A334" s="330"/>
      <c r="B334" s="330"/>
      <c r="C334" s="330"/>
      <c r="D334" s="330"/>
      <c r="E334" s="330"/>
      <c r="F334" s="330"/>
      <c r="G334" s="330"/>
      <c r="H334" s="330"/>
      <c r="I334" s="330"/>
      <c r="J334" s="330"/>
      <c r="K334" s="330"/>
      <c r="L334" s="330"/>
      <c r="M334" s="330"/>
      <c r="N334" s="330"/>
      <c r="O334" s="330"/>
      <c r="P334" s="330"/>
      <c r="Q334" s="330"/>
      <c r="R334" s="330"/>
      <c r="S334" s="330"/>
      <c r="T334" s="330"/>
      <c r="U334" s="330"/>
      <c r="V334" s="330"/>
      <c r="W334" s="330"/>
      <c r="X334" s="330"/>
      <c r="Y334" s="330"/>
      <c r="BF334" s="332">
        <v>330</v>
      </c>
      <c r="BG334" s="333">
        <v>135000</v>
      </c>
      <c r="BH334" s="333">
        <v>112500</v>
      </c>
      <c r="BI334" s="333">
        <v>125000</v>
      </c>
      <c r="BJ334" s="333">
        <v>85000</v>
      </c>
      <c r="BK334" s="333">
        <v>112500</v>
      </c>
      <c r="BL334" s="333"/>
      <c r="BM334" s="333"/>
      <c r="BN334" s="333"/>
      <c r="BO334" s="333"/>
      <c r="BP334" s="331" t="s">
        <v>287</v>
      </c>
    </row>
    <row r="335" spans="1:68" s="331" customFormat="1" x14ac:dyDescent="0.3">
      <c r="A335" s="330"/>
      <c r="B335" s="330"/>
      <c r="C335" s="330"/>
      <c r="D335" s="330"/>
      <c r="E335" s="330"/>
      <c r="F335" s="330"/>
      <c r="G335" s="330"/>
      <c r="H335" s="330"/>
      <c r="I335" s="330"/>
      <c r="J335" s="330"/>
      <c r="K335" s="330"/>
      <c r="L335" s="330"/>
      <c r="M335" s="330"/>
      <c r="N335" s="330"/>
      <c r="O335" s="330"/>
      <c r="P335" s="330"/>
      <c r="Q335" s="330"/>
      <c r="R335" s="330"/>
      <c r="S335" s="330"/>
      <c r="T335" s="330"/>
      <c r="U335" s="330"/>
      <c r="V335" s="330"/>
      <c r="W335" s="330"/>
      <c r="X335" s="330"/>
      <c r="Y335" s="330"/>
      <c r="BF335" s="332">
        <v>331</v>
      </c>
      <c r="BG335" s="333">
        <v>135000</v>
      </c>
      <c r="BH335" s="333">
        <v>112500</v>
      </c>
      <c r="BI335" s="333">
        <v>125000</v>
      </c>
      <c r="BJ335" s="333">
        <v>85000</v>
      </c>
      <c r="BK335" s="333">
        <v>112500</v>
      </c>
      <c r="BL335" s="333"/>
      <c r="BM335" s="333"/>
      <c r="BN335" s="333"/>
      <c r="BO335" s="333"/>
      <c r="BP335" s="331" t="s">
        <v>287</v>
      </c>
    </row>
    <row r="336" spans="1:68" s="331" customFormat="1" x14ac:dyDescent="0.3">
      <c r="A336" s="330"/>
      <c r="B336" s="330"/>
      <c r="C336" s="330"/>
      <c r="D336" s="330"/>
      <c r="E336" s="330"/>
      <c r="F336" s="330"/>
      <c r="G336" s="330"/>
      <c r="H336" s="330"/>
      <c r="I336" s="330"/>
      <c r="J336" s="330"/>
      <c r="K336" s="330"/>
      <c r="L336" s="330"/>
      <c r="M336" s="330"/>
      <c r="N336" s="330"/>
      <c r="O336" s="330"/>
      <c r="P336" s="330"/>
      <c r="Q336" s="330"/>
      <c r="R336" s="330"/>
      <c r="S336" s="330"/>
      <c r="T336" s="330"/>
      <c r="U336" s="330"/>
      <c r="V336" s="330"/>
      <c r="W336" s="330"/>
      <c r="X336" s="330"/>
      <c r="Y336" s="330"/>
      <c r="BF336" s="332">
        <v>332</v>
      </c>
      <c r="BG336" s="333">
        <v>135000</v>
      </c>
      <c r="BH336" s="333">
        <v>112500</v>
      </c>
      <c r="BI336" s="333">
        <v>125000</v>
      </c>
      <c r="BJ336" s="333">
        <v>85000</v>
      </c>
      <c r="BK336" s="333">
        <v>112500</v>
      </c>
      <c r="BL336" s="333"/>
      <c r="BM336" s="333"/>
      <c r="BN336" s="333"/>
      <c r="BO336" s="333"/>
      <c r="BP336" s="331" t="s">
        <v>287</v>
      </c>
    </row>
    <row r="337" spans="1:68" s="331" customFormat="1" x14ac:dyDescent="0.3">
      <c r="A337" s="330"/>
      <c r="B337" s="330"/>
      <c r="C337" s="330"/>
      <c r="D337" s="330"/>
      <c r="E337" s="330"/>
      <c r="F337" s="330"/>
      <c r="G337" s="330"/>
      <c r="H337" s="330"/>
      <c r="I337" s="330"/>
      <c r="J337" s="330"/>
      <c r="K337" s="330"/>
      <c r="L337" s="330"/>
      <c r="M337" s="330"/>
      <c r="N337" s="330"/>
      <c r="O337" s="330"/>
      <c r="P337" s="330"/>
      <c r="Q337" s="330"/>
      <c r="R337" s="330"/>
      <c r="S337" s="330"/>
      <c r="T337" s="330"/>
      <c r="U337" s="330"/>
      <c r="V337" s="330"/>
      <c r="W337" s="330"/>
      <c r="X337" s="330"/>
      <c r="Y337" s="330"/>
      <c r="BF337" s="332">
        <v>333</v>
      </c>
      <c r="BG337" s="333">
        <v>135000</v>
      </c>
      <c r="BH337" s="333">
        <v>112500</v>
      </c>
      <c r="BI337" s="333">
        <v>125000</v>
      </c>
      <c r="BJ337" s="333">
        <v>85000</v>
      </c>
      <c r="BK337" s="333">
        <v>112500</v>
      </c>
      <c r="BL337" s="333"/>
      <c r="BM337" s="333"/>
      <c r="BN337" s="333"/>
      <c r="BO337" s="333"/>
      <c r="BP337" s="331" t="s">
        <v>287</v>
      </c>
    </row>
    <row r="338" spans="1:68" s="331" customFormat="1" x14ac:dyDescent="0.3">
      <c r="A338" s="330"/>
      <c r="B338" s="330"/>
      <c r="C338" s="330"/>
      <c r="D338" s="330"/>
      <c r="E338" s="330"/>
      <c r="F338" s="330"/>
      <c r="G338" s="330"/>
      <c r="H338" s="330"/>
      <c r="I338" s="330"/>
      <c r="J338" s="330"/>
      <c r="K338" s="330"/>
      <c r="L338" s="330"/>
      <c r="M338" s="330"/>
      <c r="N338" s="330"/>
      <c r="O338" s="330"/>
      <c r="P338" s="330"/>
      <c r="Q338" s="330"/>
      <c r="R338" s="330"/>
      <c r="S338" s="330"/>
      <c r="T338" s="330"/>
      <c r="U338" s="330"/>
      <c r="V338" s="330"/>
      <c r="W338" s="330"/>
      <c r="X338" s="330"/>
      <c r="Y338" s="330"/>
      <c r="BF338" s="332">
        <v>334</v>
      </c>
      <c r="BG338" s="333">
        <v>135000</v>
      </c>
      <c r="BH338" s="333">
        <v>112500</v>
      </c>
      <c r="BI338" s="333">
        <v>125000</v>
      </c>
      <c r="BJ338" s="333">
        <v>85000</v>
      </c>
      <c r="BK338" s="333">
        <v>112500</v>
      </c>
      <c r="BL338" s="333"/>
      <c r="BM338" s="333"/>
      <c r="BN338" s="333"/>
      <c r="BO338" s="333"/>
      <c r="BP338" s="331" t="s">
        <v>287</v>
      </c>
    </row>
    <row r="339" spans="1:68" s="331" customFormat="1" x14ac:dyDescent="0.3">
      <c r="A339" s="330"/>
      <c r="B339" s="330"/>
      <c r="C339" s="330"/>
      <c r="D339" s="330"/>
      <c r="E339" s="330"/>
      <c r="F339" s="330"/>
      <c r="G339" s="330"/>
      <c r="H339" s="330"/>
      <c r="I339" s="330"/>
      <c r="J339" s="330"/>
      <c r="K339" s="330"/>
      <c r="L339" s="330"/>
      <c r="M339" s="330"/>
      <c r="N339" s="330"/>
      <c r="O339" s="330"/>
      <c r="P339" s="330"/>
      <c r="Q339" s="330"/>
      <c r="R339" s="330"/>
      <c r="S339" s="330"/>
      <c r="T339" s="330"/>
      <c r="U339" s="330"/>
      <c r="V339" s="330"/>
      <c r="W339" s="330"/>
      <c r="X339" s="330"/>
      <c r="Y339" s="330"/>
      <c r="BF339" s="332">
        <v>335</v>
      </c>
      <c r="BG339" s="333">
        <v>135000</v>
      </c>
      <c r="BH339" s="333">
        <v>112500</v>
      </c>
      <c r="BI339" s="333">
        <v>125000</v>
      </c>
      <c r="BJ339" s="333">
        <v>85000</v>
      </c>
      <c r="BK339" s="333">
        <v>112500</v>
      </c>
      <c r="BL339" s="333"/>
      <c r="BM339" s="333"/>
      <c r="BN339" s="333"/>
      <c r="BO339" s="333"/>
      <c r="BP339" s="331" t="s">
        <v>287</v>
      </c>
    </row>
    <row r="340" spans="1:68" s="331" customFormat="1" x14ac:dyDescent="0.3">
      <c r="A340" s="330"/>
      <c r="B340" s="330"/>
      <c r="C340" s="330"/>
      <c r="D340" s="330"/>
      <c r="E340" s="330"/>
      <c r="F340" s="330"/>
      <c r="G340" s="330"/>
      <c r="H340" s="330"/>
      <c r="I340" s="330"/>
      <c r="J340" s="330"/>
      <c r="K340" s="330"/>
      <c r="L340" s="330"/>
      <c r="M340" s="330"/>
      <c r="N340" s="330"/>
      <c r="O340" s="330"/>
      <c r="P340" s="330"/>
      <c r="Q340" s="330"/>
      <c r="R340" s="330"/>
      <c r="S340" s="330"/>
      <c r="T340" s="330"/>
      <c r="U340" s="330"/>
      <c r="V340" s="330"/>
      <c r="W340" s="330"/>
      <c r="X340" s="330"/>
      <c r="Y340" s="330"/>
      <c r="BF340" s="332">
        <v>336</v>
      </c>
      <c r="BG340" s="333">
        <v>135000</v>
      </c>
      <c r="BH340" s="333">
        <v>112500</v>
      </c>
      <c r="BI340" s="333">
        <v>125000</v>
      </c>
      <c r="BJ340" s="333">
        <v>85000</v>
      </c>
      <c r="BK340" s="333">
        <v>112500</v>
      </c>
      <c r="BL340" s="333"/>
      <c r="BM340" s="333"/>
      <c r="BN340" s="333"/>
      <c r="BO340" s="333"/>
      <c r="BP340" s="331" t="s">
        <v>287</v>
      </c>
    </row>
    <row r="341" spans="1:68" s="331" customFormat="1" x14ac:dyDescent="0.3">
      <c r="A341" s="330"/>
      <c r="B341" s="330"/>
      <c r="C341" s="330"/>
      <c r="D341" s="330"/>
      <c r="E341" s="330"/>
      <c r="F341" s="330"/>
      <c r="G341" s="330"/>
      <c r="H341" s="330"/>
      <c r="I341" s="330"/>
      <c r="J341" s="330"/>
      <c r="K341" s="330"/>
      <c r="L341" s="330"/>
      <c r="M341" s="330"/>
      <c r="N341" s="330"/>
      <c r="O341" s="330"/>
      <c r="P341" s="330"/>
      <c r="Q341" s="330"/>
      <c r="R341" s="330"/>
      <c r="S341" s="330"/>
      <c r="T341" s="330"/>
      <c r="U341" s="330"/>
      <c r="V341" s="330"/>
      <c r="W341" s="330"/>
      <c r="X341" s="330"/>
      <c r="Y341" s="330"/>
      <c r="BF341" s="332">
        <v>337</v>
      </c>
      <c r="BG341" s="333">
        <v>135000</v>
      </c>
      <c r="BH341" s="333">
        <v>112500</v>
      </c>
      <c r="BI341" s="333">
        <v>125000</v>
      </c>
      <c r="BJ341" s="333">
        <v>85000</v>
      </c>
      <c r="BK341" s="333">
        <v>112500</v>
      </c>
      <c r="BL341" s="333"/>
      <c r="BM341" s="333"/>
      <c r="BN341" s="333"/>
      <c r="BO341" s="333"/>
      <c r="BP341" s="331" t="s">
        <v>287</v>
      </c>
    </row>
    <row r="342" spans="1:68" s="331" customFormat="1" x14ac:dyDescent="0.3">
      <c r="A342" s="330"/>
      <c r="B342" s="330"/>
      <c r="C342" s="330"/>
      <c r="D342" s="330"/>
      <c r="E342" s="330"/>
      <c r="F342" s="330"/>
      <c r="G342" s="330"/>
      <c r="H342" s="330"/>
      <c r="I342" s="330"/>
      <c r="J342" s="330"/>
      <c r="K342" s="330"/>
      <c r="L342" s="330"/>
      <c r="M342" s="330"/>
      <c r="N342" s="330"/>
      <c r="O342" s="330"/>
      <c r="P342" s="330"/>
      <c r="Q342" s="330"/>
      <c r="R342" s="330"/>
      <c r="S342" s="330"/>
      <c r="T342" s="330"/>
      <c r="U342" s="330"/>
      <c r="V342" s="330"/>
      <c r="W342" s="330"/>
      <c r="X342" s="330"/>
      <c r="Y342" s="330"/>
      <c r="BF342" s="332">
        <v>338</v>
      </c>
      <c r="BG342" s="333">
        <v>135000</v>
      </c>
      <c r="BH342" s="333">
        <v>112500</v>
      </c>
      <c r="BI342" s="333">
        <v>125000</v>
      </c>
      <c r="BJ342" s="333">
        <v>85000</v>
      </c>
      <c r="BK342" s="333">
        <v>112500</v>
      </c>
      <c r="BL342" s="333"/>
      <c r="BM342" s="333"/>
      <c r="BN342" s="333"/>
      <c r="BO342" s="333"/>
      <c r="BP342" s="331" t="s">
        <v>287</v>
      </c>
    </row>
    <row r="343" spans="1:68" s="331" customFormat="1" x14ac:dyDescent="0.3">
      <c r="A343" s="330"/>
      <c r="B343" s="330"/>
      <c r="C343" s="330"/>
      <c r="D343" s="330"/>
      <c r="E343" s="330"/>
      <c r="F343" s="330"/>
      <c r="G343" s="330"/>
      <c r="H343" s="330"/>
      <c r="I343" s="330"/>
      <c r="J343" s="330"/>
      <c r="K343" s="330"/>
      <c r="L343" s="330"/>
      <c r="M343" s="330"/>
      <c r="N343" s="330"/>
      <c r="O343" s="330"/>
      <c r="P343" s="330"/>
      <c r="Q343" s="330"/>
      <c r="R343" s="330"/>
      <c r="S343" s="330"/>
      <c r="T343" s="330"/>
      <c r="U343" s="330"/>
      <c r="V343" s="330"/>
      <c r="W343" s="330"/>
      <c r="X343" s="330"/>
      <c r="Y343" s="330"/>
      <c r="BF343" s="332">
        <v>339</v>
      </c>
      <c r="BG343" s="333">
        <v>135000</v>
      </c>
      <c r="BH343" s="333">
        <v>112500</v>
      </c>
      <c r="BI343" s="333">
        <v>125000</v>
      </c>
      <c r="BJ343" s="333">
        <v>85000</v>
      </c>
      <c r="BK343" s="333">
        <v>112500</v>
      </c>
      <c r="BL343" s="333"/>
      <c r="BM343" s="333"/>
      <c r="BN343" s="333"/>
      <c r="BO343" s="333"/>
      <c r="BP343" s="331" t="s">
        <v>287</v>
      </c>
    </row>
    <row r="344" spans="1:68" s="331" customFormat="1" x14ac:dyDescent="0.3">
      <c r="A344" s="330"/>
      <c r="B344" s="330"/>
      <c r="C344" s="330"/>
      <c r="D344" s="330"/>
      <c r="E344" s="330"/>
      <c r="F344" s="330"/>
      <c r="G344" s="330"/>
      <c r="H344" s="330"/>
      <c r="I344" s="330"/>
      <c r="J344" s="330"/>
      <c r="K344" s="330"/>
      <c r="L344" s="330"/>
      <c r="M344" s="330"/>
      <c r="N344" s="330"/>
      <c r="O344" s="330"/>
      <c r="P344" s="330"/>
      <c r="Q344" s="330"/>
      <c r="R344" s="330"/>
      <c r="S344" s="330"/>
      <c r="T344" s="330"/>
      <c r="U344" s="330"/>
      <c r="V344" s="330"/>
      <c r="W344" s="330"/>
      <c r="X344" s="330"/>
      <c r="Y344" s="330"/>
      <c r="BF344" s="332">
        <v>340</v>
      </c>
      <c r="BG344" s="333">
        <v>135000</v>
      </c>
      <c r="BH344" s="333">
        <v>112500</v>
      </c>
      <c r="BI344" s="333">
        <v>125000</v>
      </c>
      <c r="BJ344" s="333">
        <v>85000</v>
      </c>
      <c r="BK344" s="333">
        <v>112500</v>
      </c>
      <c r="BL344" s="333"/>
      <c r="BM344" s="333"/>
      <c r="BN344" s="333"/>
      <c r="BO344" s="333"/>
      <c r="BP344" s="331" t="s">
        <v>287</v>
      </c>
    </row>
    <row r="345" spans="1:68" s="331" customFormat="1" x14ac:dyDescent="0.3">
      <c r="A345" s="330"/>
      <c r="B345" s="330"/>
      <c r="C345" s="330"/>
      <c r="D345" s="330"/>
      <c r="E345" s="330"/>
      <c r="F345" s="330"/>
      <c r="G345" s="330"/>
      <c r="H345" s="330"/>
      <c r="I345" s="330"/>
      <c r="J345" s="330"/>
      <c r="K345" s="330"/>
      <c r="L345" s="330"/>
      <c r="M345" s="330"/>
      <c r="N345" s="330"/>
      <c r="O345" s="330"/>
      <c r="P345" s="330"/>
      <c r="Q345" s="330"/>
      <c r="R345" s="330"/>
      <c r="S345" s="330"/>
      <c r="T345" s="330"/>
      <c r="U345" s="330"/>
      <c r="V345" s="330"/>
      <c r="W345" s="330"/>
      <c r="X345" s="330"/>
      <c r="Y345" s="330"/>
      <c r="BF345" s="332">
        <v>341</v>
      </c>
      <c r="BG345" s="333">
        <v>135000</v>
      </c>
      <c r="BH345" s="333">
        <v>112500</v>
      </c>
      <c r="BI345" s="333">
        <v>125000</v>
      </c>
      <c r="BJ345" s="333">
        <v>85000</v>
      </c>
      <c r="BK345" s="333">
        <v>112500</v>
      </c>
      <c r="BL345" s="333"/>
      <c r="BM345" s="333"/>
      <c r="BN345" s="333"/>
      <c r="BO345" s="333"/>
      <c r="BP345" s="331" t="s">
        <v>287</v>
      </c>
    </row>
    <row r="346" spans="1:68" s="331" customFormat="1" x14ac:dyDescent="0.3">
      <c r="A346" s="330"/>
      <c r="B346" s="330"/>
      <c r="C346" s="330"/>
      <c r="D346" s="330"/>
      <c r="E346" s="330"/>
      <c r="F346" s="330"/>
      <c r="G346" s="330"/>
      <c r="H346" s="330"/>
      <c r="I346" s="330"/>
      <c r="J346" s="330"/>
      <c r="K346" s="330"/>
      <c r="L346" s="330"/>
      <c r="M346" s="330"/>
      <c r="N346" s="330"/>
      <c r="O346" s="330"/>
      <c r="P346" s="330"/>
      <c r="Q346" s="330"/>
      <c r="R346" s="330"/>
      <c r="S346" s="330"/>
      <c r="T346" s="330"/>
      <c r="U346" s="330"/>
      <c r="V346" s="330"/>
      <c r="W346" s="330"/>
      <c r="X346" s="330"/>
      <c r="Y346" s="330"/>
      <c r="BF346" s="332">
        <v>342</v>
      </c>
      <c r="BG346" s="333">
        <v>135000</v>
      </c>
      <c r="BH346" s="333">
        <v>112500</v>
      </c>
      <c r="BI346" s="333">
        <v>125000</v>
      </c>
      <c r="BJ346" s="333">
        <v>85000</v>
      </c>
      <c r="BK346" s="333">
        <v>112500</v>
      </c>
      <c r="BL346" s="333"/>
      <c r="BM346" s="333"/>
      <c r="BN346" s="333"/>
      <c r="BO346" s="333"/>
      <c r="BP346" s="331" t="s">
        <v>287</v>
      </c>
    </row>
    <row r="347" spans="1:68" s="331" customFormat="1" x14ac:dyDescent="0.3">
      <c r="A347" s="330"/>
      <c r="B347" s="330"/>
      <c r="C347" s="330"/>
      <c r="D347" s="330"/>
      <c r="E347" s="330"/>
      <c r="F347" s="330"/>
      <c r="G347" s="330"/>
      <c r="H347" s="330"/>
      <c r="I347" s="330"/>
      <c r="J347" s="330"/>
      <c r="K347" s="330"/>
      <c r="L347" s="330"/>
      <c r="M347" s="330"/>
      <c r="N347" s="330"/>
      <c r="O347" s="330"/>
      <c r="P347" s="330"/>
      <c r="Q347" s="330"/>
      <c r="R347" s="330"/>
      <c r="S347" s="330"/>
      <c r="T347" s="330"/>
      <c r="U347" s="330"/>
      <c r="V347" s="330"/>
      <c r="W347" s="330"/>
      <c r="X347" s="330"/>
      <c r="Y347" s="330"/>
      <c r="BF347" s="332">
        <v>343</v>
      </c>
      <c r="BG347" s="333">
        <v>135000</v>
      </c>
      <c r="BH347" s="333">
        <v>112500</v>
      </c>
      <c r="BI347" s="333">
        <v>125000</v>
      </c>
      <c r="BJ347" s="333">
        <v>85000</v>
      </c>
      <c r="BK347" s="333">
        <v>112500</v>
      </c>
      <c r="BL347" s="333"/>
      <c r="BM347" s="333"/>
      <c r="BN347" s="333"/>
      <c r="BO347" s="333"/>
      <c r="BP347" s="331" t="s">
        <v>287</v>
      </c>
    </row>
    <row r="348" spans="1:68" s="331" customFormat="1" x14ac:dyDescent="0.3">
      <c r="A348" s="330"/>
      <c r="B348" s="330"/>
      <c r="C348" s="330"/>
      <c r="D348" s="330"/>
      <c r="E348" s="330"/>
      <c r="F348" s="330"/>
      <c r="G348" s="330"/>
      <c r="H348" s="330"/>
      <c r="I348" s="330"/>
      <c r="J348" s="330"/>
      <c r="K348" s="330"/>
      <c r="L348" s="330"/>
      <c r="M348" s="330"/>
      <c r="N348" s="330"/>
      <c r="O348" s="330"/>
      <c r="P348" s="330"/>
      <c r="Q348" s="330"/>
      <c r="R348" s="330"/>
      <c r="S348" s="330"/>
      <c r="T348" s="330"/>
      <c r="U348" s="330"/>
      <c r="V348" s="330"/>
      <c r="W348" s="330"/>
      <c r="X348" s="330"/>
      <c r="Y348" s="330"/>
      <c r="BF348" s="332">
        <v>344</v>
      </c>
      <c r="BG348" s="333">
        <v>135000</v>
      </c>
      <c r="BH348" s="333">
        <v>112500</v>
      </c>
      <c r="BI348" s="333">
        <v>125000</v>
      </c>
      <c r="BJ348" s="333">
        <v>85000</v>
      </c>
      <c r="BK348" s="333">
        <v>112500</v>
      </c>
      <c r="BL348" s="333"/>
      <c r="BM348" s="333"/>
      <c r="BN348" s="333"/>
      <c r="BO348" s="333"/>
      <c r="BP348" s="331" t="s">
        <v>287</v>
      </c>
    </row>
    <row r="349" spans="1:68" s="331" customFormat="1" x14ac:dyDescent="0.3">
      <c r="A349" s="330"/>
      <c r="B349" s="330"/>
      <c r="C349" s="330"/>
      <c r="D349" s="330"/>
      <c r="E349" s="330"/>
      <c r="F349" s="330"/>
      <c r="G349" s="330"/>
      <c r="H349" s="330"/>
      <c r="I349" s="330"/>
      <c r="J349" s="330"/>
      <c r="K349" s="330"/>
      <c r="L349" s="330"/>
      <c r="M349" s="330"/>
      <c r="N349" s="330"/>
      <c r="O349" s="330"/>
      <c r="P349" s="330"/>
      <c r="Q349" s="330"/>
      <c r="R349" s="330"/>
      <c r="S349" s="330"/>
      <c r="T349" s="330"/>
      <c r="U349" s="330"/>
      <c r="V349" s="330"/>
      <c r="W349" s="330"/>
      <c r="X349" s="330"/>
      <c r="Y349" s="330"/>
      <c r="BF349" s="332">
        <v>345</v>
      </c>
      <c r="BG349" s="333">
        <v>135000</v>
      </c>
      <c r="BH349" s="333">
        <v>112500</v>
      </c>
      <c r="BI349" s="333">
        <v>125000</v>
      </c>
      <c r="BJ349" s="333">
        <v>85000</v>
      </c>
      <c r="BK349" s="333">
        <v>112500</v>
      </c>
      <c r="BL349" s="333"/>
      <c r="BM349" s="333"/>
      <c r="BN349" s="333"/>
      <c r="BO349" s="333"/>
      <c r="BP349" s="331" t="s">
        <v>287</v>
      </c>
    </row>
    <row r="350" spans="1:68" s="331" customFormat="1" x14ac:dyDescent="0.3">
      <c r="A350" s="330"/>
      <c r="B350" s="330"/>
      <c r="C350" s="330"/>
      <c r="D350" s="330"/>
      <c r="E350" s="330"/>
      <c r="F350" s="330"/>
      <c r="G350" s="330"/>
      <c r="H350" s="330"/>
      <c r="I350" s="330"/>
      <c r="J350" s="330"/>
      <c r="K350" s="330"/>
      <c r="L350" s="330"/>
      <c r="M350" s="330"/>
      <c r="N350" s="330"/>
      <c r="O350" s="330"/>
      <c r="P350" s="330"/>
      <c r="Q350" s="330"/>
      <c r="R350" s="330"/>
      <c r="S350" s="330"/>
      <c r="T350" s="330"/>
      <c r="U350" s="330"/>
      <c r="V350" s="330"/>
      <c r="W350" s="330"/>
      <c r="X350" s="330"/>
      <c r="Y350" s="330"/>
      <c r="BF350" s="332">
        <v>346</v>
      </c>
      <c r="BG350" s="333">
        <v>135000</v>
      </c>
      <c r="BH350" s="333">
        <v>112500</v>
      </c>
      <c r="BI350" s="333">
        <v>125000</v>
      </c>
      <c r="BJ350" s="333">
        <v>85000</v>
      </c>
      <c r="BK350" s="333">
        <v>112500</v>
      </c>
      <c r="BL350" s="333"/>
      <c r="BM350" s="333"/>
      <c r="BN350" s="333"/>
      <c r="BO350" s="333"/>
      <c r="BP350" s="331" t="s">
        <v>287</v>
      </c>
    </row>
    <row r="351" spans="1:68" s="331" customFormat="1" x14ac:dyDescent="0.3">
      <c r="A351" s="330"/>
      <c r="B351" s="330"/>
      <c r="C351" s="330"/>
      <c r="D351" s="330"/>
      <c r="E351" s="330"/>
      <c r="F351" s="330"/>
      <c r="G351" s="330"/>
      <c r="H351" s="330"/>
      <c r="I351" s="330"/>
      <c r="J351" s="330"/>
      <c r="K351" s="330"/>
      <c r="L351" s="330"/>
      <c r="M351" s="330"/>
      <c r="N351" s="330"/>
      <c r="O351" s="330"/>
      <c r="P351" s="330"/>
      <c r="Q351" s="330"/>
      <c r="R351" s="330"/>
      <c r="S351" s="330"/>
      <c r="T351" s="330"/>
      <c r="U351" s="330"/>
      <c r="V351" s="330"/>
      <c r="W351" s="330"/>
      <c r="X351" s="330"/>
      <c r="Y351" s="330"/>
      <c r="BF351" s="332">
        <v>347</v>
      </c>
      <c r="BG351" s="333">
        <v>135000</v>
      </c>
      <c r="BH351" s="333">
        <v>112500</v>
      </c>
      <c r="BI351" s="333">
        <v>125000</v>
      </c>
      <c r="BJ351" s="333">
        <v>85000</v>
      </c>
      <c r="BK351" s="333">
        <v>112500</v>
      </c>
      <c r="BL351" s="333"/>
      <c r="BM351" s="333"/>
      <c r="BN351" s="333"/>
      <c r="BO351" s="333"/>
      <c r="BP351" s="331" t="s">
        <v>287</v>
      </c>
    </row>
    <row r="352" spans="1:68" s="331" customFormat="1" x14ac:dyDescent="0.3">
      <c r="A352" s="330"/>
      <c r="B352" s="330"/>
      <c r="C352" s="330"/>
      <c r="D352" s="330"/>
      <c r="E352" s="330"/>
      <c r="F352" s="330"/>
      <c r="G352" s="330"/>
      <c r="H352" s="330"/>
      <c r="I352" s="330"/>
      <c r="J352" s="330"/>
      <c r="K352" s="330"/>
      <c r="L352" s="330"/>
      <c r="M352" s="330"/>
      <c r="N352" s="330"/>
      <c r="O352" s="330"/>
      <c r="P352" s="330"/>
      <c r="Q352" s="330"/>
      <c r="R352" s="330"/>
      <c r="S352" s="330"/>
      <c r="T352" s="330"/>
      <c r="U352" s="330"/>
      <c r="V352" s="330"/>
      <c r="W352" s="330"/>
      <c r="X352" s="330"/>
      <c r="Y352" s="330"/>
      <c r="BF352" s="332">
        <v>348</v>
      </c>
      <c r="BG352" s="333">
        <v>135000</v>
      </c>
      <c r="BH352" s="333">
        <v>112500</v>
      </c>
      <c r="BI352" s="333">
        <v>125000</v>
      </c>
      <c r="BJ352" s="333">
        <v>85000</v>
      </c>
      <c r="BK352" s="333">
        <v>112500</v>
      </c>
      <c r="BL352" s="333"/>
      <c r="BM352" s="333"/>
      <c r="BN352" s="333"/>
      <c r="BO352" s="333"/>
      <c r="BP352" s="331" t="s">
        <v>287</v>
      </c>
    </row>
    <row r="353" spans="1:68" s="331" customFormat="1" x14ac:dyDescent="0.3">
      <c r="A353" s="330"/>
      <c r="B353" s="330"/>
      <c r="C353" s="330"/>
      <c r="D353" s="330"/>
      <c r="E353" s="330"/>
      <c r="F353" s="330"/>
      <c r="G353" s="330"/>
      <c r="H353" s="330"/>
      <c r="I353" s="330"/>
      <c r="J353" s="330"/>
      <c r="K353" s="330"/>
      <c r="L353" s="330"/>
      <c r="M353" s="330"/>
      <c r="N353" s="330"/>
      <c r="O353" s="330"/>
      <c r="P353" s="330"/>
      <c r="Q353" s="330"/>
      <c r="R353" s="330"/>
      <c r="S353" s="330"/>
      <c r="T353" s="330"/>
      <c r="U353" s="330"/>
      <c r="V353" s="330"/>
      <c r="W353" s="330"/>
      <c r="X353" s="330"/>
      <c r="Y353" s="330"/>
      <c r="BF353" s="332">
        <v>349</v>
      </c>
      <c r="BG353" s="333">
        <v>135000</v>
      </c>
      <c r="BH353" s="333">
        <v>112500</v>
      </c>
      <c r="BI353" s="333">
        <v>125000</v>
      </c>
      <c r="BJ353" s="333">
        <v>85000</v>
      </c>
      <c r="BK353" s="333">
        <v>112500</v>
      </c>
      <c r="BL353" s="333"/>
      <c r="BM353" s="333"/>
      <c r="BN353" s="333"/>
      <c r="BO353" s="333"/>
      <c r="BP353" s="331" t="s">
        <v>287</v>
      </c>
    </row>
    <row r="354" spans="1:68" s="331" customFormat="1" x14ac:dyDescent="0.3">
      <c r="A354" s="330"/>
      <c r="B354" s="330"/>
      <c r="C354" s="330"/>
      <c r="D354" s="330"/>
      <c r="E354" s="330"/>
      <c r="F354" s="330"/>
      <c r="G354" s="330"/>
      <c r="H354" s="330"/>
      <c r="I354" s="330"/>
      <c r="J354" s="330"/>
      <c r="K354" s="330"/>
      <c r="L354" s="330"/>
      <c r="M354" s="330"/>
      <c r="N354" s="330"/>
      <c r="O354" s="330"/>
      <c r="P354" s="330"/>
      <c r="Q354" s="330"/>
      <c r="R354" s="330"/>
      <c r="S354" s="330"/>
      <c r="T354" s="330"/>
      <c r="U354" s="330"/>
      <c r="V354" s="330"/>
      <c r="W354" s="330"/>
      <c r="X354" s="330"/>
      <c r="Y354" s="330"/>
      <c r="BF354" s="332">
        <v>350</v>
      </c>
      <c r="BG354" s="333">
        <v>135000</v>
      </c>
      <c r="BH354" s="333">
        <v>108000</v>
      </c>
      <c r="BI354" s="333">
        <v>120000</v>
      </c>
      <c r="BJ354" s="333">
        <v>85000</v>
      </c>
      <c r="BK354" s="333">
        <v>108000</v>
      </c>
      <c r="BL354" s="333"/>
      <c r="BM354" s="333"/>
      <c r="BN354" s="333"/>
      <c r="BO354" s="333"/>
      <c r="BP354" s="331" t="s">
        <v>287</v>
      </c>
    </row>
    <row r="355" spans="1:68" s="331" customFormat="1" x14ac:dyDescent="0.3">
      <c r="A355" s="330"/>
      <c r="B355" s="330"/>
      <c r="C355" s="330"/>
      <c r="D355" s="330"/>
      <c r="E355" s="330"/>
      <c r="F355" s="330"/>
      <c r="G355" s="330"/>
      <c r="H355" s="330"/>
      <c r="I355" s="330"/>
      <c r="J355" s="330"/>
      <c r="K355" s="330"/>
      <c r="L355" s="330"/>
      <c r="M355" s="330"/>
      <c r="N355" s="330"/>
      <c r="O355" s="330"/>
      <c r="P355" s="330"/>
      <c r="Q355" s="330"/>
      <c r="R355" s="330"/>
      <c r="S355" s="330"/>
      <c r="T355" s="330"/>
      <c r="U355" s="330"/>
      <c r="V355" s="330"/>
      <c r="W355" s="330"/>
      <c r="X355" s="330"/>
      <c r="Y355" s="330"/>
      <c r="BF355" s="332">
        <v>351</v>
      </c>
      <c r="BG355" s="333">
        <v>135000</v>
      </c>
      <c r="BH355" s="333">
        <v>108000</v>
      </c>
      <c r="BI355" s="333">
        <v>120000</v>
      </c>
      <c r="BJ355" s="333">
        <v>85000</v>
      </c>
      <c r="BK355" s="333">
        <v>108000</v>
      </c>
      <c r="BL355" s="333"/>
      <c r="BM355" s="333"/>
      <c r="BN355" s="333"/>
      <c r="BO355" s="333"/>
      <c r="BP355" s="331" t="s">
        <v>287</v>
      </c>
    </row>
    <row r="356" spans="1:68" s="331" customFormat="1" x14ac:dyDescent="0.3">
      <c r="A356" s="330"/>
      <c r="B356" s="330"/>
      <c r="C356" s="330"/>
      <c r="D356" s="330"/>
      <c r="E356" s="330"/>
      <c r="F356" s="330"/>
      <c r="G356" s="330"/>
      <c r="H356" s="330"/>
      <c r="I356" s="330"/>
      <c r="J356" s="330"/>
      <c r="K356" s="330"/>
      <c r="L356" s="330"/>
      <c r="M356" s="330"/>
      <c r="N356" s="330"/>
      <c r="O356" s="330"/>
      <c r="P356" s="330"/>
      <c r="Q356" s="330"/>
      <c r="R356" s="330"/>
      <c r="S356" s="330"/>
      <c r="T356" s="330"/>
      <c r="U356" s="330"/>
      <c r="V356" s="330"/>
      <c r="W356" s="330"/>
      <c r="X356" s="330"/>
      <c r="Y356" s="330"/>
      <c r="BF356" s="332">
        <v>352</v>
      </c>
      <c r="BG356" s="333">
        <v>135000</v>
      </c>
      <c r="BH356" s="333">
        <v>108000</v>
      </c>
      <c r="BI356" s="333">
        <v>120000</v>
      </c>
      <c r="BJ356" s="333">
        <v>85000</v>
      </c>
      <c r="BK356" s="333">
        <v>108000</v>
      </c>
      <c r="BL356" s="333"/>
      <c r="BM356" s="333"/>
      <c r="BN356" s="333"/>
      <c r="BO356" s="333"/>
      <c r="BP356" s="331" t="s">
        <v>287</v>
      </c>
    </row>
    <row r="357" spans="1:68" s="331" customFormat="1" x14ac:dyDescent="0.3">
      <c r="A357" s="330"/>
      <c r="B357" s="330"/>
      <c r="C357" s="330"/>
      <c r="D357" s="330"/>
      <c r="E357" s="330"/>
      <c r="F357" s="330"/>
      <c r="G357" s="330"/>
      <c r="H357" s="330"/>
      <c r="I357" s="330"/>
      <c r="J357" s="330"/>
      <c r="K357" s="330"/>
      <c r="L357" s="330"/>
      <c r="M357" s="330"/>
      <c r="N357" s="330"/>
      <c r="O357" s="330"/>
      <c r="P357" s="330"/>
      <c r="Q357" s="330"/>
      <c r="R357" s="330"/>
      <c r="S357" s="330"/>
      <c r="T357" s="330"/>
      <c r="U357" s="330"/>
      <c r="V357" s="330"/>
      <c r="W357" s="330"/>
      <c r="X357" s="330"/>
      <c r="Y357" s="330"/>
      <c r="BF357" s="332">
        <v>353</v>
      </c>
      <c r="BG357" s="333">
        <v>135000</v>
      </c>
      <c r="BH357" s="333">
        <v>108000</v>
      </c>
      <c r="BI357" s="333">
        <v>120000</v>
      </c>
      <c r="BJ357" s="333">
        <v>85000</v>
      </c>
      <c r="BK357" s="333">
        <v>108000</v>
      </c>
      <c r="BL357" s="333"/>
      <c r="BM357" s="333"/>
      <c r="BN357" s="333"/>
      <c r="BO357" s="333"/>
      <c r="BP357" s="331" t="s">
        <v>287</v>
      </c>
    </row>
    <row r="358" spans="1:68" s="331" customFormat="1" x14ac:dyDescent="0.3">
      <c r="A358" s="330"/>
      <c r="B358" s="330"/>
      <c r="C358" s="330"/>
      <c r="D358" s="330"/>
      <c r="E358" s="330"/>
      <c r="F358" s="330"/>
      <c r="G358" s="330"/>
      <c r="H358" s="330"/>
      <c r="I358" s="330"/>
      <c r="J358" s="330"/>
      <c r="K358" s="330"/>
      <c r="L358" s="330"/>
      <c r="M358" s="330"/>
      <c r="N358" s="330"/>
      <c r="O358" s="330"/>
      <c r="P358" s="330"/>
      <c r="Q358" s="330"/>
      <c r="R358" s="330"/>
      <c r="S358" s="330"/>
      <c r="T358" s="330"/>
      <c r="U358" s="330"/>
      <c r="V358" s="330"/>
      <c r="W358" s="330"/>
      <c r="X358" s="330"/>
      <c r="Y358" s="330"/>
      <c r="BF358" s="332">
        <v>354</v>
      </c>
      <c r="BG358" s="333">
        <v>135000</v>
      </c>
      <c r="BH358" s="333">
        <v>108000</v>
      </c>
      <c r="BI358" s="333">
        <v>120000</v>
      </c>
      <c r="BJ358" s="333">
        <v>85000</v>
      </c>
      <c r="BK358" s="333">
        <v>108000</v>
      </c>
      <c r="BL358" s="333"/>
      <c r="BM358" s="333"/>
      <c r="BN358" s="333"/>
      <c r="BO358" s="333"/>
      <c r="BP358" s="331" t="s">
        <v>287</v>
      </c>
    </row>
    <row r="359" spans="1:68" s="331" customFormat="1" x14ac:dyDescent="0.3">
      <c r="A359" s="330"/>
      <c r="B359" s="330"/>
      <c r="C359" s="330"/>
      <c r="D359" s="330"/>
      <c r="E359" s="330"/>
      <c r="F359" s="330"/>
      <c r="G359" s="330"/>
      <c r="H359" s="330"/>
      <c r="I359" s="330"/>
      <c r="J359" s="330"/>
      <c r="K359" s="330"/>
      <c r="L359" s="330"/>
      <c r="M359" s="330"/>
      <c r="N359" s="330"/>
      <c r="O359" s="330"/>
      <c r="P359" s="330"/>
      <c r="Q359" s="330"/>
      <c r="R359" s="330"/>
      <c r="S359" s="330"/>
      <c r="T359" s="330"/>
      <c r="U359" s="330"/>
      <c r="V359" s="330"/>
      <c r="W359" s="330"/>
      <c r="X359" s="330"/>
      <c r="Y359" s="330"/>
      <c r="BF359" s="332">
        <v>355</v>
      </c>
      <c r="BG359" s="333">
        <v>135000</v>
      </c>
      <c r="BH359" s="333">
        <v>108000</v>
      </c>
      <c r="BI359" s="333">
        <v>120000</v>
      </c>
      <c r="BJ359" s="333">
        <v>85000</v>
      </c>
      <c r="BK359" s="333">
        <v>108000</v>
      </c>
      <c r="BL359" s="333"/>
      <c r="BM359" s="333"/>
      <c r="BN359" s="333"/>
      <c r="BO359" s="333"/>
      <c r="BP359" s="331" t="s">
        <v>287</v>
      </c>
    </row>
    <row r="360" spans="1:68" s="331" customFormat="1" x14ac:dyDescent="0.3">
      <c r="A360" s="330"/>
      <c r="B360" s="330"/>
      <c r="C360" s="330"/>
      <c r="D360" s="330"/>
      <c r="E360" s="330"/>
      <c r="F360" s="330"/>
      <c r="G360" s="330"/>
      <c r="H360" s="330"/>
      <c r="I360" s="330"/>
      <c r="J360" s="330"/>
      <c r="K360" s="330"/>
      <c r="L360" s="330"/>
      <c r="M360" s="330"/>
      <c r="N360" s="330"/>
      <c r="O360" s="330"/>
      <c r="P360" s="330"/>
      <c r="Q360" s="330"/>
      <c r="R360" s="330"/>
      <c r="S360" s="330"/>
      <c r="T360" s="330"/>
      <c r="U360" s="330"/>
      <c r="V360" s="330"/>
      <c r="W360" s="330"/>
      <c r="X360" s="330"/>
      <c r="Y360" s="330"/>
      <c r="BF360" s="332">
        <v>356</v>
      </c>
      <c r="BG360" s="333">
        <v>135000</v>
      </c>
      <c r="BH360" s="333">
        <v>108000</v>
      </c>
      <c r="BI360" s="333">
        <v>120000</v>
      </c>
      <c r="BJ360" s="333">
        <v>85000</v>
      </c>
      <c r="BK360" s="333">
        <v>108000</v>
      </c>
      <c r="BL360" s="333"/>
      <c r="BM360" s="333"/>
      <c r="BN360" s="333"/>
      <c r="BO360" s="333"/>
      <c r="BP360" s="331" t="s">
        <v>287</v>
      </c>
    </row>
    <row r="361" spans="1:68" s="331" customFormat="1" x14ac:dyDescent="0.3">
      <c r="A361" s="330"/>
      <c r="B361" s="330"/>
      <c r="C361" s="330"/>
      <c r="D361" s="330"/>
      <c r="E361" s="330"/>
      <c r="F361" s="330"/>
      <c r="G361" s="330"/>
      <c r="H361" s="330"/>
      <c r="I361" s="330"/>
      <c r="J361" s="330"/>
      <c r="K361" s="330"/>
      <c r="L361" s="330"/>
      <c r="M361" s="330"/>
      <c r="N361" s="330"/>
      <c r="O361" s="330"/>
      <c r="P361" s="330"/>
      <c r="Q361" s="330"/>
      <c r="R361" s="330"/>
      <c r="S361" s="330"/>
      <c r="T361" s="330"/>
      <c r="U361" s="330"/>
      <c r="V361" s="330"/>
      <c r="W361" s="330"/>
      <c r="X361" s="330"/>
      <c r="Y361" s="330"/>
      <c r="BF361" s="332">
        <v>357</v>
      </c>
      <c r="BG361" s="333">
        <v>135000</v>
      </c>
      <c r="BH361" s="333">
        <v>108000</v>
      </c>
      <c r="BI361" s="333">
        <v>120000</v>
      </c>
      <c r="BJ361" s="333">
        <v>85000</v>
      </c>
      <c r="BK361" s="333">
        <v>108000</v>
      </c>
      <c r="BL361" s="333"/>
      <c r="BM361" s="333"/>
      <c r="BN361" s="333"/>
      <c r="BO361" s="333"/>
      <c r="BP361" s="331" t="s">
        <v>287</v>
      </c>
    </row>
    <row r="362" spans="1:68" s="331" customFormat="1" x14ac:dyDescent="0.3">
      <c r="A362" s="330"/>
      <c r="B362" s="330"/>
      <c r="C362" s="330"/>
      <c r="D362" s="330"/>
      <c r="E362" s="330"/>
      <c r="F362" s="330"/>
      <c r="G362" s="330"/>
      <c r="H362" s="330"/>
      <c r="I362" s="330"/>
      <c r="J362" s="330"/>
      <c r="K362" s="330"/>
      <c r="L362" s="330"/>
      <c r="M362" s="330"/>
      <c r="N362" s="330"/>
      <c r="O362" s="330"/>
      <c r="P362" s="330"/>
      <c r="Q362" s="330"/>
      <c r="R362" s="330"/>
      <c r="S362" s="330"/>
      <c r="T362" s="330"/>
      <c r="U362" s="330"/>
      <c r="V362" s="330"/>
      <c r="W362" s="330"/>
      <c r="X362" s="330"/>
      <c r="Y362" s="330"/>
      <c r="BF362" s="332">
        <v>358</v>
      </c>
      <c r="BG362" s="333">
        <v>135000</v>
      </c>
      <c r="BH362" s="333">
        <v>108000</v>
      </c>
      <c r="BI362" s="333">
        <v>120000</v>
      </c>
      <c r="BJ362" s="333">
        <v>85000</v>
      </c>
      <c r="BK362" s="333">
        <v>108000</v>
      </c>
      <c r="BL362" s="333"/>
      <c r="BM362" s="333"/>
      <c r="BN362" s="333"/>
      <c r="BO362" s="333"/>
      <c r="BP362" s="331" t="s">
        <v>287</v>
      </c>
    </row>
    <row r="363" spans="1:68" s="331" customFormat="1" x14ac:dyDescent="0.3">
      <c r="A363" s="330"/>
      <c r="B363" s="330"/>
      <c r="C363" s="330"/>
      <c r="D363" s="330"/>
      <c r="E363" s="330"/>
      <c r="F363" s="330"/>
      <c r="G363" s="330"/>
      <c r="H363" s="330"/>
      <c r="I363" s="330"/>
      <c r="J363" s="330"/>
      <c r="K363" s="330"/>
      <c r="L363" s="330"/>
      <c r="M363" s="330"/>
      <c r="N363" s="330"/>
      <c r="O363" s="330"/>
      <c r="P363" s="330"/>
      <c r="Q363" s="330"/>
      <c r="R363" s="330"/>
      <c r="S363" s="330"/>
      <c r="T363" s="330"/>
      <c r="U363" s="330"/>
      <c r="V363" s="330"/>
      <c r="W363" s="330"/>
      <c r="X363" s="330"/>
      <c r="Y363" s="330"/>
      <c r="BF363" s="332">
        <v>359</v>
      </c>
      <c r="BG363" s="333">
        <v>135000</v>
      </c>
      <c r="BH363" s="333">
        <v>108000</v>
      </c>
      <c r="BI363" s="333">
        <v>120000</v>
      </c>
      <c r="BJ363" s="333">
        <v>85000</v>
      </c>
      <c r="BK363" s="333">
        <v>108000</v>
      </c>
      <c r="BL363" s="333"/>
      <c r="BM363" s="333"/>
      <c r="BN363" s="333"/>
      <c r="BO363" s="333"/>
      <c r="BP363" s="331" t="s">
        <v>287</v>
      </c>
    </row>
    <row r="364" spans="1:68" s="331" customFormat="1" x14ac:dyDescent="0.3">
      <c r="A364" s="330"/>
      <c r="B364" s="330"/>
      <c r="C364" s="330"/>
      <c r="D364" s="330"/>
      <c r="E364" s="330"/>
      <c r="F364" s="330"/>
      <c r="G364" s="330"/>
      <c r="H364" s="330"/>
      <c r="I364" s="330"/>
      <c r="J364" s="330"/>
      <c r="K364" s="330"/>
      <c r="L364" s="330"/>
      <c r="M364" s="330"/>
      <c r="N364" s="330"/>
      <c r="O364" s="330"/>
      <c r="P364" s="330"/>
      <c r="Q364" s="330"/>
      <c r="R364" s="330"/>
      <c r="S364" s="330"/>
      <c r="T364" s="330"/>
      <c r="U364" s="330"/>
      <c r="V364" s="330"/>
      <c r="W364" s="330"/>
      <c r="X364" s="330"/>
      <c r="Y364" s="330"/>
      <c r="BF364" s="332">
        <v>360</v>
      </c>
      <c r="BG364" s="333">
        <v>135000</v>
      </c>
      <c r="BH364" s="333">
        <v>108000</v>
      </c>
      <c r="BI364" s="333">
        <v>120000</v>
      </c>
      <c r="BJ364" s="333">
        <v>85000</v>
      </c>
      <c r="BK364" s="333">
        <v>108000</v>
      </c>
      <c r="BL364" s="333"/>
      <c r="BM364" s="333"/>
      <c r="BN364" s="333"/>
      <c r="BO364" s="333"/>
      <c r="BP364" s="331" t="s">
        <v>287</v>
      </c>
    </row>
    <row r="365" spans="1:68" s="331" customFormat="1" x14ac:dyDescent="0.3">
      <c r="A365" s="330"/>
      <c r="B365" s="330"/>
      <c r="C365" s="330"/>
      <c r="D365" s="330"/>
      <c r="E365" s="330"/>
      <c r="F365" s="330"/>
      <c r="G365" s="330"/>
      <c r="H365" s="330"/>
      <c r="I365" s="330"/>
      <c r="J365" s="330"/>
      <c r="K365" s="330"/>
      <c r="L365" s="330"/>
      <c r="M365" s="330"/>
      <c r="N365" s="330"/>
      <c r="O365" s="330"/>
      <c r="P365" s="330"/>
      <c r="Q365" s="330"/>
      <c r="R365" s="330"/>
      <c r="S365" s="330"/>
      <c r="T365" s="330"/>
      <c r="U365" s="330"/>
      <c r="V365" s="330"/>
      <c r="W365" s="330"/>
      <c r="X365" s="330"/>
      <c r="Y365" s="330"/>
      <c r="BF365" s="332">
        <v>361</v>
      </c>
      <c r="BG365" s="333">
        <v>135000</v>
      </c>
      <c r="BH365" s="333">
        <v>108000</v>
      </c>
      <c r="BI365" s="333">
        <v>120000</v>
      </c>
      <c r="BJ365" s="333">
        <v>85000</v>
      </c>
      <c r="BK365" s="333">
        <v>108000</v>
      </c>
      <c r="BL365" s="333"/>
      <c r="BM365" s="333"/>
      <c r="BN365" s="333"/>
      <c r="BO365" s="333"/>
      <c r="BP365" s="331" t="s">
        <v>287</v>
      </c>
    </row>
    <row r="366" spans="1:68" s="331" customFormat="1" x14ac:dyDescent="0.3">
      <c r="A366" s="330"/>
      <c r="B366" s="330"/>
      <c r="C366" s="330"/>
      <c r="D366" s="330"/>
      <c r="E366" s="330"/>
      <c r="F366" s="330"/>
      <c r="G366" s="330"/>
      <c r="H366" s="330"/>
      <c r="I366" s="330"/>
      <c r="J366" s="330"/>
      <c r="K366" s="330"/>
      <c r="L366" s="330"/>
      <c r="M366" s="330"/>
      <c r="N366" s="330"/>
      <c r="O366" s="330"/>
      <c r="P366" s="330"/>
      <c r="Q366" s="330"/>
      <c r="R366" s="330"/>
      <c r="S366" s="330"/>
      <c r="T366" s="330"/>
      <c r="U366" s="330"/>
      <c r="V366" s="330"/>
      <c r="W366" s="330"/>
      <c r="X366" s="330"/>
      <c r="Y366" s="330"/>
      <c r="BF366" s="332">
        <v>362</v>
      </c>
      <c r="BG366" s="333">
        <v>135000</v>
      </c>
      <c r="BH366" s="333">
        <v>108000</v>
      </c>
      <c r="BI366" s="333">
        <v>120000</v>
      </c>
      <c r="BJ366" s="333">
        <v>85000</v>
      </c>
      <c r="BK366" s="333">
        <v>108000</v>
      </c>
      <c r="BL366" s="333"/>
      <c r="BM366" s="333"/>
      <c r="BN366" s="333"/>
      <c r="BO366" s="333"/>
      <c r="BP366" s="331" t="s">
        <v>287</v>
      </c>
    </row>
    <row r="367" spans="1:68" s="331" customFormat="1" x14ac:dyDescent="0.3">
      <c r="A367" s="330"/>
      <c r="B367" s="330"/>
      <c r="C367" s="330"/>
      <c r="D367" s="330"/>
      <c r="E367" s="330"/>
      <c r="F367" s="330"/>
      <c r="G367" s="330"/>
      <c r="H367" s="330"/>
      <c r="I367" s="330"/>
      <c r="J367" s="330"/>
      <c r="K367" s="330"/>
      <c r="L367" s="330"/>
      <c r="M367" s="330"/>
      <c r="N367" s="330"/>
      <c r="O367" s="330"/>
      <c r="P367" s="330"/>
      <c r="Q367" s="330"/>
      <c r="R367" s="330"/>
      <c r="S367" s="330"/>
      <c r="T367" s="330"/>
      <c r="U367" s="330"/>
      <c r="V367" s="330"/>
      <c r="W367" s="330"/>
      <c r="X367" s="330"/>
      <c r="Y367" s="330"/>
      <c r="BF367" s="332">
        <v>363</v>
      </c>
      <c r="BG367" s="333">
        <v>135000</v>
      </c>
      <c r="BH367" s="333">
        <v>108000</v>
      </c>
      <c r="BI367" s="333">
        <v>120000</v>
      </c>
      <c r="BJ367" s="333">
        <v>85000</v>
      </c>
      <c r="BK367" s="333">
        <v>108000</v>
      </c>
      <c r="BL367" s="333"/>
      <c r="BM367" s="333"/>
      <c r="BN367" s="333"/>
      <c r="BO367" s="333"/>
      <c r="BP367" s="331" t="s">
        <v>287</v>
      </c>
    </row>
    <row r="368" spans="1:68" s="331" customFormat="1" x14ac:dyDescent="0.3">
      <c r="A368" s="330"/>
      <c r="B368" s="330"/>
      <c r="C368" s="330"/>
      <c r="D368" s="330"/>
      <c r="E368" s="330"/>
      <c r="F368" s="330"/>
      <c r="G368" s="330"/>
      <c r="H368" s="330"/>
      <c r="I368" s="330"/>
      <c r="J368" s="330"/>
      <c r="K368" s="330"/>
      <c r="L368" s="330"/>
      <c r="M368" s="330"/>
      <c r="N368" s="330"/>
      <c r="O368" s="330"/>
      <c r="P368" s="330"/>
      <c r="Q368" s="330"/>
      <c r="R368" s="330"/>
      <c r="S368" s="330"/>
      <c r="T368" s="330"/>
      <c r="U368" s="330"/>
      <c r="V368" s="330"/>
      <c r="W368" s="330"/>
      <c r="X368" s="330"/>
      <c r="Y368" s="330"/>
      <c r="BF368" s="332">
        <v>364</v>
      </c>
      <c r="BG368" s="333">
        <v>135000</v>
      </c>
      <c r="BH368" s="333">
        <v>108000</v>
      </c>
      <c r="BI368" s="333">
        <v>120000</v>
      </c>
      <c r="BJ368" s="333">
        <v>85000</v>
      </c>
      <c r="BK368" s="333">
        <v>108000</v>
      </c>
      <c r="BL368" s="333"/>
      <c r="BM368" s="333"/>
      <c r="BN368" s="333"/>
      <c r="BO368" s="333"/>
      <c r="BP368" s="331" t="s">
        <v>287</v>
      </c>
    </row>
    <row r="369" spans="1:68" s="331" customFormat="1" x14ac:dyDescent="0.3">
      <c r="A369" s="330"/>
      <c r="B369" s="330"/>
      <c r="C369" s="330"/>
      <c r="D369" s="330"/>
      <c r="E369" s="330"/>
      <c r="F369" s="330"/>
      <c r="G369" s="330"/>
      <c r="H369" s="330"/>
      <c r="I369" s="330"/>
      <c r="J369" s="330"/>
      <c r="K369" s="330"/>
      <c r="L369" s="330"/>
      <c r="M369" s="330"/>
      <c r="N369" s="330"/>
      <c r="O369" s="330"/>
      <c r="P369" s="330"/>
      <c r="Q369" s="330"/>
      <c r="R369" s="330"/>
      <c r="S369" s="330"/>
      <c r="T369" s="330"/>
      <c r="U369" s="330"/>
      <c r="V369" s="330"/>
      <c r="W369" s="330"/>
      <c r="X369" s="330"/>
      <c r="Y369" s="330"/>
      <c r="BF369" s="332">
        <v>365</v>
      </c>
      <c r="BG369" s="333">
        <v>135000</v>
      </c>
      <c r="BH369" s="333">
        <v>108000</v>
      </c>
      <c r="BI369" s="333">
        <v>120000</v>
      </c>
      <c r="BJ369" s="333">
        <v>85000</v>
      </c>
      <c r="BK369" s="333">
        <v>108000</v>
      </c>
      <c r="BL369" s="333"/>
      <c r="BM369" s="333"/>
      <c r="BN369" s="333"/>
      <c r="BO369" s="333"/>
      <c r="BP369" s="331" t="s">
        <v>287</v>
      </c>
    </row>
    <row r="370" spans="1:68" s="331" customFormat="1" x14ac:dyDescent="0.3">
      <c r="A370" s="330"/>
      <c r="B370" s="330"/>
      <c r="C370" s="330"/>
      <c r="D370" s="330"/>
      <c r="E370" s="330"/>
      <c r="F370" s="330"/>
      <c r="G370" s="330"/>
      <c r="H370" s="330"/>
      <c r="I370" s="330"/>
      <c r="J370" s="330"/>
      <c r="K370" s="330"/>
      <c r="L370" s="330"/>
      <c r="M370" s="330"/>
      <c r="N370" s="330"/>
      <c r="O370" s="330"/>
      <c r="P370" s="330"/>
      <c r="Q370" s="330"/>
      <c r="R370" s="330"/>
      <c r="S370" s="330"/>
      <c r="T370" s="330"/>
      <c r="U370" s="330"/>
      <c r="V370" s="330"/>
      <c r="W370" s="330"/>
      <c r="X370" s="330"/>
      <c r="Y370" s="330"/>
      <c r="BF370" s="332">
        <v>366</v>
      </c>
      <c r="BG370" s="333">
        <v>135000</v>
      </c>
      <c r="BH370" s="333">
        <v>108000</v>
      </c>
      <c r="BI370" s="333">
        <v>120000</v>
      </c>
      <c r="BJ370" s="333">
        <v>85000</v>
      </c>
      <c r="BK370" s="333">
        <v>108000</v>
      </c>
      <c r="BL370" s="333"/>
      <c r="BM370" s="333"/>
      <c r="BN370" s="333"/>
      <c r="BO370" s="333"/>
      <c r="BP370" s="331" t="s">
        <v>287</v>
      </c>
    </row>
    <row r="371" spans="1:68" s="331" customFormat="1" x14ac:dyDescent="0.3">
      <c r="A371" s="330"/>
      <c r="B371" s="330"/>
      <c r="C371" s="330"/>
      <c r="D371" s="330"/>
      <c r="E371" s="330"/>
      <c r="F371" s="330"/>
      <c r="G371" s="330"/>
      <c r="H371" s="330"/>
      <c r="I371" s="330"/>
      <c r="J371" s="330"/>
      <c r="K371" s="330"/>
      <c r="L371" s="330"/>
      <c r="M371" s="330"/>
      <c r="N371" s="330"/>
      <c r="O371" s="330"/>
      <c r="P371" s="330"/>
      <c r="Q371" s="330"/>
      <c r="R371" s="330"/>
      <c r="S371" s="330"/>
      <c r="T371" s="330"/>
      <c r="U371" s="330"/>
      <c r="V371" s="330"/>
      <c r="W371" s="330"/>
      <c r="X371" s="330"/>
      <c r="Y371" s="330"/>
      <c r="BF371" s="332">
        <v>367</v>
      </c>
      <c r="BG371" s="333">
        <v>135000</v>
      </c>
      <c r="BH371" s="333">
        <v>108000</v>
      </c>
      <c r="BI371" s="333">
        <v>120000</v>
      </c>
      <c r="BJ371" s="333">
        <v>85000</v>
      </c>
      <c r="BK371" s="333">
        <v>108000</v>
      </c>
      <c r="BL371" s="333"/>
      <c r="BM371" s="333"/>
      <c r="BN371" s="333"/>
      <c r="BO371" s="333"/>
      <c r="BP371" s="331" t="s">
        <v>287</v>
      </c>
    </row>
    <row r="372" spans="1:68" s="331" customFormat="1" x14ac:dyDescent="0.3">
      <c r="A372" s="330"/>
      <c r="B372" s="330"/>
      <c r="C372" s="330"/>
      <c r="D372" s="330"/>
      <c r="E372" s="330"/>
      <c r="F372" s="330"/>
      <c r="G372" s="330"/>
      <c r="H372" s="330"/>
      <c r="I372" s="330"/>
      <c r="J372" s="330"/>
      <c r="K372" s="330"/>
      <c r="L372" s="330"/>
      <c r="M372" s="330"/>
      <c r="N372" s="330"/>
      <c r="O372" s="330"/>
      <c r="P372" s="330"/>
      <c r="Q372" s="330"/>
      <c r="R372" s="330"/>
      <c r="S372" s="330"/>
      <c r="T372" s="330"/>
      <c r="U372" s="330"/>
      <c r="V372" s="330"/>
      <c r="W372" s="330"/>
      <c r="X372" s="330"/>
      <c r="Y372" s="330"/>
      <c r="BF372" s="332">
        <v>368</v>
      </c>
      <c r="BG372" s="333">
        <v>135000</v>
      </c>
      <c r="BH372" s="333">
        <v>108000</v>
      </c>
      <c r="BI372" s="333">
        <v>120000</v>
      </c>
      <c r="BJ372" s="333">
        <v>85000</v>
      </c>
      <c r="BK372" s="333">
        <v>108000</v>
      </c>
      <c r="BL372" s="333"/>
      <c r="BM372" s="333"/>
      <c r="BN372" s="333"/>
      <c r="BO372" s="333"/>
      <c r="BP372" s="331" t="s">
        <v>287</v>
      </c>
    </row>
    <row r="373" spans="1:68" s="331" customFormat="1" x14ac:dyDescent="0.3">
      <c r="A373" s="330"/>
      <c r="B373" s="330"/>
      <c r="C373" s="330"/>
      <c r="D373" s="330"/>
      <c r="E373" s="330"/>
      <c r="F373" s="330"/>
      <c r="G373" s="330"/>
      <c r="H373" s="330"/>
      <c r="I373" s="330"/>
      <c r="J373" s="330"/>
      <c r="K373" s="330"/>
      <c r="L373" s="330"/>
      <c r="M373" s="330"/>
      <c r="N373" s="330"/>
      <c r="O373" s="330"/>
      <c r="P373" s="330"/>
      <c r="Q373" s="330"/>
      <c r="R373" s="330"/>
      <c r="S373" s="330"/>
      <c r="T373" s="330"/>
      <c r="U373" s="330"/>
      <c r="V373" s="330"/>
      <c r="W373" s="330"/>
      <c r="X373" s="330"/>
      <c r="Y373" s="330"/>
      <c r="BF373" s="332">
        <v>369</v>
      </c>
      <c r="BG373" s="333">
        <v>135000</v>
      </c>
      <c r="BH373" s="333">
        <v>108000</v>
      </c>
      <c r="BI373" s="333">
        <v>120000</v>
      </c>
      <c r="BJ373" s="333">
        <v>85000</v>
      </c>
      <c r="BK373" s="333">
        <v>108000</v>
      </c>
      <c r="BL373" s="333"/>
      <c r="BM373" s="333"/>
      <c r="BN373" s="333"/>
      <c r="BO373" s="333"/>
      <c r="BP373" s="331" t="s">
        <v>287</v>
      </c>
    </row>
    <row r="374" spans="1:68" s="331" customFormat="1" x14ac:dyDescent="0.3">
      <c r="A374" s="330"/>
      <c r="B374" s="330"/>
      <c r="C374" s="330"/>
      <c r="D374" s="330"/>
      <c r="E374" s="330"/>
      <c r="F374" s="330"/>
      <c r="G374" s="330"/>
      <c r="H374" s="330"/>
      <c r="I374" s="330"/>
      <c r="J374" s="330"/>
      <c r="K374" s="330"/>
      <c r="L374" s="330"/>
      <c r="M374" s="330"/>
      <c r="N374" s="330"/>
      <c r="O374" s="330"/>
      <c r="P374" s="330"/>
      <c r="Q374" s="330"/>
      <c r="R374" s="330"/>
      <c r="S374" s="330"/>
      <c r="T374" s="330"/>
      <c r="U374" s="330"/>
      <c r="V374" s="330"/>
      <c r="W374" s="330"/>
      <c r="X374" s="330"/>
      <c r="Y374" s="330"/>
      <c r="BF374" s="332">
        <v>370</v>
      </c>
      <c r="BG374" s="333">
        <v>135000</v>
      </c>
      <c r="BH374" s="333">
        <v>108000</v>
      </c>
      <c r="BI374" s="333">
        <v>120000</v>
      </c>
      <c r="BJ374" s="333">
        <v>85000</v>
      </c>
      <c r="BK374" s="333">
        <v>108000</v>
      </c>
      <c r="BL374" s="333"/>
      <c r="BM374" s="333"/>
      <c r="BN374" s="333"/>
      <c r="BO374" s="333"/>
      <c r="BP374" s="331" t="s">
        <v>287</v>
      </c>
    </row>
    <row r="375" spans="1:68" s="331" customFormat="1" x14ac:dyDescent="0.3">
      <c r="A375" s="330"/>
      <c r="B375" s="330"/>
      <c r="C375" s="330"/>
      <c r="D375" s="330"/>
      <c r="E375" s="330"/>
      <c r="F375" s="330"/>
      <c r="G375" s="330"/>
      <c r="H375" s="330"/>
      <c r="I375" s="330"/>
      <c r="J375" s="330"/>
      <c r="K375" s="330"/>
      <c r="L375" s="330"/>
      <c r="M375" s="330"/>
      <c r="N375" s="330"/>
      <c r="O375" s="330"/>
      <c r="P375" s="330"/>
      <c r="Q375" s="330"/>
      <c r="R375" s="330"/>
      <c r="S375" s="330"/>
      <c r="T375" s="330"/>
      <c r="U375" s="330"/>
      <c r="V375" s="330"/>
      <c r="W375" s="330"/>
      <c r="X375" s="330"/>
      <c r="Y375" s="330"/>
      <c r="BF375" s="332">
        <v>371</v>
      </c>
      <c r="BG375" s="333">
        <v>135000</v>
      </c>
      <c r="BH375" s="333">
        <v>108000</v>
      </c>
      <c r="BI375" s="333">
        <v>120000</v>
      </c>
      <c r="BJ375" s="333">
        <v>85000</v>
      </c>
      <c r="BK375" s="333">
        <v>108000</v>
      </c>
      <c r="BL375" s="333"/>
      <c r="BM375" s="333"/>
      <c r="BN375" s="333"/>
      <c r="BO375" s="333"/>
      <c r="BP375" s="331" t="s">
        <v>287</v>
      </c>
    </row>
    <row r="376" spans="1:68" s="331" customFormat="1" x14ac:dyDescent="0.3">
      <c r="A376" s="330"/>
      <c r="B376" s="330"/>
      <c r="C376" s="330"/>
      <c r="D376" s="330"/>
      <c r="E376" s="330"/>
      <c r="F376" s="330"/>
      <c r="G376" s="330"/>
      <c r="H376" s="330"/>
      <c r="I376" s="330"/>
      <c r="J376" s="330"/>
      <c r="K376" s="330"/>
      <c r="L376" s="330"/>
      <c r="M376" s="330"/>
      <c r="N376" s="330"/>
      <c r="O376" s="330"/>
      <c r="P376" s="330"/>
      <c r="Q376" s="330"/>
      <c r="R376" s="330"/>
      <c r="S376" s="330"/>
      <c r="T376" s="330"/>
      <c r="U376" s="330"/>
      <c r="V376" s="330"/>
      <c r="W376" s="330"/>
      <c r="X376" s="330"/>
      <c r="Y376" s="330"/>
      <c r="BF376" s="332">
        <v>372</v>
      </c>
      <c r="BG376" s="333">
        <v>135000</v>
      </c>
      <c r="BH376" s="333">
        <v>108000</v>
      </c>
      <c r="BI376" s="333">
        <v>120000</v>
      </c>
      <c r="BJ376" s="333">
        <v>85000</v>
      </c>
      <c r="BK376" s="333">
        <v>108000</v>
      </c>
      <c r="BL376" s="333"/>
      <c r="BM376" s="333"/>
      <c r="BN376" s="333"/>
      <c r="BO376" s="333"/>
      <c r="BP376" s="331" t="s">
        <v>287</v>
      </c>
    </row>
    <row r="377" spans="1:68" s="331" customFormat="1" x14ac:dyDescent="0.3">
      <c r="A377" s="330"/>
      <c r="B377" s="330"/>
      <c r="C377" s="330"/>
      <c r="D377" s="330"/>
      <c r="E377" s="330"/>
      <c r="F377" s="330"/>
      <c r="G377" s="330"/>
      <c r="H377" s="330"/>
      <c r="I377" s="330"/>
      <c r="J377" s="330"/>
      <c r="K377" s="330"/>
      <c r="L377" s="330"/>
      <c r="M377" s="330"/>
      <c r="N377" s="330"/>
      <c r="O377" s="330"/>
      <c r="P377" s="330"/>
      <c r="Q377" s="330"/>
      <c r="R377" s="330"/>
      <c r="S377" s="330"/>
      <c r="T377" s="330"/>
      <c r="U377" s="330"/>
      <c r="V377" s="330"/>
      <c r="W377" s="330"/>
      <c r="X377" s="330"/>
      <c r="Y377" s="330"/>
      <c r="BF377" s="332">
        <v>373</v>
      </c>
      <c r="BG377" s="333">
        <v>135000</v>
      </c>
      <c r="BH377" s="333">
        <v>108000</v>
      </c>
      <c r="BI377" s="333">
        <v>120000</v>
      </c>
      <c r="BJ377" s="333">
        <v>85000</v>
      </c>
      <c r="BK377" s="333">
        <v>108000</v>
      </c>
      <c r="BL377" s="333"/>
      <c r="BM377" s="333"/>
      <c r="BN377" s="333"/>
      <c r="BO377" s="333"/>
      <c r="BP377" s="331" t="s">
        <v>287</v>
      </c>
    </row>
    <row r="378" spans="1:68" s="331" customFormat="1" x14ac:dyDescent="0.3">
      <c r="A378" s="330"/>
      <c r="B378" s="330"/>
      <c r="C378" s="330"/>
      <c r="D378" s="330"/>
      <c r="E378" s="330"/>
      <c r="F378" s="330"/>
      <c r="G378" s="330"/>
      <c r="H378" s="330"/>
      <c r="I378" s="330"/>
      <c r="J378" s="330"/>
      <c r="K378" s="330"/>
      <c r="L378" s="330"/>
      <c r="M378" s="330"/>
      <c r="N378" s="330"/>
      <c r="O378" s="330"/>
      <c r="P378" s="330"/>
      <c r="Q378" s="330"/>
      <c r="R378" s="330"/>
      <c r="S378" s="330"/>
      <c r="T378" s="330"/>
      <c r="U378" s="330"/>
      <c r="V378" s="330"/>
      <c r="W378" s="330"/>
      <c r="X378" s="330"/>
      <c r="Y378" s="330"/>
      <c r="BF378" s="332">
        <v>374</v>
      </c>
      <c r="BG378" s="333">
        <v>135000</v>
      </c>
      <c r="BH378" s="333">
        <v>108000</v>
      </c>
      <c r="BI378" s="333">
        <v>120000</v>
      </c>
      <c r="BJ378" s="333">
        <v>85000</v>
      </c>
      <c r="BK378" s="333">
        <v>108000</v>
      </c>
      <c r="BL378" s="333"/>
      <c r="BM378" s="333"/>
      <c r="BN378" s="333"/>
      <c r="BO378" s="333"/>
      <c r="BP378" s="331" t="s">
        <v>287</v>
      </c>
    </row>
    <row r="379" spans="1:68" s="331" customFormat="1" x14ac:dyDescent="0.3">
      <c r="A379" s="330"/>
      <c r="B379" s="330"/>
      <c r="C379" s="330"/>
      <c r="D379" s="330"/>
      <c r="E379" s="330"/>
      <c r="F379" s="330"/>
      <c r="G379" s="330"/>
      <c r="H379" s="330"/>
      <c r="I379" s="330"/>
      <c r="J379" s="330"/>
      <c r="K379" s="330"/>
      <c r="L379" s="330"/>
      <c r="M379" s="330"/>
      <c r="N379" s="330"/>
      <c r="O379" s="330"/>
      <c r="P379" s="330"/>
      <c r="Q379" s="330"/>
      <c r="R379" s="330"/>
      <c r="S379" s="330"/>
      <c r="T379" s="330"/>
      <c r="U379" s="330"/>
      <c r="V379" s="330"/>
      <c r="W379" s="330"/>
      <c r="X379" s="330"/>
      <c r="Y379" s="330"/>
      <c r="BF379" s="332">
        <v>375</v>
      </c>
      <c r="BG379" s="333">
        <v>135000</v>
      </c>
      <c r="BH379" s="333">
        <v>108000</v>
      </c>
      <c r="BI379" s="333">
        <v>120000</v>
      </c>
      <c r="BJ379" s="333">
        <v>85000</v>
      </c>
      <c r="BK379" s="333">
        <v>108000</v>
      </c>
      <c r="BL379" s="333"/>
      <c r="BM379" s="333"/>
      <c r="BN379" s="333"/>
      <c r="BO379" s="333"/>
      <c r="BP379" s="331" t="s">
        <v>287</v>
      </c>
    </row>
    <row r="380" spans="1:68" s="331" customFormat="1" x14ac:dyDescent="0.3">
      <c r="A380" s="330"/>
      <c r="B380" s="330"/>
      <c r="C380" s="330"/>
      <c r="D380" s="330"/>
      <c r="E380" s="330"/>
      <c r="F380" s="330"/>
      <c r="G380" s="330"/>
      <c r="H380" s="330"/>
      <c r="I380" s="330"/>
      <c r="J380" s="330"/>
      <c r="K380" s="330"/>
      <c r="L380" s="330"/>
      <c r="M380" s="330"/>
      <c r="N380" s="330"/>
      <c r="O380" s="330"/>
      <c r="P380" s="330"/>
      <c r="Q380" s="330"/>
      <c r="R380" s="330"/>
      <c r="S380" s="330"/>
      <c r="T380" s="330"/>
      <c r="U380" s="330"/>
      <c r="V380" s="330"/>
      <c r="W380" s="330"/>
      <c r="X380" s="330"/>
      <c r="Y380" s="330"/>
      <c r="BF380" s="332">
        <v>376</v>
      </c>
      <c r="BG380" s="333">
        <v>135000</v>
      </c>
      <c r="BH380" s="333">
        <v>108000</v>
      </c>
      <c r="BI380" s="333">
        <v>120000</v>
      </c>
      <c r="BJ380" s="333">
        <v>85000</v>
      </c>
      <c r="BK380" s="333">
        <v>108000</v>
      </c>
      <c r="BL380" s="333"/>
      <c r="BM380" s="333"/>
      <c r="BN380" s="333"/>
      <c r="BO380" s="333"/>
      <c r="BP380" s="331" t="s">
        <v>287</v>
      </c>
    </row>
    <row r="381" spans="1:68" s="331" customFormat="1" x14ac:dyDescent="0.3">
      <c r="A381" s="330"/>
      <c r="B381" s="330"/>
      <c r="C381" s="330"/>
      <c r="D381" s="330"/>
      <c r="E381" s="330"/>
      <c r="F381" s="330"/>
      <c r="G381" s="330"/>
      <c r="H381" s="330"/>
      <c r="I381" s="330"/>
      <c r="J381" s="330"/>
      <c r="K381" s="330"/>
      <c r="L381" s="330"/>
      <c r="M381" s="330"/>
      <c r="N381" s="330"/>
      <c r="O381" s="330"/>
      <c r="P381" s="330"/>
      <c r="Q381" s="330"/>
      <c r="R381" s="330"/>
      <c r="S381" s="330"/>
      <c r="T381" s="330"/>
      <c r="U381" s="330"/>
      <c r="V381" s="330"/>
      <c r="W381" s="330"/>
      <c r="X381" s="330"/>
      <c r="Y381" s="330"/>
      <c r="BF381" s="332">
        <v>377</v>
      </c>
      <c r="BG381" s="333">
        <v>135000</v>
      </c>
      <c r="BH381" s="333">
        <v>108000</v>
      </c>
      <c r="BI381" s="333">
        <v>120000</v>
      </c>
      <c r="BJ381" s="333">
        <v>85000</v>
      </c>
      <c r="BK381" s="333">
        <v>108000</v>
      </c>
      <c r="BL381" s="333"/>
      <c r="BM381" s="333"/>
      <c r="BN381" s="333"/>
      <c r="BO381" s="333"/>
      <c r="BP381" s="331" t="s">
        <v>287</v>
      </c>
    </row>
    <row r="382" spans="1:68" s="331" customFormat="1" x14ac:dyDescent="0.3">
      <c r="A382" s="330"/>
      <c r="B382" s="330"/>
      <c r="C382" s="330"/>
      <c r="D382" s="330"/>
      <c r="E382" s="330"/>
      <c r="F382" s="330"/>
      <c r="G382" s="330"/>
      <c r="H382" s="330"/>
      <c r="I382" s="330"/>
      <c r="J382" s="330"/>
      <c r="K382" s="330"/>
      <c r="L382" s="330"/>
      <c r="M382" s="330"/>
      <c r="N382" s="330"/>
      <c r="O382" s="330"/>
      <c r="P382" s="330"/>
      <c r="Q382" s="330"/>
      <c r="R382" s="330"/>
      <c r="S382" s="330"/>
      <c r="T382" s="330"/>
      <c r="U382" s="330"/>
      <c r="V382" s="330"/>
      <c r="W382" s="330"/>
      <c r="X382" s="330"/>
      <c r="Y382" s="330"/>
      <c r="BF382" s="332">
        <v>378</v>
      </c>
      <c r="BG382" s="333">
        <v>135000</v>
      </c>
      <c r="BH382" s="333">
        <v>108000</v>
      </c>
      <c r="BI382" s="333">
        <v>120000</v>
      </c>
      <c r="BJ382" s="333">
        <v>85000</v>
      </c>
      <c r="BK382" s="333">
        <v>108000</v>
      </c>
      <c r="BL382" s="333"/>
      <c r="BM382" s="333"/>
      <c r="BN382" s="333"/>
      <c r="BO382" s="333"/>
      <c r="BP382" s="331" t="s">
        <v>287</v>
      </c>
    </row>
    <row r="383" spans="1:68" s="331" customFormat="1" x14ac:dyDescent="0.3">
      <c r="A383" s="330"/>
      <c r="B383" s="330"/>
      <c r="C383" s="330"/>
      <c r="D383" s="330"/>
      <c r="E383" s="330"/>
      <c r="F383" s="330"/>
      <c r="G383" s="330"/>
      <c r="H383" s="330"/>
      <c r="I383" s="330"/>
      <c r="J383" s="330"/>
      <c r="K383" s="330"/>
      <c r="L383" s="330"/>
      <c r="M383" s="330"/>
      <c r="N383" s="330"/>
      <c r="O383" s="330"/>
      <c r="P383" s="330"/>
      <c r="Q383" s="330"/>
      <c r="R383" s="330"/>
      <c r="S383" s="330"/>
      <c r="T383" s="330"/>
      <c r="U383" s="330"/>
      <c r="V383" s="330"/>
      <c r="W383" s="330"/>
      <c r="X383" s="330"/>
      <c r="Y383" s="330"/>
      <c r="BF383" s="332">
        <v>379</v>
      </c>
      <c r="BG383" s="333">
        <v>135000</v>
      </c>
      <c r="BH383" s="333">
        <v>108000</v>
      </c>
      <c r="BI383" s="333">
        <v>120000</v>
      </c>
      <c r="BJ383" s="333">
        <v>85000</v>
      </c>
      <c r="BK383" s="333">
        <v>108000</v>
      </c>
      <c r="BL383" s="333"/>
      <c r="BM383" s="333"/>
      <c r="BN383" s="333"/>
      <c r="BO383" s="333"/>
      <c r="BP383" s="331" t="s">
        <v>287</v>
      </c>
    </row>
    <row r="384" spans="1:68" s="331" customFormat="1" x14ac:dyDescent="0.3">
      <c r="A384" s="330"/>
      <c r="B384" s="330"/>
      <c r="C384" s="330"/>
      <c r="D384" s="330"/>
      <c r="E384" s="330"/>
      <c r="F384" s="330"/>
      <c r="G384" s="330"/>
      <c r="H384" s="330"/>
      <c r="I384" s="330"/>
      <c r="J384" s="330"/>
      <c r="K384" s="330"/>
      <c r="L384" s="330"/>
      <c r="M384" s="330"/>
      <c r="N384" s="330"/>
      <c r="O384" s="330"/>
      <c r="P384" s="330"/>
      <c r="Q384" s="330"/>
      <c r="R384" s="330"/>
      <c r="S384" s="330"/>
      <c r="T384" s="330"/>
      <c r="U384" s="330"/>
      <c r="V384" s="330"/>
      <c r="W384" s="330"/>
      <c r="X384" s="330"/>
      <c r="Y384" s="330"/>
      <c r="BF384" s="332">
        <v>380</v>
      </c>
      <c r="BG384" s="333">
        <v>135000</v>
      </c>
      <c r="BH384" s="333">
        <v>108000</v>
      </c>
      <c r="BI384" s="333">
        <v>120000</v>
      </c>
      <c r="BJ384" s="333">
        <v>85000</v>
      </c>
      <c r="BK384" s="333">
        <v>108000</v>
      </c>
      <c r="BL384" s="333"/>
      <c r="BM384" s="333"/>
      <c r="BN384" s="333"/>
      <c r="BO384" s="333"/>
      <c r="BP384" s="331" t="s">
        <v>287</v>
      </c>
    </row>
    <row r="385" spans="1:68" s="331" customFormat="1" x14ac:dyDescent="0.3">
      <c r="A385" s="330"/>
      <c r="B385" s="330"/>
      <c r="C385" s="330"/>
      <c r="D385" s="330"/>
      <c r="E385" s="330"/>
      <c r="F385" s="330"/>
      <c r="G385" s="330"/>
      <c r="H385" s="330"/>
      <c r="I385" s="330"/>
      <c r="J385" s="330"/>
      <c r="K385" s="330"/>
      <c r="L385" s="330"/>
      <c r="M385" s="330"/>
      <c r="N385" s="330"/>
      <c r="O385" s="330"/>
      <c r="P385" s="330"/>
      <c r="Q385" s="330"/>
      <c r="R385" s="330"/>
      <c r="S385" s="330"/>
      <c r="T385" s="330"/>
      <c r="U385" s="330"/>
      <c r="V385" s="330"/>
      <c r="W385" s="330"/>
      <c r="X385" s="330"/>
      <c r="Y385" s="330"/>
      <c r="BF385" s="332">
        <v>381</v>
      </c>
      <c r="BG385" s="333">
        <v>135000</v>
      </c>
      <c r="BH385" s="333">
        <v>108000</v>
      </c>
      <c r="BI385" s="333">
        <v>120000</v>
      </c>
      <c r="BJ385" s="333">
        <v>85000</v>
      </c>
      <c r="BK385" s="333">
        <v>108000</v>
      </c>
      <c r="BL385" s="333"/>
      <c r="BM385" s="333"/>
      <c r="BN385" s="333"/>
      <c r="BO385" s="333"/>
      <c r="BP385" s="331" t="s">
        <v>287</v>
      </c>
    </row>
    <row r="386" spans="1:68" s="331" customFormat="1" x14ac:dyDescent="0.3">
      <c r="A386" s="330"/>
      <c r="B386" s="330"/>
      <c r="C386" s="330"/>
      <c r="D386" s="330"/>
      <c r="E386" s="330"/>
      <c r="F386" s="330"/>
      <c r="G386" s="330"/>
      <c r="H386" s="330"/>
      <c r="I386" s="330"/>
      <c r="J386" s="330"/>
      <c r="K386" s="330"/>
      <c r="L386" s="330"/>
      <c r="M386" s="330"/>
      <c r="N386" s="330"/>
      <c r="O386" s="330"/>
      <c r="P386" s="330"/>
      <c r="Q386" s="330"/>
      <c r="R386" s="330"/>
      <c r="S386" s="330"/>
      <c r="T386" s="330"/>
      <c r="U386" s="330"/>
      <c r="V386" s="330"/>
      <c r="W386" s="330"/>
      <c r="X386" s="330"/>
      <c r="Y386" s="330"/>
      <c r="BF386" s="332">
        <v>382</v>
      </c>
      <c r="BG386" s="333">
        <v>135000</v>
      </c>
      <c r="BH386" s="333">
        <v>108000</v>
      </c>
      <c r="BI386" s="333">
        <v>120000</v>
      </c>
      <c r="BJ386" s="333">
        <v>85000</v>
      </c>
      <c r="BK386" s="333">
        <v>108000</v>
      </c>
      <c r="BL386" s="333"/>
      <c r="BM386" s="333"/>
      <c r="BN386" s="333"/>
      <c r="BO386" s="333"/>
      <c r="BP386" s="331" t="s">
        <v>287</v>
      </c>
    </row>
    <row r="387" spans="1:68" s="331" customFormat="1" x14ac:dyDescent="0.3">
      <c r="A387" s="330"/>
      <c r="B387" s="330"/>
      <c r="C387" s="330"/>
      <c r="D387" s="330"/>
      <c r="E387" s="330"/>
      <c r="F387" s="330"/>
      <c r="G387" s="330"/>
      <c r="H387" s="330"/>
      <c r="I387" s="330"/>
      <c r="J387" s="330"/>
      <c r="K387" s="330"/>
      <c r="L387" s="330"/>
      <c r="M387" s="330"/>
      <c r="N387" s="330"/>
      <c r="O387" s="330"/>
      <c r="P387" s="330"/>
      <c r="Q387" s="330"/>
      <c r="R387" s="330"/>
      <c r="S387" s="330"/>
      <c r="T387" s="330"/>
      <c r="U387" s="330"/>
      <c r="V387" s="330"/>
      <c r="W387" s="330"/>
      <c r="X387" s="330"/>
      <c r="Y387" s="330"/>
      <c r="BF387" s="332">
        <v>383</v>
      </c>
      <c r="BG387" s="333">
        <v>135000</v>
      </c>
      <c r="BH387" s="333">
        <v>108000</v>
      </c>
      <c r="BI387" s="333">
        <v>120000</v>
      </c>
      <c r="BJ387" s="333">
        <v>85000</v>
      </c>
      <c r="BK387" s="333">
        <v>108000</v>
      </c>
      <c r="BL387" s="333"/>
      <c r="BM387" s="333"/>
      <c r="BN387" s="333"/>
      <c r="BO387" s="333"/>
      <c r="BP387" s="331" t="s">
        <v>287</v>
      </c>
    </row>
    <row r="388" spans="1:68" s="331" customFormat="1" x14ac:dyDescent="0.3">
      <c r="A388" s="330"/>
      <c r="B388" s="330"/>
      <c r="C388" s="330"/>
      <c r="D388" s="330"/>
      <c r="E388" s="330"/>
      <c r="F388" s="330"/>
      <c r="G388" s="330"/>
      <c r="H388" s="330"/>
      <c r="I388" s="330"/>
      <c r="J388" s="330"/>
      <c r="K388" s="330"/>
      <c r="L388" s="330"/>
      <c r="M388" s="330"/>
      <c r="N388" s="330"/>
      <c r="O388" s="330"/>
      <c r="P388" s="330"/>
      <c r="Q388" s="330"/>
      <c r="R388" s="330"/>
      <c r="S388" s="330"/>
      <c r="T388" s="330"/>
      <c r="U388" s="330"/>
      <c r="V388" s="330"/>
      <c r="W388" s="330"/>
      <c r="X388" s="330"/>
      <c r="Y388" s="330"/>
      <c r="BF388" s="332">
        <v>384</v>
      </c>
      <c r="BG388" s="333">
        <v>135000</v>
      </c>
      <c r="BH388" s="333">
        <v>108000</v>
      </c>
      <c r="BI388" s="333">
        <v>120000</v>
      </c>
      <c r="BJ388" s="333">
        <v>85000</v>
      </c>
      <c r="BK388" s="333">
        <v>108000</v>
      </c>
      <c r="BL388" s="333"/>
      <c r="BM388" s="333"/>
      <c r="BN388" s="333"/>
      <c r="BO388" s="333"/>
      <c r="BP388" s="331" t="s">
        <v>287</v>
      </c>
    </row>
    <row r="389" spans="1:68" s="331" customFormat="1" x14ac:dyDescent="0.3">
      <c r="A389" s="330"/>
      <c r="B389" s="330"/>
      <c r="C389" s="330"/>
      <c r="D389" s="330"/>
      <c r="E389" s="330"/>
      <c r="F389" s="330"/>
      <c r="G389" s="330"/>
      <c r="H389" s="330"/>
      <c r="I389" s="330"/>
      <c r="J389" s="330"/>
      <c r="K389" s="330"/>
      <c r="L389" s="330"/>
      <c r="M389" s="330"/>
      <c r="N389" s="330"/>
      <c r="O389" s="330"/>
      <c r="P389" s="330"/>
      <c r="Q389" s="330"/>
      <c r="R389" s="330"/>
      <c r="S389" s="330"/>
      <c r="T389" s="330"/>
      <c r="U389" s="330"/>
      <c r="V389" s="330"/>
      <c r="W389" s="330"/>
      <c r="X389" s="330"/>
      <c r="Y389" s="330"/>
      <c r="BF389" s="332">
        <v>385</v>
      </c>
      <c r="BG389" s="333">
        <v>135000</v>
      </c>
      <c r="BH389" s="333">
        <v>108000</v>
      </c>
      <c r="BI389" s="333">
        <v>120000</v>
      </c>
      <c r="BJ389" s="333">
        <v>85000</v>
      </c>
      <c r="BK389" s="333">
        <v>108000</v>
      </c>
      <c r="BL389" s="333"/>
      <c r="BM389" s="333"/>
      <c r="BN389" s="333"/>
      <c r="BO389" s="333"/>
      <c r="BP389" s="331" t="s">
        <v>287</v>
      </c>
    </row>
    <row r="390" spans="1:68" s="331" customFormat="1" x14ac:dyDescent="0.3">
      <c r="A390" s="330"/>
      <c r="B390" s="330"/>
      <c r="C390" s="330"/>
      <c r="D390" s="330"/>
      <c r="E390" s="330"/>
      <c r="F390" s="330"/>
      <c r="G390" s="330"/>
      <c r="H390" s="330"/>
      <c r="I390" s="330"/>
      <c r="J390" s="330"/>
      <c r="K390" s="330"/>
      <c r="L390" s="330"/>
      <c r="M390" s="330"/>
      <c r="N390" s="330"/>
      <c r="O390" s="330"/>
      <c r="P390" s="330"/>
      <c r="Q390" s="330"/>
      <c r="R390" s="330"/>
      <c r="S390" s="330"/>
      <c r="T390" s="330"/>
      <c r="U390" s="330"/>
      <c r="V390" s="330"/>
      <c r="W390" s="330"/>
      <c r="X390" s="330"/>
      <c r="Y390" s="330"/>
      <c r="BF390" s="332">
        <v>386</v>
      </c>
      <c r="BG390" s="333">
        <v>135000</v>
      </c>
      <c r="BH390" s="333">
        <v>108000</v>
      </c>
      <c r="BI390" s="333">
        <v>120000</v>
      </c>
      <c r="BJ390" s="333">
        <v>85000</v>
      </c>
      <c r="BK390" s="333">
        <v>108000</v>
      </c>
      <c r="BL390" s="333"/>
      <c r="BM390" s="333"/>
      <c r="BN390" s="333"/>
      <c r="BO390" s="333"/>
      <c r="BP390" s="331" t="s">
        <v>287</v>
      </c>
    </row>
    <row r="391" spans="1:68" s="331" customFormat="1" x14ac:dyDescent="0.3">
      <c r="A391" s="330"/>
      <c r="B391" s="330"/>
      <c r="C391" s="330"/>
      <c r="D391" s="330"/>
      <c r="E391" s="330"/>
      <c r="F391" s="330"/>
      <c r="G391" s="330"/>
      <c r="H391" s="330"/>
      <c r="I391" s="330"/>
      <c r="J391" s="330"/>
      <c r="K391" s="330"/>
      <c r="L391" s="330"/>
      <c r="M391" s="330"/>
      <c r="N391" s="330"/>
      <c r="O391" s="330"/>
      <c r="P391" s="330"/>
      <c r="Q391" s="330"/>
      <c r="R391" s="330"/>
      <c r="S391" s="330"/>
      <c r="T391" s="330"/>
      <c r="U391" s="330"/>
      <c r="V391" s="330"/>
      <c r="W391" s="330"/>
      <c r="X391" s="330"/>
      <c r="Y391" s="330"/>
      <c r="BF391" s="332">
        <v>387</v>
      </c>
      <c r="BG391" s="333">
        <v>135000</v>
      </c>
      <c r="BH391" s="333">
        <v>108000</v>
      </c>
      <c r="BI391" s="333">
        <v>120000</v>
      </c>
      <c r="BJ391" s="333">
        <v>85000</v>
      </c>
      <c r="BK391" s="333">
        <v>108000</v>
      </c>
      <c r="BL391" s="333"/>
      <c r="BM391" s="333"/>
      <c r="BN391" s="333"/>
      <c r="BO391" s="333"/>
      <c r="BP391" s="331" t="s">
        <v>287</v>
      </c>
    </row>
    <row r="392" spans="1:68" s="331" customFormat="1" x14ac:dyDescent="0.3">
      <c r="A392" s="330"/>
      <c r="B392" s="330"/>
      <c r="C392" s="330"/>
      <c r="D392" s="330"/>
      <c r="E392" s="330"/>
      <c r="F392" s="330"/>
      <c r="G392" s="330"/>
      <c r="H392" s="330"/>
      <c r="I392" s="330"/>
      <c r="J392" s="330"/>
      <c r="K392" s="330"/>
      <c r="L392" s="330"/>
      <c r="M392" s="330"/>
      <c r="N392" s="330"/>
      <c r="O392" s="330"/>
      <c r="P392" s="330"/>
      <c r="Q392" s="330"/>
      <c r="R392" s="330"/>
      <c r="S392" s="330"/>
      <c r="T392" s="330"/>
      <c r="U392" s="330"/>
      <c r="V392" s="330"/>
      <c r="W392" s="330"/>
      <c r="X392" s="330"/>
      <c r="Y392" s="330"/>
      <c r="BF392" s="332">
        <v>388</v>
      </c>
      <c r="BG392" s="333">
        <v>135000</v>
      </c>
      <c r="BH392" s="333">
        <v>108000</v>
      </c>
      <c r="BI392" s="333">
        <v>120000</v>
      </c>
      <c r="BJ392" s="333">
        <v>85000</v>
      </c>
      <c r="BK392" s="333">
        <v>108000</v>
      </c>
      <c r="BL392" s="333"/>
      <c r="BM392" s="333"/>
      <c r="BN392" s="333"/>
      <c r="BO392" s="333"/>
      <c r="BP392" s="331" t="s">
        <v>287</v>
      </c>
    </row>
    <row r="393" spans="1:68" s="331" customFormat="1" x14ac:dyDescent="0.3">
      <c r="A393" s="330"/>
      <c r="B393" s="330"/>
      <c r="C393" s="330"/>
      <c r="D393" s="330"/>
      <c r="E393" s="330"/>
      <c r="F393" s="330"/>
      <c r="G393" s="330"/>
      <c r="H393" s="330"/>
      <c r="I393" s="330"/>
      <c r="J393" s="330"/>
      <c r="K393" s="330"/>
      <c r="L393" s="330"/>
      <c r="M393" s="330"/>
      <c r="N393" s="330"/>
      <c r="O393" s="330"/>
      <c r="P393" s="330"/>
      <c r="Q393" s="330"/>
      <c r="R393" s="330"/>
      <c r="S393" s="330"/>
      <c r="T393" s="330"/>
      <c r="U393" s="330"/>
      <c r="V393" s="330"/>
      <c r="W393" s="330"/>
      <c r="X393" s="330"/>
      <c r="Y393" s="330"/>
      <c r="BF393" s="332">
        <v>389</v>
      </c>
      <c r="BG393" s="333">
        <v>135000</v>
      </c>
      <c r="BH393" s="333">
        <v>108000</v>
      </c>
      <c r="BI393" s="333">
        <v>120000</v>
      </c>
      <c r="BJ393" s="333">
        <v>85000</v>
      </c>
      <c r="BK393" s="333">
        <v>108000</v>
      </c>
      <c r="BL393" s="333"/>
      <c r="BM393" s="333"/>
      <c r="BN393" s="333"/>
      <c r="BO393" s="333"/>
      <c r="BP393" s="331" t="s">
        <v>287</v>
      </c>
    </row>
    <row r="394" spans="1:68" s="331" customFormat="1" x14ac:dyDescent="0.3">
      <c r="A394" s="330"/>
      <c r="B394" s="330"/>
      <c r="C394" s="330"/>
      <c r="D394" s="330"/>
      <c r="E394" s="330"/>
      <c r="F394" s="330"/>
      <c r="G394" s="330"/>
      <c r="H394" s="330"/>
      <c r="I394" s="330"/>
      <c r="J394" s="330"/>
      <c r="K394" s="330"/>
      <c r="L394" s="330"/>
      <c r="M394" s="330"/>
      <c r="N394" s="330"/>
      <c r="O394" s="330"/>
      <c r="P394" s="330"/>
      <c r="Q394" s="330"/>
      <c r="R394" s="330"/>
      <c r="S394" s="330"/>
      <c r="T394" s="330"/>
      <c r="U394" s="330"/>
      <c r="V394" s="330"/>
      <c r="W394" s="330"/>
      <c r="X394" s="330"/>
      <c r="Y394" s="330"/>
      <c r="BF394" s="332">
        <v>390</v>
      </c>
      <c r="BG394" s="333">
        <v>135000</v>
      </c>
      <c r="BH394" s="333">
        <v>108000</v>
      </c>
      <c r="BI394" s="333">
        <v>120000</v>
      </c>
      <c r="BJ394" s="333">
        <v>85000</v>
      </c>
      <c r="BK394" s="333">
        <v>108000</v>
      </c>
      <c r="BL394" s="333"/>
      <c r="BM394" s="333"/>
      <c r="BN394" s="333"/>
      <c r="BO394" s="333"/>
      <c r="BP394" s="331" t="s">
        <v>287</v>
      </c>
    </row>
    <row r="395" spans="1:68" s="331" customFormat="1" x14ac:dyDescent="0.3">
      <c r="A395" s="330"/>
      <c r="B395" s="330"/>
      <c r="C395" s="330"/>
      <c r="D395" s="330"/>
      <c r="E395" s="330"/>
      <c r="F395" s="330"/>
      <c r="G395" s="330"/>
      <c r="H395" s="330"/>
      <c r="I395" s="330"/>
      <c r="J395" s="330"/>
      <c r="K395" s="330"/>
      <c r="L395" s="330"/>
      <c r="M395" s="330"/>
      <c r="N395" s="330"/>
      <c r="O395" s="330"/>
      <c r="P395" s="330"/>
      <c r="Q395" s="330"/>
      <c r="R395" s="330"/>
      <c r="S395" s="330"/>
      <c r="T395" s="330"/>
      <c r="U395" s="330"/>
      <c r="V395" s="330"/>
      <c r="W395" s="330"/>
      <c r="X395" s="330"/>
      <c r="Y395" s="330"/>
      <c r="BF395" s="332">
        <v>391</v>
      </c>
      <c r="BG395" s="333">
        <v>135000</v>
      </c>
      <c r="BH395" s="333">
        <v>108000</v>
      </c>
      <c r="BI395" s="333">
        <v>120000</v>
      </c>
      <c r="BJ395" s="333">
        <v>85000</v>
      </c>
      <c r="BK395" s="333">
        <v>108000</v>
      </c>
      <c r="BL395" s="333"/>
      <c r="BM395" s="333"/>
      <c r="BN395" s="333"/>
      <c r="BO395" s="333"/>
      <c r="BP395" s="331" t="s">
        <v>287</v>
      </c>
    </row>
    <row r="396" spans="1:68" s="331" customFormat="1" x14ac:dyDescent="0.3">
      <c r="A396" s="330"/>
      <c r="B396" s="330"/>
      <c r="C396" s="330"/>
      <c r="D396" s="330"/>
      <c r="E396" s="330"/>
      <c r="F396" s="330"/>
      <c r="G396" s="330"/>
      <c r="H396" s="330"/>
      <c r="I396" s="330"/>
      <c r="J396" s="330"/>
      <c r="K396" s="330"/>
      <c r="L396" s="330"/>
      <c r="M396" s="330"/>
      <c r="N396" s="330"/>
      <c r="O396" s="330"/>
      <c r="P396" s="330"/>
      <c r="Q396" s="330"/>
      <c r="R396" s="330"/>
      <c r="S396" s="330"/>
      <c r="T396" s="330"/>
      <c r="U396" s="330"/>
      <c r="V396" s="330"/>
      <c r="W396" s="330"/>
      <c r="X396" s="330"/>
      <c r="Y396" s="330"/>
      <c r="BF396" s="332">
        <v>392</v>
      </c>
      <c r="BG396" s="333">
        <v>135000</v>
      </c>
      <c r="BH396" s="333">
        <v>108000</v>
      </c>
      <c r="BI396" s="333">
        <v>120000</v>
      </c>
      <c r="BJ396" s="333">
        <v>85000</v>
      </c>
      <c r="BK396" s="333">
        <v>108000</v>
      </c>
      <c r="BL396" s="333"/>
      <c r="BM396" s="333"/>
      <c r="BN396" s="333"/>
      <c r="BO396" s="333"/>
      <c r="BP396" s="331" t="s">
        <v>287</v>
      </c>
    </row>
    <row r="397" spans="1:68" s="331" customFormat="1" x14ac:dyDescent="0.3">
      <c r="A397" s="330"/>
      <c r="B397" s="330"/>
      <c r="C397" s="330"/>
      <c r="D397" s="330"/>
      <c r="E397" s="330"/>
      <c r="F397" s="330"/>
      <c r="G397" s="330"/>
      <c r="H397" s="330"/>
      <c r="I397" s="330"/>
      <c r="J397" s="330"/>
      <c r="K397" s="330"/>
      <c r="L397" s="330"/>
      <c r="M397" s="330"/>
      <c r="N397" s="330"/>
      <c r="O397" s="330"/>
      <c r="P397" s="330"/>
      <c r="Q397" s="330"/>
      <c r="R397" s="330"/>
      <c r="S397" s="330"/>
      <c r="T397" s="330"/>
      <c r="U397" s="330"/>
      <c r="V397" s="330"/>
      <c r="W397" s="330"/>
      <c r="X397" s="330"/>
      <c r="Y397" s="330"/>
      <c r="BF397" s="332">
        <v>393</v>
      </c>
      <c r="BG397" s="333">
        <v>135000</v>
      </c>
      <c r="BH397" s="333">
        <v>108000</v>
      </c>
      <c r="BI397" s="333">
        <v>120000</v>
      </c>
      <c r="BJ397" s="333">
        <v>85000</v>
      </c>
      <c r="BK397" s="333">
        <v>108000</v>
      </c>
      <c r="BL397" s="333"/>
      <c r="BM397" s="333"/>
      <c r="BN397" s="333"/>
      <c r="BO397" s="333"/>
      <c r="BP397" s="331" t="s">
        <v>287</v>
      </c>
    </row>
    <row r="398" spans="1:68" s="331" customFormat="1" x14ac:dyDescent="0.3">
      <c r="A398" s="330"/>
      <c r="B398" s="330"/>
      <c r="C398" s="330"/>
      <c r="D398" s="330"/>
      <c r="E398" s="330"/>
      <c r="F398" s="330"/>
      <c r="G398" s="330"/>
      <c r="H398" s="330"/>
      <c r="I398" s="330"/>
      <c r="J398" s="330"/>
      <c r="K398" s="330"/>
      <c r="L398" s="330"/>
      <c r="M398" s="330"/>
      <c r="N398" s="330"/>
      <c r="O398" s="330"/>
      <c r="P398" s="330"/>
      <c r="Q398" s="330"/>
      <c r="R398" s="330"/>
      <c r="S398" s="330"/>
      <c r="T398" s="330"/>
      <c r="U398" s="330"/>
      <c r="V398" s="330"/>
      <c r="W398" s="330"/>
      <c r="X398" s="330"/>
      <c r="Y398" s="330"/>
      <c r="BF398" s="332">
        <v>394</v>
      </c>
      <c r="BG398" s="333">
        <v>135000</v>
      </c>
      <c r="BH398" s="333">
        <v>108000</v>
      </c>
      <c r="BI398" s="333">
        <v>120000</v>
      </c>
      <c r="BJ398" s="333">
        <v>85000</v>
      </c>
      <c r="BK398" s="333">
        <v>108000</v>
      </c>
      <c r="BL398" s="333"/>
      <c r="BM398" s="333"/>
      <c r="BN398" s="333"/>
      <c r="BO398" s="333"/>
      <c r="BP398" s="331" t="s">
        <v>287</v>
      </c>
    </row>
    <row r="399" spans="1:68" s="331" customFormat="1" x14ac:dyDescent="0.3">
      <c r="A399" s="330"/>
      <c r="B399" s="330"/>
      <c r="C399" s="330"/>
      <c r="D399" s="330"/>
      <c r="E399" s="330"/>
      <c r="F399" s="330"/>
      <c r="G399" s="330"/>
      <c r="H399" s="330"/>
      <c r="I399" s="330"/>
      <c r="J399" s="330"/>
      <c r="K399" s="330"/>
      <c r="L399" s="330"/>
      <c r="M399" s="330"/>
      <c r="N399" s="330"/>
      <c r="O399" s="330"/>
      <c r="P399" s="330"/>
      <c r="Q399" s="330"/>
      <c r="R399" s="330"/>
      <c r="S399" s="330"/>
      <c r="T399" s="330"/>
      <c r="U399" s="330"/>
      <c r="V399" s="330"/>
      <c r="W399" s="330"/>
      <c r="X399" s="330"/>
      <c r="Y399" s="330"/>
      <c r="BF399" s="332">
        <v>395</v>
      </c>
      <c r="BG399" s="333">
        <v>135000</v>
      </c>
      <c r="BH399" s="333">
        <v>108000</v>
      </c>
      <c r="BI399" s="333">
        <v>120000</v>
      </c>
      <c r="BJ399" s="333">
        <v>85000</v>
      </c>
      <c r="BK399" s="333">
        <v>108000</v>
      </c>
      <c r="BL399" s="333"/>
      <c r="BM399" s="333"/>
      <c r="BN399" s="333"/>
      <c r="BO399" s="333"/>
      <c r="BP399" s="331" t="s">
        <v>287</v>
      </c>
    </row>
    <row r="400" spans="1:68" s="331" customFormat="1" x14ac:dyDescent="0.3">
      <c r="A400" s="330"/>
      <c r="B400" s="330"/>
      <c r="C400" s="330"/>
      <c r="D400" s="330"/>
      <c r="E400" s="330"/>
      <c r="F400" s="330"/>
      <c r="G400" s="330"/>
      <c r="H400" s="330"/>
      <c r="I400" s="330"/>
      <c r="J400" s="330"/>
      <c r="K400" s="330"/>
      <c r="L400" s="330"/>
      <c r="M400" s="330"/>
      <c r="N400" s="330"/>
      <c r="O400" s="330"/>
      <c r="P400" s="330"/>
      <c r="Q400" s="330"/>
      <c r="R400" s="330"/>
      <c r="S400" s="330"/>
      <c r="T400" s="330"/>
      <c r="U400" s="330"/>
      <c r="V400" s="330"/>
      <c r="W400" s="330"/>
      <c r="X400" s="330"/>
      <c r="Y400" s="330"/>
      <c r="BF400" s="332">
        <v>396</v>
      </c>
      <c r="BG400" s="333">
        <v>135000</v>
      </c>
      <c r="BH400" s="333">
        <v>108000</v>
      </c>
      <c r="BI400" s="333">
        <v>120000</v>
      </c>
      <c r="BJ400" s="333">
        <v>85000</v>
      </c>
      <c r="BK400" s="333">
        <v>108000</v>
      </c>
      <c r="BL400" s="333"/>
      <c r="BM400" s="333"/>
      <c r="BN400" s="333"/>
      <c r="BO400" s="333"/>
      <c r="BP400" s="331" t="s">
        <v>287</v>
      </c>
    </row>
    <row r="401" spans="1:68" s="331" customFormat="1" x14ac:dyDescent="0.3">
      <c r="A401" s="330"/>
      <c r="B401" s="330"/>
      <c r="C401" s="330"/>
      <c r="D401" s="330"/>
      <c r="E401" s="330"/>
      <c r="F401" s="330"/>
      <c r="G401" s="330"/>
      <c r="H401" s="330"/>
      <c r="I401" s="330"/>
      <c r="J401" s="330"/>
      <c r="K401" s="330"/>
      <c r="L401" s="330"/>
      <c r="M401" s="330"/>
      <c r="N401" s="330"/>
      <c r="O401" s="330"/>
      <c r="P401" s="330"/>
      <c r="Q401" s="330"/>
      <c r="R401" s="330"/>
      <c r="S401" s="330"/>
      <c r="T401" s="330"/>
      <c r="U401" s="330"/>
      <c r="V401" s="330"/>
      <c r="W401" s="330"/>
      <c r="X401" s="330"/>
      <c r="Y401" s="330"/>
      <c r="BF401" s="332">
        <v>397</v>
      </c>
      <c r="BG401" s="333">
        <v>135000</v>
      </c>
      <c r="BH401" s="333">
        <v>108000</v>
      </c>
      <c r="BI401" s="333">
        <v>120000</v>
      </c>
      <c r="BJ401" s="333">
        <v>85000</v>
      </c>
      <c r="BK401" s="333">
        <v>108000</v>
      </c>
      <c r="BL401" s="333"/>
      <c r="BM401" s="333"/>
      <c r="BN401" s="333"/>
      <c r="BO401" s="333"/>
      <c r="BP401" s="331" t="s">
        <v>287</v>
      </c>
    </row>
    <row r="402" spans="1:68" s="331" customFormat="1" x14ac:dyDescent="0.3">
      <c r="A402" s="330"/>
      <c r="B402" s="330"/>
      <c r="C402" s="330"/>
      <c r="D402" s="330"/>
      <c r="E402" s="330"/>
      <c r="F402" s="330"/>
      <c r="G402" s="330"/>
      <c r="H402" s="330"/>
      <c r="I402" s="330"/>
      <c r="J402" s="330"/>
      <c r="K402" s="330"/>
      <c r="L402" s="330"/>
      <c r="M402" s="330"/>
      <c r="N402" s="330"/>
      <c r="O402" s="330"/>
      <c r="P402" s="330"/>
      <c r="Q402" s="330"/>
      <c r="R402" s="330"/>
      <c r="S402" s="330"/>
      <c r="T402" s="330"/>
      <c r="U402" s="330"/>
      <c r="V402" s="330"/>
      <c r="W402" s="330"/>
      <c r="X402" s="330"/>
      <c r="Y402" s="330"/>
      <c r="BF402" s="332">
        <v>398</v>
      </c>
      <c r="BG402" s="333">
        <v>135000</v>
      </c>
      <c r="BH402" s="333">
        <v>108000</v>
      </c>
      <c r="BI402" s="333">
        <v>120000</v>
      </c>
      <c r="BJ402" s="333">
        <v>85000</v>
      </c>
      <c r="BK402" s="333">
        <v>108000</v>
      </c>
      <c r="BL402" s="333"/>
      <c r="BM402" s="333"/>
      <c r="BN402" s="333"/>
      <c r="BO402" s="333"/>
      <c r="BP402" s="331" t="s">
        <v>287</v>
      </c>
    </row>
    <row r="403" spans="1:68" s="331" customFormat="1" x14ac:dyDescent="0.3">
      <c r="A403" s="330"/>
      <c r="B403" s="330"/>
      <c r="C403" s="330"/>
      <c r="D403" s="330"/>
      <c r="E403" s="330"/>
      <c r="F403" s="330"/>
      <c r="G403" s="330"/>
      <c r="H403" s="330"/>
      <c r="I403" s="330"/>
      <c r="J403" s="330"/>
      <c r="K403" s="330"/>
      <c r="L403" s="330"/>
      <c r="M403" s="330"/>
      <c r="N403" s="330"/>
      <c r="O403" s="330"/>
      <c r="P403" s="330"/>
      <c r="Q403" s="330"/>
      <c r="R403" s="330"/>
      <c r="S403" s="330"/>
      <c r="T403" s="330"/>
      <c r="U403" s="330"/>
      <c r="V403" s="330"/>
      <c r="W403" s="330"/>
      <c r="X403" s="330"/>
      <c r="Y403" s="330"/>
      <c r="BF403" s="332">
        <v>399</v>
      </c>
      <c r="BG403" s="333">
        <v>135000</v>
      </c>
      <c r="BH403" s="333">
        <v>108000</v>
      </c>
      <c r="BI403" s="333">
        <v>120000</v>
      </c>
      <c r="BJ403" s="333">
        <v>85000</v>
      </c>
      <c r="BK403" s="333">
        <v>108000</v>
      </c>
      <c r="BL403" s="333"/>
      <c r="BM403" s="333"/>
      <c r="BN403" s="333"/>
      <c r="BO403" s="333"/>
      <c r="BP403" s="331" t="s">
        <v>287</v>
      </c>
    </row>
    <row r="404" spans="1:68" s="331" customFormat="1" x14ac:dyDescent="0.3">
      <c r="A404" s="330"/>
      <c r="B404" s="330"/>
      <c r="C404" s="330"/>
      <c r="D404" s="330"/>
      <c r="E404" s="330"/>
      <c r="F404" s="330"/>
      <c r="G404" s="330"/>
      <c r="H404" s="330"/>
      <c r="I404" s="330"/>
      <c r="J404" s="330"/>
      <c r="K404" s="330"/>
      <c r="L404" s="330"/>
      <c r="M404" s="330"/>
      <c r="N404" s="330"/>
      <c r="O404" s="330"/>
      <c r="P404" s="330"/>
      <c r="Q404" s="330"/>
      <c r="R404" s="330"/>
      <c r="S404" s="330"/>
      <c r="T404" s="330"/>
      <c r="U404" s="330"/>
      <c r="V404" s="330"/>
      <c r="W404" s="330"/>
      <c r="X404" s="330"/>
      <c r="Y404" s="330"/>
      <c r="BF404" s="332">
        <v>400</v>
      </c>
      <c r="BG404" s="333">
        <v>135000</v>
      </c>
      <c r="BH404" s="333">
        <v>99000</v>
      </c>
      <c r="BI404" s="333">
        <v>110000</v>
      </c>
      <c r="BJ404" s="333">
        <v>85000</v>
      </c>
      <c r="BK404" s="333">
        <v>99000</v>
      </c>
      <c r="BL404" s="333"/>
      <c r="BM404" s="333"/>
      <c r="BN404" s="333"/>
      <c r="BO404" s="333"/>
      <c r="BP404" s="331" t="s">
        <v>287</v>
      </c>
    </row>
    <row r="405" spans="1:68" s="331" customFormat="1" x14ac:dyDescent="0.3">
      <c r="A405" s="330"/>
      <c r="B405" s="330"/>
      <c r="C405" s="330"/>
      <c r="D405" s="330"/>
      <c r="E405" s="330"/>
      <c r="F405" s="330"/>
      <c r="G405" s="330"/>
      <c r="H405" s="330"/>
      <c r="I405" s="330"/>
      <c r="J405" s="330"/>
      <c r="K405" s="330"/>
      <c r="L405" s="330"/>
      <c r="M405" s="330"/>
      <c r="N405" s="330"/>
      <c r="O405" s="330"/>
      <c r="P405" s="330"/>
      <c r="Q405" s="330"/>
      <c r="R405" s="330"/>
      <c r="S405" s="330"/>
      <c r="T405" s="330"/>
      <c r="U405" s="330"/>
      <c r="V405" s="330"/>
      <c r="W405" s="330"/>
      <c r="X405" s="330"/>
      <c r="Y405" s="330"/>
      <c r="BF405" s="332">
        <v>401</v>
      </c>
      <c r="BG405" s="333">
        <v>135000</v>
      </c>
      <c r="BH405" s="333">
        <v>99000</v>
      </c>
      <c r="BI405" s="333">
        <v>110000</v>
      </c>
      <c r="BJ405" s="333">
        <v>85000</v>
      </c>
      <c r="BK405" s="333">
        <v>99000</v>
      </c>
      <c r="BL405" s="333"/>
      <c r="BM405" s="333"/>
      <c r="BN405" s="333"/>
      <c r="BO405" s="333"/>
      <c r="BP405" s="331" t="s">
        <v>287</v>
      </c>
    </row>
    <row r="406" spans="1:68" s="331" customFormat="1" x14ac:dyDescent="0.3">
      <c r="A406" s="330"/>
      <c r="B406" s="330"/>
      <c r="C406" s="330"/>
      <c r="D406" s="330"/>
      <c r="E406" s="330"/>
      <c r="F406" s="330"/>
      <c r="G406" s="330"/>
      <c r="H406" s="330"/>
      <c r="I406" s="330"/>
      <c r="J406" s="330"/>
      <c r="K406" s="330"/>
      <c r="L406" s="330"/>
      <c r="M406" s="330"/>
      <c r="N406" s="330"/>
      <c r="O406" s="330"/>
      <c r="P406" s="330"/>
      <c r="Q406" s="330"/>
      <c r="R406" s="330"/>
      <c r="S406" s="330"/>
      <c r="T406" s="330"/>
      <c r="U406" s="330"/>
      <c r="V406" s="330"/>
      <c r="W406" s="330"/>
      <c r="X406" s="330"/>
      <c r="Y406" s="330"/>
      <c r="BF406" s="332">
        <v>402</v>
      </c>
      <c r="BG406" s="333">
        <v>135000</v>
      </c>
      <c r="BH406" s="333">
        <v>99000</v>
      </c>
      <c r="BI406" s="333">
        <v>110000</v>
      </c>
      <c r="BJ406" s="333">
        <v>85000</v>
      </c>
      <c r="BK406" s="333">
        <v>99000</v>
      </c>
      <c r="BL406" s="333"/>
      <c r="BM406" s="333"/>
      <c r="BN406" s="333"/>
      <c r="BO406" s="333"/>
      <c r="BP406" s="331" t="s">
        <v>287</v>
      </c>
    </row>
    <row r="407" spans="1:68" s="331" customFormat="1" x14ac:dyDescent="0.3">
      <c r="A407" s="330"/>
      <c r="B407" s="330"/>
      <c r="C407" s="330"/>
      <c r="D407" s="330"/>
      <c r="E407" s="330"/>
      <c r="F407" s="330"/>
      <c r="G407" s="330"/>
      <c r="H407" s="330"/>
      <c r="I407" s="330"/>
      <c r="J407" s="330"/>
      <c r="K407" s="330"/>
      <c r="L407" s="330"/>
      <c r="M407" s="330"/>
      <c r="N407" s="330"/>
      <c r="O407" s="330"/>
      <c r="P407" s="330"/>
      <c r="Q407" s="330"/>
      <c r="R407" s="330"/>
      <c r="S407" s="330"/>
      <c r="T407" s="330"/>
      <c r="U407" s="330"/>
      <c r="V407" s="330"/>
      <c r="W407" s="330"/>
      <c r="X407" s="330"/>
      <c r="Y407" s="330"/>
      <c r="BF407" s="332">
        <v>403</v>
      </c>
      <c r="BG407" s="333">
        <v>135000</v>
      </c>
      <c r="BH407" s="333">
        <v>99000</v>
      </c>
      <c r="BI407" s="333">
        <v>110000</v>
      </c>
      <c r="BJ407" s="333">
        <v>85000</v>
      </c>
      <c r="BK407" s="333">
        <v>99000</v>
      </c>
      <c r="BL407" s="333"/>
      <c r="BM407" s="333"/>
      <c r="BN407" s="333"/>
      <c r="BO407" s="333"/>
      <c r="BP407" s="331" t="s">
        <v>287</v>
      </c>
    </row>
    <row r="408" spans="1:68" s="331" customFormat="1" x14ac:dyDescent="0.3">
      <c r="A408" s="330"/>
      <c r="B408" s="330"/>
      <c r="C408" s="330"/>
      <c r="D408" s="330"/>
      <c r="E408" s="330"/>
      <c r="F408" s="330"/>
      <c r="G408" s="330"/>
      <c r="H408" s="330"/>
      <c r="I408" s="330"/>
      <c r="J408" s="330"/>
      <c r="K408" s="330"/>
      <c r="L408" s="330"/>
      <c r="M408" s="330"/>
      <c r="N408" s="330"/>
      <c r="O408" s="330"/>
      <c r="P408" s="330"/>
      <c r="Q408" s="330"/>
      <c r="R408" s="330"/>
      <c r="S408" s="330"/>
      <c r="T408" s="330"/>
      <c r="U408" s="330"/>
      <c r="V408" s="330"/>
      <c r="W408" s="330"/>
      <c r="X408" s="330"/>
      <c r="Y408" s="330"/>
      <c r="BF408" s="332">
        <v>404</v>
      </c>
      <c r="BG408" s="333">
        <v>135000</v>
      </c>
      <c r="BH408" s="333">
        <v>99000</v>
      </c>
      <c r="BI408" s="333">
        <v>110000</v>
      </c>
      <c r="BJ408" s="333">
        <v>85000</v>
      </c>
      <c r="BK408" s="333">
        <v>99000</v>
      </c>
      <c r="BL408" s="333"/>
      <c r="BM408" s="333"/>
      <c r="BN408" s="333"/>
      <c r="BO408" s="333"/>
      <c r="BP408" s="331" t="s">
        <v>287</v>
      </c>
    </row>
    <row r="409" spans="1:68" s="331" customFormat="1" x14ac:dyDescent="0.3">
      <c r="A409" s="330"/>
      <c r="B409" s="330"/>
      <c r="C409" s="330"/>
      <c r="D409" s="330"/>
      <c r="E409" s="330"/>
      <c r="F409" s="330"/>
      <c r="G409" s="330"/>
      <c r="H409" s="330"/>
      <c r="I409" s="330"/>
      <c r="J409" s="330"/>
      <c r="K409" s="330"/>
      <c r="L409" s="330"/>
      <c r="M409" s="330"/>
      <c r="N409" s="330"/>
      <c r="O409" s="330"/>
      <c r="P409" s="330"/>
      <c r="Q409" s="330"/>
      <c r="R409" s="330"/>
      <c r="S409" s="330"/>
      <c r="T409" s="330"/>
      <c r="U409" s="330"/>
      <c r="V409" s="330"/>
      <c r="W409" s="330"/>
      <c r="X409" s="330"/>
      <c r="Y409" s="330"/>
      <c r="BF409" s="332">
        <v>405</v>
      </c>
      <c r="BG409" s="333">
        <v>135000</v>
      </c>
      <c r="BH409" s="333">
        <v>99000</v>
      </c>
      <c r="BI409" s="333">
        <v>110000</v>
      </c>
      <c r="BJ409" s="333">
        <v>85000</v>
      </c>
      <c r="BK409" s="333">
        <v>99000</v>
      </c>
      <c r="BL409" s="333"/>
      <c r="BM409" s="333"/>
      <c r="BN409" s="333"/>
      <c r="BO409" s="333"/>
      <c r="BP409" s="331" t="s">
        <v>287</v>
      </c>
    </row>
    <row r="410" spans="1:68" s="331" customFormat="1" x14ac:dyDescent="0.3">
      <c r="A410" s="330"/>
      <c r="B410" s="330"/>
      <c r="C410" s="330"/>
      <c r="D410" s="330"/>
      <c r="E410" s="330"/>
      <c r="F410" s="330"/>
      <c r="G410" s="330"/>
      <c r="H410" s="330"/>
      <c r="I410" s="330"/>
      <c r="J410" s="330"/>
      <c r="K410" s="330"/>
      <c r="L410" s="330"/>
      <c r="M410" s="330"/>
      <c r="N410" s="330"/>
      <c r="O410" s="330"/>
      <c r="P410" s="330"/>
      <c r="Q410" s="330"/>
      <c r="R410" s="330"/>
      <c r="S410" s="330"/>
      <c r="T410" s="330"/>
      <c r="U410" s="330"/>
      <c r="V410" s="330"/>
      <c r="W410" s="330"/>
      <c r="X410" s="330"/>
      <c r="Y410" s="330"/>
      <c r="BF410" s="332">
        <v>406</v>
      </c>
      <c r="BG410" s="333">
        <v>135000</v>
      </c>
      <c r="BH410" s="333">
        <v>99000</v>
      </c>
      <c r="BI410" s="333">
        <v>110000</v>
      </c>
      <c r="BJ410" s="333">
        <v>85000</v>
      </c>
      <c r="BK410" s="333">
        <v>99000</v>
      </c>
      <c r="BL410" s="333"/>
      <c r="BM410" s="333"/>
      <c r="BN410" s="333"/>
      <c r="BO410" s="333"/>
      <c r="BP410" s="331" t="s">
        <v>287</v>
      </c>
    </row>
    <row r="411" spans="1:68" s="331" customFormat="1" x14ac:dyDescent="0.3">
      <c r="A411" s="330"/>
      <c r="B411" s="330"/>
      <c r="C411" s="330"/>
      <c r="D411" s="330"/>
      <c r="E411" s="330"/>
      <c r="F411" s="330"/>
      <c r="G411" s="330"/>
      <c r="H411" s="330"/>
      <c r="I411" s="330"/>
      <c r="J411" s="330"/>
      <c r="K411" s="330"/>
      <c r="L411" s="330"/>
      <c r="M411" s="330"/>
      <c r="N411" s="330"/>
      <c r="O411" s="330"/>
      <c r="P411" s="330"/>
      <c r="Q411" s="330"/>
      <c r="R411" s="330"/>
      <c r="S411" s="330"/>
      <c r="T411" s="330"/>
      <c r="U411" s="330"/>
      <c r="V411" s="330"/>
      <c r="W411" s="330"/>
      <c r="X411" s="330"/>
      <c r="Y411" s="330"/>
      <c r="BF411" s="332">
        <v>407</v>
      </c>
      <c r="BG411" s="333">
        <v>135000</v>
      </c>
      <c r="BH411" s="333">
        <v>99000</v>
      </c>
      <c r="BI411" s="333">
        <v>110000</v>
      </c>
      <c r="BJ411" s="333">
        <v>85000</v>
      </c>
      <c r="BK411" s="333">
        <v>99000</v>
      </c>
      <c r="BL411" s="333"/>
      <c r="BM411" s="333"/>
      <c r="BN411" s="333"/>
      <c r="BO411" s="333"/>
      <c r="BP411" s="331" t="s">
        <v>287</v>
      </c>
    </row>
    <row r="412" spans="1:68" s="331" customFormat="1" x14ac:dyDescent="0.3">
      <c r="A412" s="330"/>
      <c r="B412" s="330"/>
      <c r="C412" s="330"/>
      <c r="D412" s="330"/>
      <c r="E412" s="330"/>
      <c r="F412" s="330"/>
      <c r="G412" s="330"/>
      <c r="H412" s="330"/>
      <c r="I412" s="330"/>
      <c r="J412" s="330"/>
      <c r="K412" s="330"/>
      <c r="L412" s="330"/>
      <c r="M412" s="330"/>
      <c r="N412" s="330"/>
      <c r="O412" s="330"/>
      <c r="P412" s="330"/>
      <c r="Q412" s="330"/>
      <c r="R412" s="330"/>
      <c r="S412" s="330"/>
      <c r="T412" s="330"/>
      <c r="U412" s="330"/>
      <c r="V412" s="330"/>
      <c r="W412" s="330"/>
      <c r="X412" s="330"/>
      <c r="Y412" s="330"/>
      <c r="BF412" s="332">
        <v>408</v>
      </c>
      <c r="BG412" s="333">
        <v>135000</v>
      </c>
      <c r="BH412" s="333">
        <v>99000</v>
      </c>
      <c r="BI412" s="333">
        <v>110000</v>
      </c>
      <c r="BJ412" s="333">
        <v>85000</v>
      </c>
      <c r="BK412" s="333">
        <v>99000</v>
      </c>
      <c r="BL412" s="333"/>
      <c r="BM412" s="333"/>
      <c r="BN412" s="333"/>
      <c r="BO412" s="333"/>
      <c r="BP412" s="331" t="s">
        <v>287</v>
      </c>
    </row>
    <row r="413" spans="1:68" s="331" customFormat="1" x14ac:dyDescent="0.3">
      <c r="A413" s="330"/>
      <c r="B413" s="330"/>
      <c r="C413" s="330"/>
      <c r="D413" s="330"/>
      <c r="E413" s="330"/>
      <c r="F413" s="330"/>
      <c r="G413" s="330"/>
      <c r="H413" s="330"/>
      <c r="I413" s="330"/>
      <c r="J413" s="330"/>
      <c r="K413" s="330"/>
      <c r="L413" s="330"/>
      <c r="M413" s="330"/>
      <c r="N413" s="330"/>
      <c r="O413" s="330"/>
      <c r="P413" s="330"/>
      <c r="Q413" s="330"/>
      <c r="R413" s="330"/>
      <c r="S413" s="330"/>
      <c r="T413" s="330"/>
      <c r="U413" s="330"/>
      <c r="V413" s="330"/>
      <c r="W413" s="330"/>
      <c r="X413" s="330"/>
      <c r="Y413" s="330"/>
      <c r="BF413" s="332">
        <v>409</v>
      </c>
      <c r="BG413" s="333">
        <v>135000</v>
      </c>
      <c r="BH413" s="333">
        <v>99000</v>
      </c>
      <c r="BI413" s="333">
        <v>110000</v>
      </c>
      <c r="BJ413" s="333">
        <v>85000</v>
      </c>
      <c r="BK413" s="333">
        <v>99000</v>
      </c>
      <c r="BL413" s="333"/>
      <c r="BM413" s="333"/>
      <c r="BN413" s="333"/>
      <c r="BO413" s="333"/>
      <c r="BP413" s="331" t="s">
        <v>287</v>
      </c>
    </row>
    <row r="414" spans="1:68" s="331" customFormat="1" x14ac:dyDescent="0.3">
      <c r="A414" s="330"/>
      <c r="B414" s="330"/>
      <c r="C414" s="330"/>
      <c r="D414" s="330"/>
      <c r="E414" s="330"/>
      <c r="F414" s="330"/>
      <c r="G414" s="330"/>
      <c r="H414" s="330"/>
      <c r="I414" s="330"/>
      <c r="J414" s="330"/>
      <c r="K414" s="330"/>
      <c r="L414" s="330"/>
      <c r="M414" s="330"/>
      <c r="N414" s="330"/>
      <c r="O414" s="330"/>
      <c r="P414" s="330"/>
      <c r="Q414" s="330"/>
      <c r="R414" s="330"/>
      <c r="S414" s="330"/>
      <c r="T414" s="330"/>
      <c r="U414" s="330"/>
      <c r="V414" s="330"/>
      <c r="W414" s="330"/>
      <c r="X414" s="330"/>
      <c r="Y414" s="330"/>
      <c r="BF414" s="332">
        <v>410</v>
      </c>
      <c r="BG414" s="333">
        <v>135000</v>
      </c>
      <c r="BH414" s="333">
        <v>99000</v>
      </c>
      <c r="BI414" s="333">
        <v>110000</v>
      </c>
      <c r="BJ414" s="333">
        <v>85000</v>
      </c>
      <c r="BK414" s="333">
        <v>99000</v>
      </c>
      <c r="BL414" s="333"/>
      <c r="BM414" s="333"/>
      <c r="BN414" s="333"/>
      <c r="BO414" s="333"/>
      <c r="BP414" s="331" t="s">
        <v>287</v>
      </c>
    </row>
    <row r="415" spans="1:68" s="331" customFormat="1" x14ac:dyDescent="0.3">
      <c r="A415" s="330"/>
      <c r="B415" s="330"/>
      <c r="C415" s="330"/>
      <c r="D415" s="330"/>
      <c r="E415" s="330"/>
      <c r="F415" s="330"/>
      <c r="G415" s="330"/>
      <c r="H415" s="330"/>
      <c r="I415" s="330"/>
      <c r="J415" s="330"/>
      <c r="K415" s="330"/>
      <c r="L415" s="330"/>
      <c r="M415" s="330"/>
      <c r="N415" s="330"/>
      <c r="O415" s="330"/>
      <c r="P415" s="330"/>
      <c r="Q415" s="330"/>
      <c r="R415" s="330"/>
      <c r="S415" s="330"/>
      <c r="T415" s="330"/>
      <c r="U415" s="330"/>
      <c r="V415" s="330"/>
      <c r="W415" s="330"/>
      <c r="X415" s="330"/>
      <c r="Y415" s="330"/>
      <c r="BF415" s="332">
        <v>411</v>
      </c>
      <c r="BG415" s="333">
        <v>135000</v>
      </c>
      <c r="BH415" s="333">
        <v>99000</v>
      </c>
      <c r="BI415" s="333">
        <v>110000</v>
      </c>
      <c r="BJ415" s="333">
        <v>85000</v>
      </c>
      <c r="BK415" s="333">
        <v>99000</v>
      </c>
      <c r="BL415" s="333"/>
      <c r="BM415" s="333"/>
      <c r="BN415" s="333"/>
      <c r="BO415" s="333"/>
      <c r="BP415" s="331" t="s">
        <v>287</v>
      </c>
    </row>
    <row r="416" spans="1:68" s="331" customFormat="1" x14ac:dyDescent="0.3">
      <c r="A416" s="330"/>
      <c r="B416" s="330"/>
      <c r="C416" s="330"/>
      <c r="D416" s="330"/>
      <c r="E416" s="330"/>
      <c r="F416" s="330"/>
      <c r="G416" s="330"/>
      <c r="H416" s="330"/>
      <c r="I416" s="330"/>
      <c r="J416" s="330"/>
      <c r="K416" s="330"/>
      <c r="L416" s="330"/>
      <c r="M416" s="330"/>
      <c r="N416" s="330"/>
      <c r="O416" s="330"/>
      <c r="P416" s="330"/>
      <c r="Q416" s="330"/>
      <c r="R416" s="330"/>
      <c r="S416" s="330"/>
      <c r="T416" s="330"/>
      <c r="U416" s="330"/>
      <c r="V416" s="330"/>
      <c r="W416" s="330"/>
      <c r="X416" s="330"/>
      <c r="Y416" s="330"/>
      <c r="BF416" s="332">
        <v>412</v>
      </c>
      <c r="BG416" s="333">
        <v>135000</v>
      </c>
      <c r="BH416" s="333">
        <v>99000</v>
      </c>
      <c r="BI416" s="333">
        <v>110000</v>
      </c>
      <c r="BJ416" s="333">
        <v>85000</v>
      </c>
      <c r="BK416" s="333">
        <v>99000</v>
      </c>
      <c r="BL416" s="333"/>
      <c r="BM416" s="333"/>
      <c r="BN416" s="333"/>
      <c r="BO416" s="333"/>
      <c r="BP416" s="331" t="s">
        <v>287</v>
      </c>
    </row>
    <row r="417" spans="1:68" s="331" customFormat="1" x14ac:dyDescent="0.3">
      <c r="A417" s="330"/>
      <c r="B417" s="330"/>
      <c r="C417" s="330"/>
      <c r="D417" s="330"/>
      <c r="E417" s="330"/>
      <c r="F417" s="330"/>
      <c r="G417" s="330"/>
      <c r="H417" s="330"/>
      <c r="I417" s="330"/>
      <c r="J417" s="330"/>
      <c r="K417" s="330"/>
      <c r="L417" s="330"/>
      <c r="M417" s="330"/>
      <c r="N417" s="330"/>
      <c r="O417" s="330"/>
      <c r="P417" s="330"/>
      <c r="Q417" s="330"/>
      <c r="R417" s="330"/>
      <c r="S417" s="330"/>
      <c r="T417" s="330"/>
      <c r="U417" s="330"/>
      <c r="V417" s="330"/>
      <c r="W417" s="330"/>
      <c r="X417" s="330"/>
      <c r="Y417" s="330"/>
      <c r="BF417" s="332">
        <v>413</v>
      </c>
      <c r="BG417" s="333">
        <v>135000</v>
      </c>
      <c r="BH417" s="333">
        <v>99000</v>
      </c>
      <c r="BI417" s="333">
        <v>110000</v>
      </c>
      <c r="BJ417" s="333">
        <v>85000</v>
      </c>
      <c r="BK417" s="333">
        <v>99000</v>
      </c>
      <c r="BL417" s="333"/>
      <c r="BM417" s="333"/>
      <c r="BN417" s="333"/>
      <c r="BO417" s="333"/>
      <c r="BP417" s="331" t="s">
        <v>287</v>
      </c>
    </row>
    <row r="418" spans="1:68" s="331" customFormat="1" x14ac:dyDescent="0.3">
      <c r="A418" s="330"/>
      <c r="B418" s="330"/>
      <c r="C418" s="330"/>
      <c r="D418" s="330"/>
      <c r="E418" s="330"/>
      <c r="F418" s="330"/>
      <c r="G418" s="330"/>
      <c r="H418" s="330"/>
      <c r="I418" s="330"/>
      <c r="J418" s="330"/>
      <c r="K418" s="330"/>
      <c r="L418" s="330"/>
      <c r="M418" s="330"/>
      <c r="N418" s="330"/>
      <c r="O418" s="330"/>
      <c r="P418" s="330"/>
      <c r="Q418" s="330"/>
      <c r="R418" s="330"/>
      <c r="S418" s="330"/>
      <c r="T418" s="330"/>
      <c r="U418" s="330"/>
      <c r="V418" s="330"/>
      <c r="W418" s="330"/>
      <c r="X418" s="330"/>
      <c r="Y418" s="330"/>
      <c r="BF418" s="332">
        <v>414</v>
      </c>
      <c r="BG418" s="333">
        <v>135000</v>
      </c>
      <c r="BH418" s="333">
        <v>99000</v>
      </c>
      <c r="BI418" s="333">
        <v>110000</v>
      </c>
      <c r="BJ418" s="333">
        <v>85000</v>
      </c>
      <c r="BK418" s="333">
        <v>99000</v>
      </c>
      <c r="BL418" s="333"/>
      <c r="BM418" s="333"/>
      <c r="BN418" s="333"/>
      <c r="BO418" s="333"/>
      <c r="BP418" s="331" t="s">
        <v>287</v>
      </c>
    </row>
    <row r="419" spans="1:68" s="331" customFormat="1" x14ac:dyDescent="0.3">
      <c r="A419" s="330"/>
      <c r="B419" s="330"/>
      <c r="C419" s="330"/>
      <c r="D419" s="330"/>
      <c r="E419" s="330"/>
      <c r="F419" s="330"/>
      <c r="G419" s="330"/>
      <c r="H419" s="330"/>
      <c r="I419" s="330"/>
      <c r="J419" s="330"/>
      <c r="K419" s="330"/>
      <c r="L419" s="330"/>
      <c r="M419" s="330"/>
      <c r="N419" s="330"/>
      <c r="O419" s="330"/>
      <c r="P419" s="330"/>
      <c r="Q419" s="330"/>
      <c r="R419" s="330"/>
      <c r="S419" s="330"/>
      <c r="T419" s="330"/>
      <c r="U419" s="330"/>
      <c r="V419" s="330"/>
      <c r="W419" s="330"/>
      <c r="X419" s="330"/>
      <c r="Y419" s="330"/>
      <c r="BF419" s="332">
        <v>415</v>
      </c>
      <c r="BG419" s="333">
        <v>135000</v>
      </c>
      <c r="BH419" s="333">
        <v>99000</v>
      </c>
      <c r="BI419" s="333">
        <v>110000</v>
      </c>
      <c r="BJ419" s="333">
        <v>85000</v>
      </c>
      <c r="BK419" s="333">
        <v>99000</v>
      </c>
      <c r="BL419" s="333"/>
      <c r="BM419" s="333"/>
      <c r="BN419" s="333"/>
      <c r="BO419" s="333"/>
      <c r="BP419" s="331" t="s">
        <v>287</v>
      </c>
    </row>
    <row r="420" spans="1:68" s="331" customFormat="1" x14ac:dyDescent="0.3">
      <c r="A420" s="330"/>
      <c r="B420" s="330"/>
      <c r="C420" s="330"/>
      <c r="D420" s="330"/>
      <c r="E420" s="330"/>
      <c r="F420" s="330"/>
      <c r="G420" s="330"/>
      <c r="H420" s="330"/>
      <c r="I420" s="330"/>
      <c r="J420" s="330"/>
      <c r="K420" s="330"/>
      <c r="L420" s="330"/>
      <c r="M420" s="330"/>
      <c r="N420" s="330"/>
      <c r="O420" s="330"/>
      <c r="P420" s="330"/>
      <c r="Q420" s="330"/>
      <c r="R420" s="330"/>
      <c r="S420" s="330"/>
      <c r="T420" s="330"/>
      <c r="U420" s="330"/>
      <c r="V420" s="330"/>
      <c r="W420" s="330"/>
      <c r="X420" s="330"/>
      <c r="Y420" s="330"/>
      <c r="BF420" s="332">
        <v>416</v>
      </c>
      <c r="BG420" s="333">
        <v>135000</v>
      </c>
      <c r="BH420" s="333">
        <v>99000</v>
      </c>
      <c r="BI420" s="333">
        <v>110000</v>
      </c>
      <c r="BJ420" s="333">
        <v>85000</v>
      </c>
      <c r="BK420" s="333">
        <v>99000</v>
      </c>
      <c r="BL420" s="333"/>
      <c r="BM420" s="333"/>
      <c r="BN420" s="333"/>
      <c r="BO420" s="333"/>
      <c r="BP420" s="331" t="s">
        <v>287</v>
      </c>
    </row>
    <row r="421" spans="1:68" s="331" customFormat="1" x14ac:dyDescent="0.3">
      <c r="A421" s="330"/>
      <c r="B421" s="330"/>
      <c r="C421" s="330"/>
      <c r="D421" s="330"/>
      <c r="E421" s="330"/>
      <c r="F421" s="330"/>
      <c r="G421" s="330"/>
      <c r="H421" s="330"/>
      <c r="I421" s="330"/>
      <c r="J421" s="330"/>
      <c r="K421" s="330"/>
      <c r="L421" s="330"/>
      <c r="M421" s="330"/>
      <c r="N421" s="330"/>
      <c r="O421" s="330"/>
      <c r="P421" s="330"/>
      <c r="Q421" s="330"/>
      <c r="R421" s="330"/>
      <c r="S421" s="330"/>
      <c r="T421" s="330"/>
      <c r="U421" s="330"/>
      <c r="V421" s="330"/>
      <c r="W421" s="330"/>
      <c r="X421" s="330"/>
      <c r="Y421" s="330"/>
      <c r="BF421" s="332">
        <v>417</v>
      </c>
      <c r="BG421" s="333">
        <v>135000</v>
      </c>
      <c r="BH421" s="333">
        <v>99000</v>
      </c>
      <c r="BI421" s="333">
        <v>110000</v>
      </c>
      <c r="BJ421" s="333">
        <v>85000</v>
      </c>
      <c r="BK421" s="333">
        <v>99000</v>
      </c>
      <c r="BL421" s="333"/>
      <c r="BM421" s="333"/>
      <c r="BN421" s="333"/>
      <c r="BO421" s="333"/>
      <c r="BP421" s="331" t="s">
        <v>287</v>
      </c>
    </row>
    <row r="422" spans="1:68" s="331" customFormat="1" x14ac:dyDescent="0.3">
      <c r="A422" s="330"/>
      <c r="B422" s="330"/>
      <c r="C422" s="330"/>
      <c r="D422" s="330"/>
      <c r="E422" s="330"/>
      <c r="F422" s="330"/>
      <c r="G422" s="330"/>
      <c r="H422" s="330"/>
      <c r="I422" s="330"/>
      <c r="J422" s="330"/>
      <c r="K422" s="330"/>
      <c r="L422" s="330"/>
      <c r="M422" s="330"/>
      <c r="N422" s="330"/>
      <c r="O422" s="330"/>
      <c r="P422" s="330"/>
      <c r="Q422" s="330"/>
      <c r="R422" s="330"/>
      <c r="S422" s="330"/>
      <c r="T422" s="330"/>
      <c r="U422" s="330"/>
      <c r="V422" s="330"/>
      <c r="W422" s="330"/>
      <c r="X422" s="330"/>
      <c r="Y422" s="330"/>
      <c r="BF422" s="332">
        <v>418</v>
      </c>
      <c r="BG422" s="333">
        <v>135000</v>
      </c>
      <c r="BH422" s="333">
        <v>99000</v>
      </c>
      <c r="BI422" s="333">
        <v>110000</v>
      </c>
      <c r="BJ422" s="333">
        <v>85000</v>
      </c>
      <c r="BK422" s="333">
        <v>99000</v>
      </c>
      <c r="BL422" s="333"/>
      <c r="BM422" s="333"/>
      <c r="BN422" s="333"/>
      <c r="BO422" s="333"/>
      <c r="BP422" s="331" t="s">
        <v>287</v>
      </c>
    </row>
    <row r="423" spans="1:68" s="331" customFormat="1" x14ac:dyDescent="0.3">
      <c r="A423" s="330"/>
      <c r="B423" s="330"/>
      <c r="C423" s="330"/>
      <c r="D423" s="330"/>
      <c r="E423" s="330"/>
      <c r="F423" s="330"/>
      <c r="G423" s="330"/>
      <c r="H423" s="330"/>
      <c r="I423" s="330"/>
      <c r="J423" s="330"/>
      <c r="K423" s="330"/>
      <c r="L423" s="330"/>
      <c r="M423" s="330"/>
      <c r="N423" s="330"/>
      <c r="O423" s="330"/>
      <c r="P423" s="330"/>
      <c r="Q423" s="330"/>
      <c r="R423" s="330"/>
      <c r="S423" s="330"/>
      <c r="T423" s="330"/>
      <c r="U423" s="330"/>
      <c r="V423" s="330"/>
      <c r="W423" s="330"/>
      <c r="X423" s="330"/>
      <c r="Y423" s="330"/>
      <c r="BF423" s="332">
        <v>419</v>
      </c>
      <c r="BG423" s="333">
        <v>135000</v>
      </c>
      <c r="BH423" s="333">
        <v>99000</v>
      </c>
      <c r="BI423" s="333">
        <v>110000</v>
      </c>
      <c r="BJ423" s="333">
        <v>85000</v>
      </c>
      <c r="BK423" s="333">
        <v>99000</v>
      </c>
      <c r="BL423" s="333"/>
      <c r="BM423" s="333"/>
      <c r="BN423" s="333"/>
      <c r="BO423" s="333"/>
      <c r="BP423" s="331" t="s">
        <v>287</v>
      </c>
    </row>
    <row r="424" spans="1:68" s="331" customFormat="1" x14ac:dyDescent="0.3">
      <c r="A424" s="330"/>
      <c r="B424" s="330"/>
      <c r="C424" s="330"/>
      <c r="D424" s="330"/>
      <c r="E424" s="330"/>
      <c r="F424" s="330"/>
      <c r="G424" s="330"/>
      <c r="H424" s="330"/>
      <c r="I424" s="330"/>
      <c r="J424" s="330"/>
      <c r="K424" s="330"/>
      <c r="L424" s="330"/>
      <c r="M424" s="330"/>
      <c r="N424" s="330"/>
      <c r="O424" s="330"/>
      <c r="P424" s="330"/>
      <c r="Q424" s="330"/>
      <c r="R424" s="330"/>
      <c r="S424" s="330"/>
      <c r="T424" s="330"/>
      <c r="U424" s="330"/>
      <c r="V424" s="330"/>
      <c r="W424" s="330"/>
      <c r="X424" s="330"/>
      <c r="Y424" s="330"/>
      <c r="BF424" s="332">
        <v>420</v>
      </c>
      <c r="BG424" s="333">
        <v>135000</v>
      </c>
      <c r="BH424" s="333">
        <v>99000</v>
      </c>
      <c r="BI424" s="333">
        <v>110000</v>
      </c>
      <c r="BJ424" s="333">
        <v>85000</v>
      </c>
      <c r="BK424" s="333">
        <v>99000</v>
      </c>
      <c r="BL424" s="333"/>
      <c r="BM424" s="333"/>
      <c r="BN424" s="333"/>
      <c r="BO424" s="333"/>
      <c r="BP424" s="331" t="s">
        <v>287</v>
      </c>
    </row>
    <row r="425" spans="1:68" s="331" customFormat="1" x14ac:dyDescent="0.3">
      <c r="A425" s="330"/>
      <c r="B425" s="330"/>
      <c r="C425" s="330"/>
      <c r="D425" s="330"/>
      <c r="E425" s="330"/>
      <c r="F425" s="330"/>
      <c r="G425" s="330"/>
      <c r="H425" s="330"/>
      <c r="I425" s="330"/>
      <c r="J425" s="330"/>
      <c r="K425" s="330"/>
      <c r="L425" s="330"/>
      <c r="M425" s="330"/>
      <c r="N425" s="330"/>
      <c r="O425" s="330"/>
      <c r="P425" s="330"/>
      <c r="Q425" s="330"/>
      <c r="R425" s="330"/>
      <c r="S425" s="330"/>
      <c r="T425" s="330"/>
      <c r="U425" s="330"/>
      <c r="V425" s="330"/>
      <c r="W425" s="330"/>
      <c r="X425" s="330"/>
      <c r="Y425" s="330"/>
      <c r="BF425" s="332">
        <v>421</v>
      </c>
      <c r="BG425" s="333">
        <v>135000</v>
      </c>
      <c r="BH425" s="333">
        <v>99000</v>
      </c>
      <c r="BI425" s="333">
        <v>110000</v>
      </c>
      <c r="BJ425" s="333">
        <v>85000</v>
      </c>
      <c r="BK425" s="333">
        <v>99000</v>
      </c>
      <c r="BL425" s="333"/>
      <c r="BM425" s="333"/>
      <c r="BN425" s="333"/>
      <c r="BO425" s="333"/>
      <c r="BP425" s="331" t="s">
        <v>287</v>
      </c>
    </row>
    <row r="426" spans="1:68" s="331" customFormat="1" x14ac:dyDescent="0.3">
      <c r="A426" s="330"/>
      <c r="B426" s="330"/>
      <c r="C426" s="330"/>
      <c r="D426" s="330"/>
      <c r="E426" s="330"/>
      <c r="F426" s="330"/>
      <c r="G426" s="330"/>
      <c r="H426" s="330"/>
      <c r="I426" s="330"/>
      <c r="J426" s="330"/>
      <c r="K426" s="330"/>
      <c r="L426" s="330"/>
      <c r="M426" s="330"/>
      <c r="N426" s="330"/>
      <c r="O426" s="330"/>
      <c r="P426" s="330"/>
      <c r="Q426" s="330"/>
      <c r="R426" s="330"/>
      <c r="S426" s="330"/>
      <c r="T426" s="330"/>
      <c r="U426" s="330"/>
      <c r="V426" s="330"/>
      <c r="W426" s="330"/>
      <c r="X426" s="330"/>
      <c r="Y426" s="330"/>
      <c r="BF426" s="332">
        <v>422</v>
      </c>
      <c r="BG426" s="333">
        <v>135000</v>
      </c>
      <c r="BH426" s="333">
        <v>99000</v>
      </c>
      <c r="BI426" s="333">
        <v>110000</v>
      </c>
      <c r="BJ426" s="333">
        <v>85000</v>
      </c>
      <c r="BK426" s="333">
        <v>99000</v>
      </c>
      <c r="BL426" s="333"/>
      <c r="BM426" s="333"/>
      <c r="BN426" s="333"/>
      <c r="BO426" s="333"/>
      <c r="BP426" s="331" t="s">
        <v>287</v>
      </c>
    </row>
    <row r="427" spans="1:68" s="331" customFormat="1" x14ac:dyDescent="0.3">
      <c r="A427" s="330"/>
      <c r="B427" s="330"/>
      <c r="C427" s="330"/>
      <c r="D427" s="330"/>
      <c r="E427" s="330"/>
      <c r="F427" s="330"/>
      <c r="G427" s="330"/>
      <c r="H427" s="330"/>
      <c r="I427" s="330"/>
      <c r="J427" s="330"/>
      <c r="K427" s="330"/>
      <c r="L427" s="330"/>
      <c r="M427" s="330"/>
      <c r="N427" s="330"/>
      <c r="O427" s="330"/>
      <c r="P427" s="330"/>
      <c r="Q427" s="330"/>
      <c r="R427" s="330"/>
      <c r="S427" s="330"/>
      <c r="T427" s="330"/>
      <c r="U427" s="330"/>
      <c r="V427" s="330"/>
      <c r="W427" s="330"/>
      <c r="X427" s="330"/>
      <c r="Y427" s="330"/>
      <c r="BF427" s="332">
        <v>423</v>
      </c>
      <c r="BG427" s="333">
        <v>135000</v>
      </c>
      <c r="BH427" s="333">
        <v>99000</v>
      </c>
      <c r="BI427" s="333">
        <v>110000</v>
      </c>
      <c r="BJ427" s="333">
        <v>85000</v>
      </c>
      <c r="BK427" s="333">
        <v>99000</v>
      </c>
      <c r="BL427" s="333"/>
      <c r="BM427" s="333"/>
      <c r="BN427" s="333"/>
      <c r="BO427" s="333"/>
      <c r="BP427" s="331" t="s">
        <v>287</v>
      </c>
    </row>
    <row r="428" spans="1:68" s="331" customFormat="1" x14ac:dyDescent="0.3">
      <c r="A428" s="330"/>
      <c r="B428" s="330"/>
      <c r="C428" s="330"/>
      <c r="D428" s="330"/>
      <c r="E428" s="330"/>
      <c r="F428" s="330"/>
      <c r="G428" s="330"/>
      <c r="H428" s="330"/>
      <c r="I428" s="330"/>
      <c r="J428" s="330"/>
      <c r="K428" s="330"/>
      <c r="L428" s="330"/>
      <c r="M428" s="330"/>
      <c r="N428" s="330"/>
      <c r="O428" s="330"/>
      <c r="P428" s="330"/>
      <c r="Q428" s="330"/>
      <c r="R428" s="330"/>
      <c r="S428" s="330"/>
      <c r="T428" s="330"/>
      <c r="U428" s="330"/>
      <c r="V428" s="330"/>
      <c r="W428" s="330"/>
      <c r="X428" s="330"/>
      <c r="Y428" s="330"/>
      <c r="BF428" s="332">
        <v>424</v>
      </c>
      <c r="BG428" s="333">
        <v>135000</v>
      </c>
      <c r="BH428" s="333">
        <v>99000</v>
      </c>
      <c r="BI428" s="333">
        <v>110000</v>
      </c>
      <c r="BJ428" s="333">
        <v>85000</v>
      </c>
      <c r="BK428" s="333">
        <v>99000</v>
      </c>
      <c r="BL428" s="333"/>
      <c r="BM428" s="333"/>
      <c r="BN428" s="333"/>
      <c r="BO428" s="333"/>
      <c r="BP428" s="331" t="s">
        <v>287</v>
      </c>
    </row>
    <row r="429" spans="1:68" s="331" customFormat="1" x14ac:dyDescent="0.3">
      <c r="A429" s="330"/>
      <c r="B429" s="330"/>
      <c r="C429" s="330"/>
      <c r="D429" s="330"/>
      <c r="E429" s="330"/>
      <c r="F429" s="330"/>
      <c r="G429" s="330"/>
      <c r="H429" s="330"/>
      <c r="I429" s="330"/>
      <c r="J429" s="330"/>
      <c r="K429" s="330"/>
      <c r="L429" s="330"/>
      <c r="M429" s="330"/>
      <c r="N429" s="330"/>
      <c r="O429" s="330"/>
      <c r="P429" s="330"/>
      <c r="Q429" s="330"/>
      <c r="R429" s="330"/>
      <c r="S429" s="330"/>
      <c r="T429" s="330"/>
      <c r="U429" s="330"/>
      <c r="V429" s="330"/>
      <c r="W429" s="330"/>
      <c r="X429" s="330"/>
      <c r="Y429" s="330"/>
      <c r="BF429" s="332">
        <v>425</v>
      </c>
      <c r="BG429" s="333">
        <v>135000</v>
      </c>
      <c r="BH429" s="333">
        <v>99000</v>
      </c>
      <c r="BI429" s="333">
        <v>110000</v>
      </c>
      <c r="BJ429" s="333">
        <v>85000</v>
      </c>
      <c r="BK429" s="333">
        <v>99000</v>
      </c>
      <c r="BL429" s="333"/>
      <c r="BM429" s="333"/>
      <c r="BN429" s="333"/>
      <c r="BO429" s="333"/>
      <c r="BP429" s="331" t="s">
        <v>287</v>
      </c>
    </row>
    <row r="430" spans="1:68" s="331" customFormat="1" x14ac:dyDescent="0.3">
      <c r="A430" s="330"/>
      <c r="B430" s="330"/>
      <c r="C430" s="330"/>
      <c r="D430" s="330"/>
      <c r="E430" s="330"/>
      <c r="F430" s="330"/>
      <c r="G430" s="330"/>
      <c r="H430" s="330"/>
      <c r="I430" s="330"/>
      <c r="J430" s="330"/>
      <c r="K430" s="330"/>
      <c r="L430" s="330"/>
      <c r="M430" s="330"/>
      <c r="N430" s="330"/>
      <c r="O430" s="330"/>
      <c r="P430" s="330"/>
      <c r="Q430" s="330"/>
      <c r="R430" s="330"/>
      <c r="S430" s="330"/>
      <c r="T430" s="330"/>
      <c r="U430" s="330"/>
      <c r="V430" s="330"/>
      <c r="W430" s="330"/>
      <c r="X430" s="330"/>
      <c r="Y430" s="330"/>
      <c r="BF430" s="332">
        <v>426</v>
      </c>
      <c r="BG430" s="333">
        <v>135000</v>
      </c>
      <c r="BH430" s="333">
        <v>99000</v>
      </c>
      <c r="BI430" s="333">
        <v>110000</v>
      </c>
      <c r="BJ430" s="333">
        <v>85000</v>
      </c>
      <c r="BK430" s="333">
        <v>99000</v>
      </c>
      <c r="BL430" s="333"/>
      <c r="BM430" s="333"/>
      <c r="BN430" s="333"/>
      <c r="BO430" s="333"/>
      <c r="BP430" s="331" t="s">
        <v>287</v>
      </c>
    </row>
    <row r="431" spans="1:68" s="331" customFormat="1" x14ac:dyDescent="0.3">
      <c r="A431" s="330"/>
      <c r="B431" s="330"/>
      <c r="C431" s="330"/>
      <c r="D431" s="330"/>
      <c r="E431" s="330"/>
      <c r="F431" s="330"/>
      <c r="G431" s="330"/>
      <c r="H431" s="330"/>
      <c r="I431" s="330"/>
      <c r="J431" s="330"/>
      <c r="K431" s="330"/>
      <c r="L431" s="330"/>
      <c r="M431" s="330"/>
      <c r="N431" s="330"/>
      <c r="O431" s="330"/>
      <c r="P431" s="330"/>
      <c r="Q431" s="330"/>
      <c r="R431" s="330"/>
      <c r="S431" s="330"/>
      <c r="T431" s="330"/>
      <c r="U431" s="330"/>
      <c r="V431" s="330"/>
      <c r="W431" s="330"/>
      <c r="X431" s="330"/>
      <c r="Y431" s="330"/>
      <c r="BF431" s="332">
        <v>427</v>
      </c>
      <c r="BG431" s="333">
        <v>135000</v>
      </c>
      <c r="BH431" s="333">
        <v>99000</v>
      </c>
      <c r="BI431" s="333">
        <v>110000</v>
      </c>
      <c r="BJ431" s="333">
        <v>85000</v>
      </c>
      <c r="BK431" s="333">
        <v>99000</v>
      </c>
      <c r="BL431" s="333"/>
      <c r="BM431" s="333"/>
      <c r="BN431" s="333"/>
      <c r="BO431" s="333"/>
      <c r="BP431" s="331" t="s">
        <v>287</v>
      </c>
    </row>
    <row r="432" spans="1:68" s="331" customFormat="1" x14ac:dyDescent="0.3">
      <c r="A432" s="330"/>
      <c r="B432" s="330"/>
      <c r="C432" s="330"/>
      <c r="D432" s="330"/>
      <c r="E432" s="330"/>
      <c r="F432" s="330"/>
      <c r="G432" s="330"/>
      <c r="H432" s="330"/>
      <c r="I432" s="330"/>
      <c r="J432" s="330"/>
      <c r="K432" s="330"/>
      <c r="L432" s="330"/>
      <c r="M432" s="330"/>
      <c r="N432" s="330"/>
      <c r="O432" s="330"/>
      <c r="P432" s="330"/>
      <c r="Q432" s="330"/>
      <c r="R432" s="330"/>
      <c r="S432" s="330"/>
      <c r="T432" s="330"/>
      <c r="U432" s="330"/>
      <c r="V432" s="330"/>
      <c r="W432" s="330"/>
      <c r="X432" s="330"/>
      <c r="Y432" s="330"/>
      <c r="BF432" s="332">
        <v>428</v>
      </c>
      <c r="BG432" s="333">
        <v>135000</v>
      </c>
      <c r="BH432" s="333">
        <v>99000</v>
      </c>
      <c r="BI432" s="333">
        <v>110000</v>
      </c>
      <c r="BJ432" s="333">
        <v>85000</v>
      </c>
      <c r="BK432" s="333">
        <v>99000</v>
      </c>
      <c r="BL432" s="333"/>
      <c r="BM432" s="333"/>
      <c r="BN432" s="333"/>
      <c r="BO432" s="333"/>
      <c r="BP432" s="331" t="s">
        <v>287</v>
      </c>
    </row>
    <row r="433" spans="1:68" s="331" customFormat="1" x14ac:dyDescent="0.3">
      <c r="A433" s="330"/>
      <c r="B433" s="330"/>
      <c r="C433" s="330"/>
      <c r="D433" s="330"/>
      <c r="E433" s="330"/>
      <c r="F433" s="330"/>
      <c r="G433" s="330"/>
      <c r="H433" s="330"/>
      <c r="I433" s="330"/>
      <c r="J433" s="330"/>
      <c r="K433" s="330"/>
      <c r="L433" s="330"/>
      <c r="M433" s="330"/>
      <c r="N433" s="330"/>
      <c r="O433" s="330"/>
      <c r="P433" s="330"/>
      <c r="Q433" s="330"/>
      <c r="R433" s="330"/>
      <c r="S433" s="330"/>
      <c r="T433" s="330"/>
      <c r="U433" s="330"/>
      <c r="V433" s="330"/>
      <c r="W433" s="330"/>
      <c r="X433" s="330"/>
      <c r="Y433" s="330"/>
      <c r="BF433" s="332">
        <v>429</v>
      </c>
      <c r="BG433" s="333">
        <v>135000</v>
      </c>
      <c r="BH433" s="333">
        <v>99000</v>
      </c>
      <c r="BI433" s="333">
        <v>110000</v>
      </c>
      <c r="BJ433" s="333">
        <v>85000</v>
      </c>
      <c r="BK433" s="333">
        <v>99000</v>
      </c>
      <c r="BL433" s="333"/>
      <c r="BM433" s="333"/>
      <c r="BN433" s="333"/>
      <c r="BO433" s="333"/>
      <c r="BP433" s="331" t="s">
        <v>287</v>
      </c>
    </row>
    <row r="434" spans="1:68" s="331" customFormat="1" x14ac:dyDescent="0.3">
      <c r="A434" s="330"/>
      <c r="B434" s="330"/>
      <c r="C434" s="330"/>
      <c r="D434" s="330"/>
      <c r="E434" s="330"/>
      <c r="F434" s="330"/>
      <c r="G434" s="330"/>
      <c r="H434" s="330"/>
      <c r="I434" s="330"/>
      <c r="J434" s="330"/>
      <c r="K434" s="330"/>
      <c r="L434" s="330"/>
      <c r="M434" s="330"/>
      <c r="N434" s="330"/>
      <c r="O434" s="330"/>
      <c r="P434" s="330"/>
      <c r="Q434" s="330"/>
      <c r="R434" s="330"/>
      <c r="S434" s="330"/>
      <c r="T434" s="330"/>
      <c r="U434" s="330"/>
      <c r="V434" s="330"/>
      <c r="W434" s="330"/>
      <c r="X434" s="330"/>
      <c r="Y434" s="330"/>
      <c r="BF434" s="332">
        <v>430</v>
      </c>
      <c r="BG434" s="333">
        <v>135000</v>
      </c>
      <c r="BH434" s="333">
        <v>99000</v>
      </c>
      <c r="BI434" s="333">
        <v>110000</v>
      </c>
      <c r="BJ434" s="333">
        <v>85000</v>
      </c>
      <c r="BK434" s="333">
        <v>99000</v>
      </c>
      <c r="BL434" s="333"/>
      <c r="BM434" s="333"/>
      <c r="BN434" s="333"/>
      <c r="BO434" s="333"/>
      <c r="BP434" s="331" t="s">
        <v>287</v>
      </c>
    </row>
    <row r="435" spans="1:68" s="331" customFormat="1" x14ac:dyDescent="0.3">
      <c r="A435" s="330"/>
      <c r="B435" s="330"/>
      <c r="C435" s="330"/>
      <c r="D435" s="330"/>
      <c r="E435" s="330"/>
      <c r="F435" s="330"/>
      <c r="G435" s="330"/>
      <c r="H435" s="330"/>
      <c r="I435" s="330"/>
      <c r="J435" s="330"/>
      <c r="K435" s="330"/>
      <c r="L435" s="330"/>
      <c r="M435" s="330"/>
      <c r="N435" s="330"/>
      <c r="O435" s="330"/>
      <c r="P435" s="330"/>
      <c r="Q435" s="330"/>
      <c r="R435" s="330"/>
      <c r="S435" s="330"/>
      <c r="T435" s="330"/>
      <c r="U435" s="330"/>
      <c r="V435" s="330"/>
      <c r="W435" s="330"/>
      <c r="X435" s="330"/>
      <c r="Y435" s="330"/>
      <c r="BF435" s="332">
        <v>431</v>
      </c>
      <c r="BG435" s="333">
        <v>135000</v>
      </c>
      <c r="BH435" s="333">
        <v>99000</v>
      </c>
      <c r="BI435" s="333">
        <v>110000</v>
      </c>
      <c r="BJ435" s="333">
        <v>85000</v>
      </c>
      <c r="BK435" s="333">
        <v>99000</v>
      </c>
      <c r="BL435" s="333"/>
      <c r="BM435" s="333"/>
      <c r="BN435" s="333"/>
      <c r="BO435" s="333"/>
      <c r="BP435" s="331" t="s">
        <v>287</v>
      </c>
    </row>
    <row r="436" spans="1:68" s="331" customFormat="1" x14ac:dyDescent="0.3">
      <c r="A436" s="330"/>
      <c r="B436" s="330"/>
      <c r="C436" s="330"/>
      <c r="D436" s="330"/>
      <c r="E436" s="330"/>
      <c r="F436" s="330"/>
      <c r="G436" s="330"/>
      <c r="H436" s="330"/>
      <c r="I436" s="330"/>
      <c r="J436" s="330"/>
      <c r="K436" s="330"/>
      <c r="L436" s="330"/>
      <c r="M436" s="330"/>
      <c r="N436" s="330"/>
      <c r="O436" s="330"/>
      <c r="P436" s="330"/>
      <c r="Q436" s="330"/>
      <c r="R436" s="330"/>
      <c r="S436" s="330"/>
      <c r="T436" s="330"/>
      <c r="U436" s="330"/>
      <c r="V436" s="330"/>
      <c r="W436" s="330"/>
      <c r="X436" s="330"/>
      <c r="Y436" s="330"/>
      <c r="BF436" s="332">
        <v>432</v>
      </c>
      <c r="BG436" s="333">
        <v>135000</v>
      </c>
      <c r="BH436" s="333">
        <v>99000</v>
      </c>
      <c r="BI436" s="333">
        <v>110000</v>
      </c>
      <c r="BJ436" s="333">
        <v>85000</v>
      </c>
      <c r="BK436" s="333">
        <v>99000</v>
      </c>
      <c r="BL436" s="333"/>
      <c r="BM436" s="333"/>
      <c r="BN436" s="333"/>
      <c r="BO436" s="333"/>
      <c r="BP436" s="331" t="s">
        <v>287</v>
      </c>
    </row>
    <row r="437" spans="1:68" s="331" customFormat="1" x14ac:dyDescent="0.3">
      <c r="A437" s="330"/>
      <c r="B437" s="330"/>
      <c r="C437" s="330"/>
      <c r="D437" s="330"/>
      <c r="E437" s="330"/>
      <c r="F437" s="330"/>
      <c r="G437" s="330"/>
      <c r="H437" s="330"/>
      <c r="I437" s="330"/>
      <c r="J437" s="330"/>
      <c r="K437" s="330"/>
      <c r="L437" s="330"/>
      <c r="M437" s="330"/>
      <c r="N437" s="330"/>
      <c r="O437" s="330"/>
      <c r="P437" s="330"/>
      <c r="Q437" s="330"/>
      <c r="R437" s="330"/>
      <c r="S437" s="330"/>
      <c r="T437" s="330"/>
      <c r="U437" s="330"/>
      <c r="V437" s="330"/>
      <c r="W437" s="330"/>
      <c r="X437" s="330"/>
      <c r="Y437" s="330"/>
      <c r="BF437" s="332">
        <v>433</v>
      </c>
      <c r="BG437" s="333">
        <v>135000</v>
      </c>
      <c r="BH437" s="333">
        <v>99000</v>
      </c>
      <c r="BI437" s="333">
        <v>110000</v>
      </c>
      <c r="BJ437" s="333">
        <v>85000</v>
      </c>
      <c r="BK437" s="333">
        <v>99000</v>
      </c>
      <c r="BL437" s="333"/>
      <c r="BM437" s="333"/>
      <c r="BN437" s="333"/>
      <c r="BO437" s="333"/>
      <c r="BP437" s="331" t="s">
        <v>287</v>
      </c>
    </row>
    <row r="438" spans="1:68" s="331" customFormat="1" x14ac:dyDescent="0.3">
      <c r="A438" s="330"/>
      <c r="B438" s="330"/>
      <c r="C438" s="330"/>
      <c r="D438" s="330"/>
      <c r="E438" s="330"/>
      <c r="F438" s="330"/>
      <c r="G438" s="330"/>
      <c r="H438" s="330"/>
      <c r="I438" s="330"/>
      <c r="J438" s="330"/>
      <c r="K438" s="330"/>
      <c r="L438" s="330"/>
      <c r="M438" s="330"/>
      <c r="N438" s="330"/>
      <c r="O438" s="330"/>
      <c r="P438" s="330"/>
      <c r="Q438" s="330"/>
      <c r="R438" s="330"/>
      <c r="S438" s="330"/>
      <c r="T438" s="330"/>
      <c r="U438" s="330"/>
      <c r="V438" s="330"/>
      <c r="W438" s="330"/>
      <c r="X438" s="330"/>
      <c r="Y438" s="330"/>
      <c r="BF438" s="332">
        <v>434</v>
      </c>
      <c r="BG438" s="333">
        <v>135000</v>
      </c>
      <c r="BH438" s="333">
        <v>99000</v>
      </c>
      <c r="BI438" s="333">
        <v>110000</v>
      </c>
      <c r="BJ438" s="333">
        <v>85000</v>
      </c>
      <c r="BK438" s="333">
        <v>99000</v>
      </c>
      <c r="BL438" s="333"/>
      <c r="BM438" s="333"/>
      <c r="BN438" s="333"/>
      <c r="BO438" s="333"/>
      <c r="BP438" s="331" t="s">
        <v>287</v>
      </c>
    </row>
    <row r="439" spans="1:68" s="331" customFormat="1" x14ac:dyDescent="0.3">
      <c r="A439" s="330"/>
      <c r="B439" s="330"/>
      <c r="C439" s="330"/>
      <c r="D439" s="330"/>
      <c r="E439" s="330"/>
      <c r="F439" s="330"/>
      <c r="G439" s="330"/>
      <c r="H439" s="330"/>
      <c r="I439" s="330"/>
      <c r="J439" s="330"/>
      <c r="K439" s="330"/>
      <c r="L439" s="330"/>
      <c r="M439" s="330"/>
      <c r="N439" s="330"/>
      <c r="O439" s="330"/>
      <c r="P439" s="330"/>
      <c r="Q439" s="330"/>
      <c r="R439" s="330"/>
      <c r="S439" s="330"/>
      <c r="T439" s="330"/>
      <c r="U439" s="330"/>
      <c r="V439" s="330"/>
      <c r="W439" s="330"/>
      <c r="X439" s="330"/>
      <c r="Y439" s="330"/>
      <c r="BF439" s="332">
        <v>435</v>
      </c>
      <c r="BG439" s="333">
        <v>135000</v>
      </c>
      <c r="BH439" s="333">
        <v>99000</v>
      </c>
      <c r="BI439" s="333">
        <v>110000</v>
      </c>
      <c r="BJ439" s="333">
        <v>85000</v>
      </c>
      <c r="BK439" s="333">
        <v>99000</v>
      </c>
      <c r="BL439" s="333"/>
      <c r="BM439" s="333"/>
      <c r="BN439" s="333"/>
      <c r="BO439" s="333"/>
      <c r="BP439" s="331" t="s">
        <v>287</v>
      </c>
    </row>
    <row r="440" spans="1:68" s="331" customFormat="1" x14ac:dyDescent="0.3">
      <c r="A440" s="330"/>
      <c r="B440" s="330"/>
      <c r="C440" s="330"/>
      <c r="D440" s="330"/>
      <c r="E440" s="330"/>
      <c r="F440" s="330"/>
      <c r="G440" s="330"/>
      <c r="H440" s="330"/>
      <c r="I440" s="330"/>
      <c r="J440" s="330"/>
      <c r="K440" s="330"/>
      <c r="L440" s="330"/>
      <c r="M440" s="330"/>
      <c r="N440" s="330"/>
      <c r="O440" s="330"/>
      <c r="P440" s="330"/>
      <c r="Q440" s="330"/>
      <c r="R440" s="330"/>
      <c r="S440" s="330"/>
      <c r="T440" s="330"/>
      <c r="U440" s="330"/>
      <c r="V440" s="330"/>
      <c r="W440" s="330"/>
      <c r="X440" s="330"/>
      <c r="Y440" s="330"/>
      <c r="BF440" s="332">
        <v>436</v>
      </c>
      <c r="BG440" s="333">
        <v>135000</v>
      </c>
      <c r="BH440" s="333">
        <v>99000</v>
      </c>
      <c r="BI440" s="333">
        <v>110000</v>
      </c>
      <c r="BJ440" s="333">
        <v>85000</v>
      </c>
      <c r="BK440" s="333">
        <v>99000</v>
      </c>
      <c r="BL440" s="333"/>
      <c r="BM440" s="333"/>
      <c r="BN440" s="333"/>
      <c r="BO440" s="333"/>
      <c r="BP440" s="331" t="s">
        <v>287</v>
      </c>
    </row>
    <row r="441" spans="1:68" s="331" customFormat="1" x14ac:dyDescent="0.3">
      <c r="A441" s="330"/>
      <c r="B441" s="330"/>
      <c r="C441" s="330"/>
      <c r="D441" s="330"/>
      <c r="E441" s="330"/>
      <c r="F441" s="330"/>
      <c r="G441" s="330"/>
      <c r="H441" s="330"/>
      <c r="I441" s="330"/>
      <c r="J441" s="330"/>
      <c r="K441" s="330"/>
      <c r="L441" s="330"/>
      <c r="M441" s="330"/>
      <c r="N441" s="330"/>
      <c r="O441" s="330"/>
      <c r="P441" s="330"/>
      <c r="Q441" s="330"/>
      <c r="R441" s="330"/>
      <c r="S441" s="330"/>
      <c r="T441" s="330"/>
      <c r="U441" s="330"/>
      <c r="V441" s="330"/>
      <c r="W441" s="330"/>
      <c r="X441" s="330"/>
      <c r="Y441" s="330"/>
      <c r="BF441" s="332">
        <v>437</v>
      </c>
      <c r="BG441" s="333">
        <v>135000</v>
      </c>
      <c r="BH441" s="333">
        <v>99000</v>
      </c>
      <c r="BI441" s="333">
        <v>110000</v>
      </c>
      <c r="BJ441" s="333">
        <v>85000</v>
      </c>
      <c r="BK441" s="333">
        <v>99000</v>
      </c>
      <c r="BL441" s="333"/>
      <c r="BM441" s="333"/>
      <c r="BN441" s="333"/>
      <c r="BO441" s="333"/>
      <c r="BP441" s="331" t="s">
        <v>287</v>
      </c>
    </row>
    <row r="442" spans="1:68" s="331" customFormat="1" x14ac:dyDescent="0.3">
      <c r="A442" s="330"/>
      <c r="B442" s="330"/>
      <c r="C442" s="330"/>
      <c r="D442" s="330"/>
      <c r="E442" s="330"/>
      <c r="F442" s="330"/>
      <c r="G442" s="330"/>
      <c r="H442" s="330"/>
      <c r="I442" s="330"/>
      <c r="J442" s="330"/>
      <c r="K442" s="330"/>
      <c r="L442" s="330"/>
      <c r="M442" s="330"/>
      <c r="N442" s="330"/>
      <c r="O442" s="330"/>
      <c r="P442" s="330"/>
      <c r="Q442" s="330"/>
      <c r="R442" s="330"/>
      <c r="S442" s="330"/>
      <c r="T442" s="330"/>
      <c r="U442" s="330"/>
      <c r="V442" s="330"/>
      <c r="W442" s="330"/>
      <c r="X442" s="330"/>
      <c r="Y442" s="330"/>
      <c r="BF442" s="332">
        <v>438</v>
      </c>
      <c r="BG442" s="333">
        <v>135000</v>
      </c>
      <c r="BH442" s="333">
        <v>99000</v>
      </c>
      <c r="BI442" s="333">
        <v>110000</v>
      </c>
      <c r="BJ442" s="333">
        <v>85000</v>
      </c>
      <c r="BK442" s="333">
        <v>99000</v>
      </c>
      <c r="BL442" s="333"/>
      <c r="BM442" s="333"/>
      <c r="BN442" s="333"/>
      <c r="BO442" s="333"/>
      <c r="BP442" s="331" t="s">
        <v>287</v>
      </c>
    </row>
    <row r="443" spans="1:68" s="331" customFormat="1" x14ac:dyDescent="0.3">
      <c r="A443" s="330"/>
      <c r="B443" s="330"/>
      <c r="C443" s="330"/>
      <c r="D443" s="330"/>
      <c r="E443" s="330"/>
      <c r="F443" s="330"/>
      <c r="G443" s="330"/>
      <c r="H443" s="330"/>
      <c r="I443" s="330"/>
      <c r="J443" s="330"/>
      <c r="K443" s="330"/>
      <c r="L443" s="330"/>
      <c r="M443" s="330"/>
      <c r="N443" s="330"/>
      <c r="O443" s="330"/>
      <c r="P443" s="330"/>
      <c r="Q443" s="330"/>
      <c r="R443" s="330"/>
      <c r="S443" s="330"/>
      <c r="T443" s="330"/>
      <c r="U443" s="330"/>
      <c r="V443" s="330"/>
      <c r="W443" s="330"/>
      <c r="X443" s="330"/>
      <c r="Y443" s="330"/>
      <c r="BF443" s="332">
        <v>439</v>
      </c>
      <c r="BG443" s="333">
        <v>135000</v>
      </c>
      <c r="BH443" s="333">
        <v>99000</v>
      </c>
      <c r="BI443" s="333">
        <v>110000</v>
      </c>
      <c r="BJ443" s="333">
        <v>85000</v>
      </c>
      <c r="BK443" s="333">
        <v>99000</v>
      </c>
      <c r="BL443" s="333"/>
      <c r="BM443" s="333"/>
      <c r="BN443" s="333"/>
      <c r="BO443" s="333"/>
      <c r="BP443" s="331" t="s">
        <v>287</v>
      </c>
    </row>
    <row r="444" spans="1:68" s="331" customFormat="1" x14ac:dyDescent="0.3">
      <c r="A444" s="330"/>
      <c r="B444" s="330"/>
      <c r="C444" s="330"/>
      <c r="D444" s="330"/>
      <c r="E444" s="330"/>
      <c r="F444" s="330"/>
      <c r="G444" s="330"/>
      <c r="H444" s="330"/>
      <c r="I444" s="330"/>
      <c r="J444" s="330"/>
      <c r="K444" s="330"/>
      <c r="L444" s="330"/>
      <c r="M444" s="330"/>
      <c r="N444" s="330"/>
      <c r="O444" s="330"/>
      <c r="P444" s="330"/>
      <c r="Q444" s="330"/>
      <c r="R444" s="330"/>
      <c r="S444" s="330"/>
      <c r="T444" s="330"/>
      <c r="U444" s="330"/>
      <c r="V444" s="330"/>
      <c r="W444" s="330"/>
      <c r="X444" s="330"/>
      <c r="Y444" s="330"/>
      <c r="BF444" s="332">
        <v>440</v>
      </c>
      <c r="BG444" s="333">
        <v>135000</v>
      </c>
      <c r="BH444" s="333">
        <v>99000</v>
      </c>
      <c r="BI444" s="333">
        <v>110000</v>
      </c>
      <c r="BJ444" s="333">
        <v>85000</v>
      </c>
      <c r="BK444" s="333">
        <v>99000</v>
      </c>
      <c r="BL444" s="333"/>
      <c r="BM444" s="333"/>
      <c r="BN444" s="333"/>
      <c r="BO444" s="333"/>
      <c r="BP444" s="331" t="s">
        <v>287</v>
      </c>
    </row>
    <row r="445" spans="1:68" s="331" customFormat="1" x14ac:dyDescent="0.3">
      <c r="A445" s="330"/>
      <c r="B445" s="330"/>
      <c r="C445" s="330"/>
      <c r="D445" s="330"/>
      <c r="E445" s="330"/>
      <c r="F445" s="330"/>
      <c r="G445" s="330"/>
      <c r="H445" s="330"/>
      <c r="I445" s="330"/>
      <c r="J445" s="330"/>
      <c r="K445" s="330"/>
      <c r="L445" s="330"/>
      <c r="M445" s="330"/>
      <c r="N445" s="330"/>
      <c r="O445" s="330"/>
      <c r="P445" s="330"/>
      <c r="Q445" s="330"/>
      <c r="R445" s="330"/>
      <c r="S445" s="330"/>
      <c r="T445" s="330"/>
      <c r="U445" s="330"/>
      <c r="V445" s="330"/>
      <c r="W445" s="330"/>
      <c r="X445" s="330"/>
      <c r="Y445" s="330"/>
      <c r="BF445" s="332">
        <v>441</v>
      </c>
      <c r="BG445" s="333">
        <v>135000</v>
      </c>
      <c r="BH445" s="333">
        <v>99000</v>
      </c>
      <c r="BI445" s="333">
        <v>110000</v>
      </c>
      <c r="BJ445" s="333">
        <v>85000</v>
      </c>
      <c r="BK445" s="333">
        <v>99000</v>
      </c>
      <c r="BL445" s="333"/>
      <c r="BM445" s="333"/>
      <c r="BN445" s="333"/>
      <c r="BO445" s="333"/>
      <c r="BP445" s="331" t="s">
        <v>287</v>
      </c>
    </row>
    <row r="446" spans="1:68" s="331" customFormat="1" x14ac:dyDescent="0.3">
      <c r="A446" s="330"/>
      <c r="B446" s="330"/>
      <c r="C446" s="330"/>
      <c r="D446" s="330"/>
      <c r="E446" s="330"/>
      <c r="F446" s="330"/>
      <c r="G446" s="330"/>
      <c r="H446" s="330"/>
      <c r="I446" s="330"/>
      <c r="J446" s="330"/>
      <c r="K446" s="330"/>
      <c r="L446" s="330"/>
      <c r="M446" s="330"/>
      <c r="N446" s="330"/>
      <c r="O446" s="330"/>
      <c r="P446" s="330"/>
      <c r="Q446" s="330"/>
      <c r="R446" s="330"/>
      <c r="S446" s="330"/>
      <c r="T446" s="330"/>
      <c r="U446" s="330"/>
      <c r="V446" s="330"/>
      <c r="W446" s="330"/>
      <c r="X446" s="330"/>
      <c r="Y446" s="330"/>
      <c r="BF446" s="332">
        <v>442</v>
      </c>
      <c r="BG446" s="333">
        <v>135000</v>
      </c>
      <c r="BH446" s="333">
        <v>99000</v>
      </c>
      <c r="BI446" s="333">
        <v>110000</v>
      </c>
      <c r="BJ446" s="333">
        <v>85000</v>
      </c>
      <c r="BK446" s="333">
        <v>99000</v>
      </c>
      <c r="BL446" s="333"/>
      <c r="BM446" s="333"/>
      <c r="BN446" s="333"/>
      <c r="BO446" s="333"/>
      <c r="BP446" s="331" t="s">
        <v>287</v>
      </c>
    </row>
    <row r="447" spans="1:68" s="331" customFormat="1" x14ac:dyDescent="0.3">
      <c r="A447" s="330"/>
      <c r="B447" s="330"/>
      <c r="C447" s="330"/>
      <c r="D447" s="330"/>
      <c r="E447" s="330"/>
      <c r="F447" s="330"/>
      <c r="G447" s="330"/>
      <c r="H447" s="330"/>
      <c r="I447" s="330"/>
      <c r="J447" s="330"/>
      <c r="K447" s="330"/>
      <c r="L447" s="330"/>
      <c r="M447" s="330"/>
      <c r="N447" s="330"/>
      <c r="O447" s="330"/>
      <c r="P447" s="330"/>
      <c r="Q447" s="330"/>
      <c r="R447" s="330"/>
      <c r="S447" s="330"/>
      <c r="T447" s="330"/>
      <c r="U447" s="330"/>
      <c r="V447" s="330"/>
      <c r="W447" s="330"/>
      <c r="X447" s="330"/>
      <c r="Y447" s="330"/>
      <c r="BF447" s="332">
        <v>443</v>
      </c>
      <c r="BG447" s="333">
        <v>135000</v>
      </c>
      <c r="BH447" s="333">
        <v>99000</v>
      </c>
      <c r="BI447" s="333">
        <v>110000</v>
      </c>
      <c r="BJ447" s="333">
        <v>85000</v>
      </c>
      <c r="BK447" s="333">
        <v>99000</v>
      </c>
      <c r="BL447" s="333"/>
      <c r="BM447" s="333"/>
      <c r="BN447" s="333"/>
      <c r="BO447" s="333"/>
      <c r="BP447" s="331" t="s">
        <v>287</v>
      </c>
    </row>
    <row r="448" spans="1:68" s="331" customFormat="1" x14ac:dyDescent="0.3">
      <c r="A448" s="330"/>
      <c r="B448" s="330"/>
      <c r="C448" s="330"/>
      <c r="D448" s="330"/>
      <c r="E448" s="330"/>
      <c r="F448" s="330"/>
      <c r="G448" s="330"/>
      <c r="H448" s="330"/>
      <c r="I448" s="330"/>
      <c r="J448" s="330"/>
      <c r="K448" s="330"/>
      <c r="L448" s="330"/>
      <c r="M448" s="330"/>
      <c r="N448" s="330"/>
      <c r="O448" s="330"/>
      <c r="P448" s="330"/>
      <c r="Q448" s="330"/>
      <c r="R448" s="330"/>
      <c r="S448" s="330"/>
      <c r="T448" s="330"/>
      <c r="U448" s="330"/>
      <c r="V448" s="330"/>
      <c r="W448" s="330"/>
      <c r="X448" s="330"/>
      <c r="Y448" s="330"/>
      <c r="BF448" s="332">
        <v>444</v>
      </c>
      <c r="BG448" s="333">
        <v>135000</v>
      </c>
      <c r="BH448" s="333">
        <v>99000</v>
      </c>
      <c r="BI448" s="333">
        <v>110000</v>
      </c>
      <c r="BJ448" s="333">
        <v>85000</v>
      </c>
      <c r="BK448" s="333">
        <v>99000</v>
      </c>
      <c r="BL448" s="333"/>
      <c r="BM448" s="333"/>
      <c r="BN448" s="333"/>
      <c r="BO448" s="333"/>
      <c r="BP448" s="331" t="s">
        <v>287</v>
      </c>
    </row>
    <row r="449" spans="1:68" s="331" customFormat="1" x14ac:dyDescent="0.3">
      <c r="A449" s="330"/>
      <c r="B449" s="330"/>
      <c r="C449" s="330"/>
      <c r="D449" s="330"/>
      <c r="E449" s="330"/>
      <c r="F449" s="330"/>
      <c r="G449" s="330"/>
      <c r="H449" s="330"/>
      <c r="I449" s="330"/>
      <c r="J449" s="330"/>
      <c r="K449" s="330"/>
      <c r="L449" s="330"/>
      <c r="M449" s="330"/>
      <c r="N449" s="330"/>
      <c r="O449" s="330"/>
      <c r="P449" s="330"/>
      <c r="Q449" s="330"/>
      <c r="R449" s="330"/>
      <c r="S449" s="330"/>
      <c r="T449" s="330"/>
      <c r="U449" s="330"/>
      <c r="V449" s="330"/>
      <c r="W449" s="330"/>
      <c r="X449" s="330"/>
      <c r="Y449" s="330"/>
      <c r="BF449" s="332">
        <v>445</v>
      </c>
      <c r="BG449" s="333">
        <v>135000</v>
      </c>
      <c r="BH449" s="333">
        <v>99000</v>
      </c>
      <c r="BI449" s="333">
        <v>110000</v>
      </c>
      <c r="BJ449" s="333">
        <v>85000</v>
      </c>
      <c r="BK449" s="333">
        <v>99000</v>
      </c>
      <c r="BL449" s="333"/>
      <c r="BM449" s="333"/>
      <c r="BN449" s="333"/>
      <c r="BO449" s="333"/>
      <c r="BP449" s="331" t="s">
        <v>287</v>
      </c>
    </row>
    <row r="450" spans="1:68" s="331" customFormat="1" x14ac:dyDescent="0.3">
      <c r="A450" s="330"/>
      <c r="B450" s="330"/>
      <c r="C450" s="330"/>
      <c r="D450" s="330"/>
      <c r="E450" s="330"/>
      <c r="F450" s="330"/>
      <c r="G450" s="330"/>
      <c r="H450" s="330"/>
      <c r="I450" s="330"/>
      <c r="J450" s="330"/>
      <c r="K450" s="330"/>
      <c r="L450" s="330"/>
      <c r="M450" s="330"/>
      <c r="N450" s="330"/>
      <c r="O450" s="330"/>
      <c r="P450" s="330"/>
      <c r="Q450" s="330"/>
      <c r="R450" s="330"/>
      <c r="S450" s="330"/>
      <c r="T450" s="330"/>
      <c r="U450" s="330"/>
      <c r="V450" s="330"/>
      <c r="W450" s="330"/>
      <c r="X450" s="330"/>
      <c r="Y450" s="330"/>
      <c r="BF450" s="332">
        <v>446</v>
      </c>
      <c r="BG450" s="333">
        <v>135000</v>
      </c>
      <c r="BH450" s="333">
        <v>99000</v>
      </c>
      <c r="BI450" s="333">
        <v>110000</v>
      </c>
      <c r="BJ450" s="333">
        <v>85000</v>
      </c>
      <c r="BK450" s="333">
        <v>99000</v>
      </c>
      <c r="BL450" s="333"/>
      <c r="BM450" s="333"/>
      <c r="BN450" s="333"/>
      <c r="BO450" s="333"/>
      <c r="BP450" s="331" t="s">
        <v>287</v>
      </c>
    </row>
    <row r="451" spans="1:68" s="331" customFormat="1" x14ac:dyDescent="0.3">
      <c r="A451" s="330"/>
      <c r="B451" s="330"/>
      <c r="C451" s="330"/>
      <c r="D451" s="330"/>
      <c r="E451" s="330"/>
      <c r="F451" s="330"/>
      <c r="G451" s="330"/>
      <c r="H451" s="330"/>
      <c r="I451" s="330"/>
      <c r="J451" s="330"/>
      <c r="K451" s="330"/>
      <c r="L451" s="330"/>
      <c r="M451" s="330"/>
      <c r="N451" s="330"/>
      <c r="O451" s="330"/>
      <c r="P451" s="330"/>
      <c r="Q451" s="330"/>
      <c r="R451" s="330"/>
      <c r="S451" s="330"/>
      <c r="T451" s="330"/>
      <c r="U451" s="330"/>
      <c r="V451" s="330"/>
      <c r="W451" s="330"/>
      <c r="X451" s="330"/>
      <c r="Y451" s="330"/>
      <c r="BF451" s="332">
        <v>447</v>
      </c>
      <c r="BG451" s="333">
        <v>135000</v>
      </c>
      <c r="BH451" s="333">
        <v>99000</v>
      </c>
      <c r="BI451" s="333">
        <v>110000</v>
      </c>
      <c r="BJ451" s="333">
        <v>85000</v>
      </c>
      <c r="BK451" s="333">
        <v>99000</v>
      </c>
      <c r="BL451" s="333"/>
      <c r="BM451" s="333"/>
      <c r="BN451" s="333"/>
      <c r="BO451" s="333"/>
      <c r="BP451" s="331" t="s">
        <v>287</v>
      </c>
    </row>
    <row r="452" spans="1:68" s="331" customFormat="1" x14ac:dyDescent="0.3">
      <c r="A452" s="330"/>
      <c r="B452" s="330"/>
      <c r="C452" s="330"/>
      <c r="D452" s="330"/>
      <c r="E452" s="330"/>
      <c r="F452" s="330"/>
      <c r="G452" s="330"/>
      <c r="H452" s="330"/>
      <c r="I452" s="330"/>
      <c r="J452" s="330"/>
      <c r="K452" s="330"/>
      <c r="L452" s="330"/>
      <c r="M452" s="330"/>
      <c r="N452" s="330"/>
      <c r="O452" s="330"/>
      <c r="P452" s="330"/>
      <c r="Q452" s="330"/>
      <c r="R452" s="330"/>
      <c r="S452" s="330"/>
      <c r="T452" s="330"/>
      <c r="U452" s="330"/>
      <c r="V452" s="330"/>
      <c r="W452" s="330"/>
      <c r="X452" s="330"/>
      <c r="Y452" s="330"/>
      <c r="BF452" s="332">
        <v>448</v>
      </c>
      <c r="BG452" s="333">
        <v>135000</v>
      </c>
      <c r="BH452" s="333">
        <v>99000</v>
      </c>
      <c r="BI452" s="333">
        <v>110000</v>
      </c>
      <c r="BJ452" s="333">
        <v>85000</v>
      </c>
      <c r="BK452" s="333">
        <v>99000</v>
      </c>
      <c r="BL452" s="333"/>
      <c r="BM452" s="333"/>
      <c r="BN452" s="333"/>
      <c r="BO452" s="333"/>
      <c r="BP452" s="331" t="s">
        <v>287</v>
      </c>
    </row>
    <row r="453" spans="1:68" s="331" customFormat="1" x14ac:dyDescent="0.3">
      <c r="A453" s="330"/>
      <c r="B453" s="330"/>
      <c r="C453" s="330"/>
      <c r="D453" s="330"/>
      <c r="E453" s="330"/>
      <c r="F453" s="330"/>
      <c r="G453" s="330"/>
      <c r="H453" s="330"/>
      <c r="I453" s="330"/>
      <c r="J453" s="330"/>
      <c r="K453" s="330"/>
      <c r="L453" s="330"/>
      <c r="M453" s="330"/>
      <c r="N453" s="330"/>
      <c r="O453" s="330"/>
      <c r="P453" s="330"/>
      <c r="Q453" s="330"/>
      <c r="R453" s="330"/>
      <c r="S453" s="330"/>
      <c r="T453" s="330"/>
      <c r="U453" s="330"/>
      <c r="V453" s="330"/>
      <c r="W453" s="330"/>
      <c r="X453" s="330"/>
      <c r="Y453" s="330"/>
      <c r="BF453" s="332">
        <v>449</v>
      </c>
      <c r="BG453" s="333">
        <v>135000</v>
      </c>
      <c r="BH453" s="333">
        <v>99000</v>
      </c>
      <c r="BI453" s="333">
        <v>110000</v>
      </c>
      <c r="BJ453" s="333">
        <v>85000</v>
      </c>
      <c r="BK453" s="333">
        <v>99000</v>
      </c>
      <c r="BL453" s="333"/>
      <c r="BM453" s="333"/>
      <c r="BN453" s="333"/>
      <c r="BO453" s="333"/>
      <c r="BP453" s="331" t="s">
        <v>287</v>
      </c>
    </row>
    <row r="454" spans="1:68" s="331" customFormat="1" x14ac:dyDescent="0.3">
      <c r="A454" s="330"/>
      <c r="B454" s="330"/>
      <c r="C454" s="330"/>
      <c r="D454" s="330"/>
      <c r="E454" s="330"/>
      <c r="F454" s="330"/>
      <c r="G454" s="330"/>
      <c r="H454" s="330"/>
      <c r="I454" s="330"/>
      <c r="J454" s="330"/>
      <c r="K454" s="330"/>
      <c r="L454" s="330"/>
      <c r="M454" s="330"/>
      <c r="N454" s="330"/>
      <c r="O454" s="330"/>
      <c r="P454" s="330"/>
      <c r="Q454" s="330"/>
      <c r="R454" s="330"/>
      <c r="S454" s="330"/>
      <c r="T454" s="330"/>
      <c r="U454" s="330"/>
      <c r="V454" s="330"/>
      <c r="W454" s="330"/>
      <c r="X454" s="330"/>
      <c r="Y454" s="330"/>
      <c r="BF454" s="332">
        <v>450</v>
      </c>
      <c r="BG454" s="333">
        <v>135000</v>
      </c>
      <c r="BH454" s="333">
        <v>99000</v>
      </c>
      <c r="BI454" s="333">
        <v>110000</v>
      </c>
      <c r="BJ454" s="333">
        <v>85000</v>
      </c>
      <c r="BK454" s="333">
        <v>99000</v>
      </c>
      <c r="BL454" s="333"/>
      <c r="BM454" s="333"/>
      <c r="BN454" s="333"/>
      <c r="BO454" s="333"/>
      <c r="BP454" s="331" t="s">
        <v>287</v>
      </c>
    </row>
    <row r="455" spans="1:68" s="331" customFormat="1" x14ac:dyDescent="0.3">
      <c r="A455" s="330"/>
      <c r="B455" s="330"/>
      <c r="C455" s="330"/>
      <c r="D455" s="330"/>
      <c r="E455" s="330"/>
      <c r="F455" s="330"/>
      <c r="G455" s="330"/>
      <c r="H455" s="330"/>
      <c r="I455" s="330"/>
      <c r="J455" s="330"/>
      <c r="K455" s="330"/>
      <c r="L455" s="330"/>
      <c r="M455" s="330"/>
      <c r="N455" s="330"/>
      <c r="O455" s="330"/>
      <c r="P455" s="330"/>
      <c r="Q455" s="330"/>
      <c r="R455" s="330"/>
      <c r="S455" s="330"/>
      <c r="T455" s="330"/>
      <c r="U455" s="330"/>
      <c r="V455" s="330"/>
      <c r="W455" s="330"/>
      <c r="X455" s="330"/>
      <c r="Y455" s="330"/>
      <c r="BF455" s="332">
        <v>451</v>
      </c>
      <c r="BG455" s="333">
        <v>135000</v>
      </c>
      <c r="BH455" s="333">
        <v>99000</v>
      </c>
      <c r="BI455" s="333">
        <v>110000</v>
      </c>
      <c r="BJ455" s="333">
        <v>85000</v>
      </c>
      <c r="BK455" s="333">
        <v>99000</v>
      </c>
      <c r="BL455" s="333"/>
      <c r="BM455" s="333"/>
      <c r="BN455" s="333"/>
      <c r="BO455" s="333"/>
      <c r="BP455" s="331" t="s">
        <v>287</v>
      </c>
    </row>
    <row r="456" spans="1:68" s="331" customFormat="1" x14ac:dyDescent="0.3">
      <c r="A456" s="330"/>
      <c r="B456" s="330"/>
      <c r="C456" s="330"/>
      <c r="D456" s="330"/>
      <c r="E456" s="330"/>
      <c r="F456" s="330"/>
      <c r="G456" s="330"/>
      <c r="H456" s="330"/>
      <c r="I456" s="330"/>
      <c r="J456" s="330"/>
      <c r="K456" s="330"/>
      <c r="L456" s="330"/>
      <c r="M456" s="330"/>
      <c r="N456" s="330"/>
      <c r="O456" s="330"/>
      <c r="P456" s="330"/>
      <c r="Q456" s="330"/>
      <c r="R456" s="330"/>
      <c r="S456" s="330"/>
      <c r="T456" s="330"/>
      <c r="U456" s="330"/>
      <c r="V456" s="330"/>
      <c r="W456" s="330"/>
      <c r="X456" s="330"/>
      <c r="Y456" s="330"/>
      <c r="BF456" s="332">
        <v>452</v>
      </c>
      <c r="BG456" s="333">
        <v>135000</v>
      </c>
      <c r="BH456" s="333">
        <v>99000</v>
      </c>
      <c r="BI456" s="333">
        <v>110000</v>
      </c>
      <c r="BJ456" s="333">
        <v>85000</v>
      </c>
      <c r="BK456" s="333">
        <v>99000</v>
      </c>
      <c r="BL456" s="333"/>
      <c r="BM456" s="333"/>
      <c r="BN456" s="333"/>
      <c r="BO456" s="333"/>
      <c r="BP456" s="331" t="s">
        <v>287</v>
      </c>
    </row>
    <row r="457" spans="1:68" s="331" customFormat="1" x14ac:dyDescent="0.3">
      <c r="A457" s="330"/>
      <c r="B457" s="330"/>
      <c r="C457" s="330"/>
      <c r="D457" s="330"/>
      <c r="E457" s="330"/>
      <c r="F457" s="330"/>
      <c r="G457" s="330"/>
      <c r="H457" s="330"/>
      <c r="I457" s="330"/>
      <c r="J457" s="330"/>
      <c r="K457" s="330"/>
      <c r="L457" s="330"/>
      <c r="M457" s="330"/>
      <c r="N457" s="330"/>
      <c r="O457" s="330"/>
      <c r="P457" s="330"/>
      <c r="Q457" s="330"/>
      <c r="R457" s="330"/>
      <c r="S457" s="330"/>
      <c r="T457" s="330"/>
      <c r="U457" s="330"/>
      <c r="V457" s="330"/>
      <c r="W457" s="330"/>
      <c r="X457" s="330"/>
      <c r="Y457" s="330"/>
      <c r="BF457" s="332">
        <v>453</v>
      </c>
      <c r="BG457" s="333">
        <v>135000</v>
      </c>
      <c r="BH457" s="333">
        <v>99000</v>
      </c>
      <c r="BI457" s="333">
        <v>110000</v>
      </c>
      <c r="BJ457" s="333">
        <v>85000</v>
      </c>
      <c r="BK457" s="333">
        <v>99000</v>
      </c>
      <c r="BL457" s="333"/>
      <c r="BM457" s="333"/>
      <c r="BN457" s="333"/>
      <c r="BO457" s="333"/>
      <c r="BP457" s="331" t="s">
        <v>287</v>
      </c>
    </row>
    <row r="458" spans="1:68" s="331" customFormat="1" x14ac:dyDescent="0.3">
      <c r="A458" s="330"/>
      <c r="B458" s="330"/>
      <c r="C458" s="330"/>
      <c r="D458" s="330"/>
      <c r="E458" s="330"/>
      <c r="F458" s="330"/>
      <c r="G458" s="330"/>
      <c r="H458" s="330"/>
      <c r="I458" s="330"/>
      <c r="J458" s="330"/>
      <c r="K458" s="330"/>
      <c r="L458" s="330"/>
      <c r="M458" s="330"/>
      <c r="N458" s="330"/>
      <c r="O458" s="330"/>
      <c r="P458" s="330"/>
      <c r="Q458" s="330"/>
      <c r="R458" s="330"/>
      <c r="S458" s="330"/>
      <c r="T458" s="330"/>
      <c r="U458" s="330"/>
      <c r="V458" s="330"/>
      <c r="W458" s="330"/>
      <c r="X458" s="330"/>
      <c r="Y458" s="330"/>
      <c r="BF458" s="332">
        <v>454</v>
      </c>
      <c r="BG458" s="333">
        <v>135000</v>
      </c>
      <c r="BH458" s="333">
        <v>99000</v>
      </c>
      <c r="BI458" s="333">
        <v>110000</v>
      </c>
      <c r="BJ458" s="333">
        <v>85000</v>
      </c>
      <c r="BK458" s="333">
        <v>99000</v>
      </c>
      <c r="BL458" s="333"/>
      <c r="BM458" s="333"/>
      <c r="BN458" s="333"/>
      <c r="BO458" s="333"/>
      <c r="BP458" s="331" t="s">
        <v>287</v>
      </c>
    </row>
    <row r="459" spans="1:68" s="331" customFormat="1" x14ac:dyDescent="0.3">
      <c r="A459" s="330"/>
      <c r="B459" s="330"/>
      <c r="C459" s="330"/>
      <c r="D459" s="330"/>
      <c r="E459" s="330"/>
      <c r="F459" s="330"/>
      <c r="G459" s="330"/>
      <c r="H459" s="330"/>
      <c r="I459" s="330"/>
      <c r="J459" s="330"/>
      <c r="K459" s="330"/>
      <c r="L459" s="330"/>
      <c r="M459" s="330"/>
      <c r="N459" s="330"/>
      <c r="O459" s="330"/>
      <c r="P459" s="330"/>
      <c r="Q459" s="330"/>
      <c r="R459" s="330"/>
      <c r="S459" s="330"/>
      <c r="T459" s="330"/>
      <c r="U459" s="330"/>
      <c r="V459" s="330"/>
      <c r="W459" s="330"/>
      <c r="X459" s="330"/>
      <c r="Y459" s="330"/>
      <c r="BF459" s="332">
        <v>455</v>
      </c>
      <c r="BG459" s="333">
        <v>135000</v>
      </c>
      <c r="BH459" s="333">
        <v>99000</v>
      </c>
      <c r="BI459" s="333">
        <v>110000</v>
      </c>
      <c r="BJ459" s="333">
        <v>85000</v>
      </c>
      <c r="BK459" s="333">
        <v>99000</v>
      </c>
      <c r="BL459" s="333"/>
      <c r="BM459" s="333"/>
      <c r="BN459" s="333"/>
      <c r="BO459" s="333"/>
      <c r="BP459" s="331" t="s">
        <v>287</v>
      </c>
    </row>
    <row r="460" spans="1:68" s="331" customFormat="1" x14ac:dyDescent="0.3">
      <c r="A460" s="330"/>
      <c r="B460" s="330"/>
      <c r="C460" s="330"/>
      <c r="D460" s="330"/>
      <c r="E460" s="330"/>
      <c r="F460" s="330"/>
      <c r="G460" s="330"/>
      <c r="H460" s="330"/>
      <c r="I460" s="330"/>
      <c r="J460" s="330"/>
      <c r="K460" s="330"/>
      <c r="L460" s="330"/>
      <c r="M460" s="330"/>
      <c r="N460" s="330"/>
      <c r="O460" s="330"/>
      <c r="P460" s="330"/>
      <c r="Q460" s="330"/>
      <c r="R460" s="330"/>
      <c r="S460" s="330"/>
      <c r="T460" s="330"/>
      <c r="U460" s="330"/>
      <c r="V460" s="330"/>
      <c r="W460" s="330"/>
      <c r="X460" s="330"/>
      <c r="Y460" s="330"/>
      <c r="BF460" s="332">
        <v>456</v>
      </c>
      <c r="BG460" s="333">
        <v>135000</v>
      </c>
      <c r="BH460" s="333">
        <v>99000</v>
      </c>
      <c r="BI460" s="333">
        <v>110000</v>
      </c>
      <c r="BJ460" s="333">
        <v>85000</v>
      </c>
      <c r="BK460" s="333">
        <v>99000</v>
      </c>
      <c r="BL460" s="333"/>
      <c r="BM460" s="333"/>
      <c r="BN460" s="333"/>
      <c r="BO460" s="333"/>
      <c r="BP460" s="331" t="s">
        <v>287</v>
      </c>
    </row>
    <row r="461" spans="1:68" s="331" customFormat="1" x14ac:dyDescent="0.3">
      <c r="A461" s="330"/>
      <c r="B461" s="330"/>
      <c r="C461" s="330"/>
      <c r="D461" s="330"/>
      <c r="E461" s="330"/>
      <c r="F461" s="330"/>
      <c r="G461" s="330"/>
      <c r="H461" s="330"/>
      <c r="I461" s="330"/>
      <c r="J461" s="330"/>
      <c r="K461" s="330"/>
      <c r="L461" s="330"/>
      <c r="M461" s="330"/>
      <c r="N461" s="330"/>
      <c r="O461" s="330"/>
      <c r="P461" s="330"/>
      <c r="Q461" s="330"/>
      <c r="R461" s="330"/>
      <c r="S461" s="330"/>
      <c r="T461" s="330"/>
      <c r="U461" s="330"/>
      <c r="V461" s="330"/>
      <c r="W461" s="330"/>
      <c r="X461" s="330"/>
      <c r="Y461" s="330"/>
      <c r="BF461" s="332">
        <v>457</v>
      </c>
      <c r="BG461" s="333">
        <v>135000</v>
      </c>
      <c r="BH461" s="333">
        <v>99000</v>
      </c>
      <c r="BI461" s="333">
        <v>110000</v>
      </c>
      <c r="BJ461" s="333">
        <v>85000</v>
      </c>
      <c r="BK461" s="333">
        <v>99000</v>
      </c>
      <c r="BL461" s="333"/>
      <c r="BM461" s="333"/>
      <c r="BN461" s="333"/>
      <c r="BO461" s="333"/>
      <c r="BP461" s="331" t="s">
        <v>287</v>
      </c>
    </row>
    <row r="462" spans="1:68" s="331" customFormat="1" x14ac:dyDescent="0.3">
      <c r="A462" s="330"/>
      <c r="B462" s="330"/>
      <c r="C462" s="330"/>
      <c r="D462" s="330"/>
      <c r="E462" s="330"/>
      <c r="F462" s="330"/>
      <c r="G462" s="330"/>
      <c r="H462" s="330"/>
      <c r="I462" s="330"/>
      <c r="J462" s="330"/>
      <c r="K462" s="330"/>
      <c r="L462" s="330"/>
      <c r="M462" s="330"/>
      <c r="N462" s="330"/>
      <c r="O462" s="330"/>
      <c r="P462" s="330"/>
      <c r="Q462" s="330"/>
      <c r="R462" s="330"/>
      <c r="S462" s="330"/>
      <c r="T462" s="330"/>
      <c r="U462" s="330"/>
      <c r="V462" s="330"/>
      <c r="W462" s="330"/>
      <c r="X462" s="330"/>
      <c r="Y462" s="330"/>
      <c r="BF462" s="332">
        <v>458</v>
      </c>
      <c r="BG462" s="333">
        <v>135000</v>
      </c>
      <c r="BH462" s="333">
        <v>99000</v>
      </c>
      <c r="BI462" s="333">
        <v>110000</v>
      </c>
      <c r="BJ462" s="333">
        <v>85000</v>
      </c>
      <c r="BK462" s="333">
        <v>99000</v>
      </c>
      <c r="BL462" s="333"/>
      <c r="BM462" s="333"/>
      <c r="BN462" s="333"/>
      <c r="BO462" s="333"/>
      <c r="BP462" s="331" t="s">
        <v>287</v>
      </c>
    </row>
    <row r="463" spans="1:68" s="331" customFormat="1" x14ac:dyDescent="0.3">
      <c r="A463" s="330"/>
      <c r="B463" s="330"/>
      <c r="C463" s="330"/>
      <c r="D463" s="330"/>
      <c r="E463" s="330"/>
      <c r="F463" s="330"/>
      <c r="G463" s="330"/>
      <c r="H463" s="330"/>
      <c r="I463" s="330"/>
      <c r="J463" s="330"/>
      <c r="K463" s="330"/>
      <c r="L463" s="330"/>
      <c r="M463" s="330"/>
      <c r="N463" s="330"/>
      <c r="O463" s="330"/>
      <c r="P463" s="330"/>
      <c r="Q463" s="330"/>
      <c r="R463" s="330"/>
      <c r="S463" s="330"/>
      <c r="T463" s="330"/>
      <c r="U463" s="330"/>
      <c r="V463" s="330"/>
      <c r="W463" s="330"/>
      <c r="X463" s="330"/>
      <c r="Y463" s="330"/>
      <c r="BF463" s="332">
        <v>459</v>
      </c>
      <c r="BG463" s="333">
        <v>135000</v>
      </c>
      <c r="BH463" s="333">
        <v>99000</v>
      </c>
      <c r="BI463" s="333">
        <v>110000</v>
      </c>
      <c r="BJ463" s="333">
        <v>85000</v>
      </c>
      <c r="BK463" s="333">
        <v>99000</v>
      </c>
      <c r="BL463" s="333"/>
      <c r="BM463" s="333"/>
      <c r="BN463" s="333"/>
      <c r="BO463" s="333"/>
      <c r="BP463" s="331" t="s">
        <v>287</v>
      </c>
    </row>
    <row r="464" spans="1:68" s="331" customFormat="1" x14ac:dyDescent="0.3">
      <c r="A464" s="330"/>
      <c r="B464" s="330"/>
      <c r="C464" s="330"/>
      <c r="D464" s="330"/>
      <c r="E464" s="330"/>
      <c r="F464" s="330"/>
      <c r="G464" s="330"/>
      <c r="H464" s="330"/>
      <c r="I464" s="330"/>
      <c r="J464" s="330"/>
      <c r="K464" s="330"/>
      <c r="L464" s="330"/>
      <c r="M464" s="330"/>
      <c r="N464" s="330"/>
      <c r="O464" s="330"/>
      <c r="P464" s="330"/>
      <c r="Q464" s="330"/>
      <c r="R464" s="330"/>
      <c r="S464" s="330"/>
      <c r="T464" s="330"/>
      <c r="U464" s="330"/>
      <c r="V464" s="330"/>
      <c r="W464" s="330"/>
      <c r="X464" s="330"/>
      <c r="Y464" s="330"/>
      <c r="BF464" s="332">
        <v>460</v>
      </c>
      <c r="BG464" s="333">
        <v>135000</v>
      </c>
      <c r="BH464" s="333">
        <v>99000</v>
      </c>
      <c r="BI464" s="333">
        <v>110000</v>
      </c>
      <c r="BJ464" s="333">
        <v>85000</v>
      </c>
      <c r="BK464" s="333">
        <v>99000</v>
      </c>
      <c r="BL464" s="333"/>
      <c r="BM464" s="333"/>
      <c r="BN464" s="333"/>
      <c r="BO464" s="333"/>
      <c r="BP464" s="331" t="s">
        <v>287</v>
      </c>
    </row>
    <row r="465" spans="1:68" s="331" customFormat="1" x14ac:dyDescent="0.3">
      <c r="A465" s="330"/>
      <c r="B465" s="330"/>
      <c r="C465" s="330"/>
      <c r="D465" s="330"/>
      <c r="E465" s="330"/>
      <c r="F465" s="330"/>
      <c r="G465" s="330"/>
      <c r="H465" s="330"/>
      <c r="I465" s="330"/>
      <c r="J465" s="330"/>
      <c r="K465" s="330"/>
      <c r="L465" s="330"/>
      <c r="M465" s="330"/>
      <c r="N465" s="330"/>
      <c r="O465" s="330"/>
      <c r="P465" s="330"/>
      <c r="Q465" s="330"/>
      <c r="R465" s="330"/>
      <c r="S465" s="330"/>
      <c r="T465" s="330"/>
      <c r="U465" s="330"/>
      <c r="V465" s="330"/>
      <c r="W465" s="330"/>
      <c r="X465" s="330"/>
      <c r="Y465" s="330"/>
      <c r="BF465" s="332">
        <v>461</v>
      </c>
      <c r="BG465" s="333">
        <v>135000</v>
      </c>
      <c r="BH465" s="333">
        <v>99000</v>
      </c>
      <c r="BI465" s="333">
        <v>110000</v>
      </c>
      <c r="BJ465" s="333">
        <v>85000</v>
      </c>
      <c r="BK465" s="333">
        <v>99000</v>
      </c>
      <c r="BL465" s="333"/>
      <c r="BM465" s="333"/>
      <c r="BN465" s="333"/>
      <c r="BO465" s="333"/>
      <c r="BP465" s="331" t="s">
        <v>287</v>
      </c>
    </row>
    <row r="466" spans="1:68" s="331" customFormat="1" x14ac:dyDescent="0.3">
      <c r="A466" s="330"/>
      <c r="B466" s="330"/>
      <c r="C466" s="330"/>
      <c r="D466" s="330"/>
      <c r="E466" s="330"/>
      <c r="F466" s="330"/>
      <c r="G466" s="330"/>
      <c r="H466" s="330"/>
      <c r="I466" s="330"/>
      <c r="J466" s="330"/>
      <c r="K466" s="330"/>
      <c r="L466" s="330"/>
      <c r="M466" s="330"/>
      <c r="N466" s="330"/>
      <c r="O466" s="330"/>
      <c r="P466" s="330"/>
      <c r="Q466" s="330"/>
      <c r="R466" s="330"/>
      <c r="S466" s="330"/>
      <c r="T466" s="330"/>
      <c r="U466" s="330"/>
      <c r="V466" s="330"/>
      <c r="W466" s="330"/>
      <c r="X466" s="330"/>
      <c r="Y466" s="330"/>
      <c r="BF466" s="332">
        <v>462</v>
      </c>
      <c r="BG466" s="333">
        <v>135000</v>
      </c>
      <c r="BH466" s="333">
        <v>99000</v>
      </c>
      <c r="BI466" s="333">
        <v>110000</v>
      </c>
      <c r="BJ466" s="333">
        <v>85000</v>
      </c>
      <c r="BK466" s="333">
        <v>99000</v>
      </c>
      <c r="BL466" s="333"/>
      <c r="BM466" s="333"/>
      <c r="BN466" s="333"/>
      <c r="BO466" s="333"/>
      <c r="BP466" s="331" t="s">
        <v>287</v>
      </c>
    </row>
    <row r="467" spans="1:68" s="331" customFormat="1" x14ac:dyDescent="0.3">
      <c r="A467" s="330"/>
      <c r="B467" s="330"/>
      <c r="C467" s="330"/>
      <c r="D467" s="330"/>
      <c r="E467" s="330"/>
      <c r="F467" s="330"/>
      <c r="G467" s="330"/>
      <c r="H467" s="330"/>
      <c r="I467" s="330"/>
      <c r="J467" s="330"/>
      <c r="K467" s="330"/>
      <c r="L467" s="330"/>
      <c r="M467" s="330"/>
      <c r="N467" s="330"/>
      <c r="O467" s="330"/>
      <c r="P467" s="330"/>
      <c r="Q467" s="330"/>
      <c r="R467" s="330"/>
      <c r="S467" s="330"/>
      <c r="T467" s="330"/>
      <c r="U467" s="330"/>
      <c r="V467" s="330"/>
      <c r="W467" s="330"/>
      <c r="X467" s="330"/>
      <c r="Y467" s="330"/>
      <c r="BF467" s="332">
        <v>463</v>
      </c>
      <c r="BG467" s="333">
        <v>135000</v>
      </c>
      <c r="BH467" s="333">
        <v>99000</v>
      </c>
      <c r="BI467" s="333">
        <v>110000</v>
      </c>
      <c r="BJ467" s="333">
        <v>85000</v>
      </c>
      <c r="BK467" s="333">
        <v>99000</v>
      </c>
      <c r="BL467" s="333"/>
      <c r="BM467" s="333"/>
      <c r="BN467" s="333"/>
      <c r="BO467" s="333"/>
      <c r="BP467" s="331" t="s">
        <v>287</v>
      </c>
    </row>
    <row r="468" spans="1:68" s="331" customFormat="1" x14ac:dyDescent="0.3">
      <c r="A468" s="330"/>
      <c r="B468" s="330"/>
      <c r="C468" s="330"/>
      <c r="D468" s="330"/>
      <c r="E468" s="330"/>
      <c r="F468" s="330"/>
      <c r="G468" s="330"/>
      <c r="H468" s="330"/>
      <c r="I468" s="330"/>
      <c r="J468" s="330"/>
      <c r="K468" s="330"/>
      <c r="L468" s="330"/>
      <c r="M468" s="330"/>
      <c r="N468" s="330"/>
      <c r="O468" s="330"/>
      <c r="P468" s="330"/>
      <c r="Q468" s="330"/>
      <c r="R468" s="330"/>
      <c r="S468" s="330"/>
      <c r="T468" s="330"/>
      <c r="U468" s="330"/>
      <c r="V468" s="330"/>
      <c r="W468" s="330"/>
      <c r="X468" s="330"/>
      <c r="Y468" s="330"/>
      <c r="BF468" s="332">
        <v>464</v>
      </c>
      <c r="BG468" s="333">
        <v>135000</v>
      </c>
      <c r="BH468" s="333">
        <v>99000</v>
      </c>
      <c r="BI468" s="333">
        <v>110000</v>
      </c>
      <c r="BJ468" s="333">
        <v>85000</v>
      </c>
      <c r="BK468" s="333">
        <v>99000</v>
      </c>
      <c r="BL468" s="333"/>
      <c r="BM468" s="333"/>
      <c r="BN468" s="333"/>
      <c r="BO468" s="333"/>
      <c r="BP468" s="331" t="s">
        <v>287</v>
      </c>
    </row>
    <row r="469" spans="1:68" s="331" customFormat="1" x14ac:dyDescent="0.3">
      <c r="A469" s="330"/>
      <c r="B469" s="330"/>
      <c r="C469" s="330"/>
      <c r="D469" s="330"/>
      <c r="E469" s="330"/>
      <c r="F469" s="330"/>
      <c r="G469" s="330"/>
      <c r="H469" s="330"/>
      <c r="I469" s="330"/>
      <c r="J469" s="330"/>
      <c r="K469" s="330"/>
      <c r="L469" s="330"/>
      <c r="M469" s="330"/>
      <c r="N469" s="330"/>
      <c r="O469" s="330"/>
      <c r="P469" s="330"/>
      <c r="Q469" s="330"/>
      <c r="R469" s="330"/>
      <c r="S469" s="330"/>
      <c r="T469" s="330"/>
      <c r="U469" s="330"/>
      <c r="V469" s="330"/>
      <c r="W469" s="330"/>
      <c r="X469" s="330"/>
      <c r="Y469" s="330"/>
      <c r="BF469" s="332">
        <v>465</v>
      </c>
      <c r="BG469" s="333">
        <v>135000</v>
      </c>
      <c r="BH469" s="333">
        <v>99000</v>
      </c>
      <c r="BI469" s="333">
        <v>110000</v>
      </c>
      <c r="BJ469" s="333">
        <v>85000</v>
      </c>
      <c r="BK469" s="333">
        <v>99000</v>
      </c>
      <c r="BL469" s="333"/>
      <c r="BM469" s="333"/>
      <c r="BN469" s="333"/>
      <c r="BO469" s="333"/>
      <c r="BP469" s="331" t="s">
        <v>287</v>
      </c>
    </row>
    <row r="470" spans="1:68" s="331" customFormat="1" x14ac:dyDescent="0.3">
      <c r="A470" s="330"/>
      <c r="B470" s="330"/>
      <c r="C470" s="330"/>
      <c r="D470" s="330"/>
      <c r="E470" s="330"/>
      <c r="F470" s="330"/>
      <c r="G470" s="330"/>
      <c r="H470" s="330"/>
      <c r="I470" s="330"/>
      <c r="J470" s="330"/>
      <c r="K470" s="330"/>
      <c r="L470" s="330"/>
      <c r="M470" s="330"/>
      <c r="N470" s="330"/>
      <c r="O470" s="330"/>
      <c r="P470" s="330"/>
      <c r="Q470" s="330"/>
      <c r="R470" s="330"/>
      <c r="S470" s="330"/>
      <c r="T470" s="330"/>
      <c r="U470" s="330"/>
      <c r="V470" s="330"/>
      <c r="W470" s="330"/>
      <c r="X470" s="330"/>
      <c r="Y470" s="330"/>
      <c r="BF470" s="332">
        <v>466</v>
      </c>
      <c r="BG470" s="333">
        <v>135000</v>
      </c>
      <c r="BH470" s="333">
        <v>99000</v>
      </c>
      <c r="BI470" s="333">
        <v>110000</v>
      </c>
      <c r="BJ470" s="333">
        <v>85000</v>
      </c>
      <c r="BK470" s="333">
        <v>99000</v>
      </c>
      <c r="BL470" s="333"/>
      <c r="BM470" s="333"/>
      <c r="BN470" s="333"/>
      <c r="BO470" s="333"/>
      <c r="BP470" s="331" t="s">
        <v>287</v>
      </c>
    </row>
    <row r="471" spans="1:68" s="331" customFormat="1" x14ac:dyDescent="0.3">
      <c r="A471" s="330"/>
      <c r="B471" s="330"/>
      <c r="C471" s="330"/>
      <c r="D471" s="330"/>
      <c r="E471" s="330"/>
      <c r="F471" s="330"/>
      <c r="G471" s="330"/>
      <c r="H471" s="330"/>
      <c r="I471" s="330"/>
      <c r="J471" s="330"/>
      <c r="K471" s="330"/>
      <c r="L471" s="330"/>
      <c r="M471" s="330"/>
      <c r="N471" s="330"/>
      <c r="O471" s="330"/>
      <c r="P471" s="330"/>
      <c r="Q471" s="330"/>
      <c r="R471" s="330"/>
      <c r="S471" s="330"/>
      <c r="T471" s="330"/>
      <c r="U471" s="330"/>
      <c r="V471" s="330"/>
      <c r="W471" s="330"/>
      <c r="X471" s="330"/>
      <c r="Y471" s="330"/>
      <c r="BF471" s="332">
        <v>467</v>
      </c>
      <c r="BG471" s="333">
        <v>135000</v>
      </c>
      <c r="BH471" s="333">
        <v>99000</v>
      </c>
      <c r="BI471" s="333">
        <v>110000</v>
      </c>
      <c r="BJ471" s="333">
        <v>85000</v>
      </c>
      <c r="BK471" s="333">
        <v>99000</v>
      </c>
      <c r="BL471" s="333"/>
      <c r="BM471" s="333"/>
      <c r="BN471" s="333"/>
      <c r="BO471" s="333"/>
      <c r="BP471" s="331" t="s">
        <v>287</v>
      </c>
    </row>
    <row r="472" spans="1:68" s="331" customFormat="1" x14ac:dyDescent="0.3">
      <c r="A472" s="330"/>
      <c r="B472" s="330"/>
      <c r="C472" s="330"/>
      <c r="D472" s="330"/>
      <c r="E472" s="330"/>
      <c r="F472" s="330"/>
      <c r="G472" s="330"/>
      <c r="H472" s="330"/>
      <c r="I472" s="330"/>
      <c r="J472" s="330"/>
      <c r="K472" s="330"/>
      <c r="L472" s="330"/>
      <c r="M472" s="330"/>
      <c r="N472" s="330"/>
      <c r="O472" s="330"/>
      <c r="P472" s="330"/>
      <c r="Q472" s="330"/>
      <c r="R472" s="330"/>
      <c r="S472" s="330"/>
      <c r="T472" s="330"/>
      <c r="U472" s="330"/>
      <c r="V472" s="330"/>
      <c r="W472" s="330"/>
      <c r="X472" s="330"/>
      <c r="Y472" s="330"/>
      <c r="BF472" s="332">
        <v>468</v>
      </c>
      <c r="BG472" s="333">
        <v>135000</v>
      </c>
      <c r="BH472" s="333">
        <v>99000</v>
      </c>
      <c r="BI472" s="333">
        <v>110000</v>
      </c>
      <c r="BJ472" s="333">
        <v>85000</v>
      </c>
      <c r="BK472" s="333">
        <v>99000</v>
      </c>
      <c r="BL472" s="333"/>
      <c r="BM472" s="333"/>
      <c r="BN472" s="333"/>
      <c r="BO472" s="333"/>
      <c r="BP472" s="331" t="s">
        <v>287</v>
      </c>
    </row>
    <row r="473" spans="1:68" s="331" customFormat="1" x14ac:dyDescent="0.3">
      <c r="A473" s="330"/>
      <c r="B473" s="330"/>
      <c r="C473" s="330"/>
      <c r="D473" s="330"/>
      <c r="E473" s="330"/>
      <c r="F473" s="330"/>
      <c r="G473" s="330"/>
      <c r="H473" s="330"/>
      <c r="I473" s="330"/>
      <c r="J473" s="330"/>
      <c r="K473" s="330"/>
      <c r="L473" s="330"/>
      <c r="M473" s="330"/>
      <c r="N473" s="330"/>
      <c r="O473" s="330"/>
      <c r="P473" s="330"/>
      <c r="Q473" s="330"/>
      <c r="R473" s="330"/>
      <c r="S473" s="330"/>
      <c r="T473" s="330"/>
      <c r="U473" s="330"/>
      <c r="V473" s="330"/>
      <c r="W473" s="330"/>
      <c r="X473" s="330"/>
      <c r="Y473" s="330"/>
      <c r="BF473" s="332">
        <v>469</v>
      </c>
      <c r="BG473" s="333">
        <v>135000</v>
      </c>
      <c r="BH473" s="333">
        <v>99000</v>
      </c>
      <c r="BI473" s="333">
        <v>110000</v>
      </c>
      <c r="BJ473" s="333">
        <v>85000</v>
      </c>
      <c r="BK473" s="333">
        <v>99000</v>
      </c>
      <c r="BL473" s="333"/>
      <c r="BM473" s="333"/>
      <c r="BN473" s="333"/>
      <c r="BO473" s="333"/>
      <c r="BP473" s="331" t="s">
        <v>287</v>
      </c>
    </row>
    <row r="474" spans="1:68" s="331" customFormat="1" x14ac:dyDescent="0.3">
      <c r="A474" s="330"/>
      <c r="B474" s="330"/>
      <c r="C474" s="330"/>
      <c r="D474" s="330"/>
      <c r="E474" s="330"/>
      <c r="F474" s="330"/>
      <c r="G474" s="330"/>
      <c r="H474" s="330"/>
      <c r="I474" s="330"/>
      <c r="J474" s="330"/>
      <c r="K474" s="330"/>
      <c r="L474" s="330"/>
      <c r="M474" s="330"/>
      <c r="N474" s="330"/>
      <c r="O474" s="330"/>
      <c r="P474" s="330"/>
      <c r="Q474" s="330"/>
      <c r="R474" s="330"/>
      <c r="S474" s="330"/>
      <c r="T474" s="330"/>
      <c r="U474" s="330"/>
      <c r="V474" s="330"/>
      <c r="W474" s="330"/>
      <c r="X474" s="330"/>
      <c r="Y474" s="330"/>
      <c r="BF474" s="332">
        <v>470</v>
      </c>
      <c r="BG474" s="333">
        <v>135000</v>
      </c>
      <c r="BH474" s="333">
        <v>99000</v>
      </c>
      <c r="BI474" s="333">
        <v>110000</v>
      </c>
      <c r="BJ474" s="333">
        <v>85000</v>
      </c>
      <c r="BK474" s="333">
        <v>99000</v>
      </c>
      <c r="BL474" s="333"/>
      <c r="BM474" s="333"/>
      <c r="BN474" s="333"/>
      <c r="BO474" s="333"/>
      <c r="BP474" s="331" t="s">
        <v>287</v>
      </c>
    </row>
    <row r="475" spans="1:68" s="331" customFormat="1" x14ac:dyDescent="0.3">
      <c r="A475" s="330"/>
      <c r="B475" s="330"/>
      <c r="C475" s="330"/>
      <c r="D475" s="330"/>
      <c r="E475" s="330"/>
      <c r="F475" s="330"/>
      <c r="G475" s="330"/>
      <c r="H475" s="330"/>
      <c r="I475" s="330"/>
      <c r="J475" s="330"/>
      <c r="K475" s="330"/>
      <c r="L475" s="330"/>
      <c r="M475" s="330"/>
      <c r="N475" s="330"/>
      <c r="O475" s="330"/>
      <c r="P475" s="330"/>
      <c r="Q475" s="330"/>
      <c r="R475" s="330"/>
      <c r="S475" s="330"/>
      <c r="T475" s="330"/>
      <c r="U475" s="330"/>
      <c r="V475" s="330"/>
      <c r="W475" s="330"/>
      <c r="X475" s="330"/>
      <c r="Y475" s="330"/>
      <c r="BF475" s="332">
        <v>471</v>
      </c>
      <c r="BG475" s="333">
        <v>135000</v>
      </c>
      <c r="BH475" s="333">
        <v>99000</v>
      </c>
      <c r="BI475" s="333">
        <v>110000</v>
      </c>
      <c r="BJ475" s="333">
        <v>85000</v>
      </c>
      <c r="BK475" s="333">
        <v>99000</v>
      </c>
      <c r="BL475" s="333"/>
      <c r="BM475" s="333"/>
      <c r="BN475" s="333"/>
      <c r="BO475" s="333"/>
      <c r="BP475" s="331" t="s">
        <v>287</v>
      </c>
    </row>
    <row r="476" spans="1:68" s="331" customFormat="1" x14ac:dyDescent="0.3">
      <c r="A476" s="330"/>
      <c r="B476" s="330"/>
      <c r="C476" s="330"/>
      <c r="D476" s="330"/>
      <c r="E476" s="330"/>
      <c r="F476" s="330"/>
      <c r="G476" s="330"/>
      <c r="H476" s="330"/>
      <c r="I476" s="330"/>
      <c r="J476" s="330"/>
      <c r="K476" s="330"/>
      <c r="L476" s="330"/>
      <c r="M476" s="330"/>
      <c r="N476" s="330"/>
      <c r="O476" s="330"/>
      <c r="P476" s="330"/>
      <c r="Q476" s="330"/>
      <c r="R476" s="330"/>
      <c r="S476" s="330"/>
      <c r="T476" s="330"/>
      <c r="U476" s="330"/>
      <c r="V476" s="330"/>
      <c r="W476" s="330"/>
      <c r="X476" s="330"/>
      <c r="Y476" s="330"/>
      <c r="BF476" s="332">
        <v>472</v>
      </c>
      <c r="BG476" s="333">
        <v>135000</v>
      </c>
      <c r="BH476" s="333">
        <v>99000</v>
      </c>
      <c r="BI476" s="333">
        <v>110000</v>
      </c>
      <c r="BJ476" s="333">
        <v>85000</v>
      </c>
      <c r="BK476" s="333">
        <v>99000</v>
      </c>
      <c r="BL476" s="333"/>
      <c r="BM476" s="333"/>
      <c r="BN476" s="333"/>
      <c r="BO476" s="333"/>
      <c r="BP476" s="331" t="s">
        <v>287</v>
      </c>
    </row>
    <row r="477" spans="1:68" s="331" customFormat="1" x14ac:dyDescent="0.3">
      <c r="A477" s="330"/>
      <c r="B477" s="330"/>
      <c r="C477" s="330"/>
      <c r="D477" s="330"/>
      <c r="E477" s="330"/>
      <c r="F477" s="330"/>
      <c r="G477" s="330"/>
      <c r="H477" s="330"/>
      <c r="I477" s="330"/>
      <c r="J477" s="330"/>
      <c r="K477" s="330"/>
      <c r="L477" s="330"/>
      <c r="M477" s="330"/>
      <c r="N477" s="330"/>
      <c r="O477" s="330"/>
      <c r="P477" s="330"/>
      <c r="Q477" s="330"/>
      <c r="R477" s="330"/>
      <c r="S477" s="330"/>
      <c r="T477" s="330"/>
      <c r="U477" s="330"/>
      <c r="V477" s="330"/>
      <c r="W477" s="330"/>
      <c r="X477" s="330"/>
      <c r="Y477" s="330"/>
      <c r="BF477" s="332">
        <v>473</v>
      </c>
      <c r="BG477" s="333">
        <v>135000</v>
      </c>
      <c r="BH477" s="333">
        <v>99000</v>
      </c>
      <c r="BI477" s="333">
        <v>110000</v>
      </c>
      <c r="BJ477" s="333">
        <v>85000</v>
      </c>
      <c r="BK477" s="333">
        <v>99000</v>
      </c>
      <c r="BL477" s="333"/>
      <c r="BM477" s="333"/>
      <c r="BN477" s="333"/>
      <c r="BO477" s="333"/>
      <c r="BP477" s="331" t="s">
        <v>287</v>
      </c>
    </row>
    <row r="478" spans="1:68" s="331" customFormat="1" x14ac:dyDescent="0.3">
      <c r="A478" s="330"/>
      <c r="B478" s="330"/>
      <c r="C478" s="330"/>
      <c r="D478" s="330"/>
      <c r="E478" s="330"/>
      <c r="F478" s="330"/>
      <c r="G478" s="330"/>
      <c r="H478" s="330"/>
      <c r="I478" s="330"/>
      <c r="J478" s="330"/>
      <c r="K478" s="330"/>
      <c r="L478" s="330"/>
      <c r="M478" s="330"/>
      <c r="N478" s="330"/>
      <c r="O478" s="330"/>
      <c r="P478" s="330"/>
      <c r="Q478" s="330"/>
      <c r="R478" s="330"/>
      <c r="S478" s="330"/>
      <c r="T478" s="330"/>
      <c r="U478" s="330"/>
      <c r="V478" s="330"/>
      <c r="W478" s="330"/>
      <c r="X478" s="330"/>
      <c r="Y478" s="330"/>
      <c r="BF478" s="332">
        <v>474</v>
      </c>
      <c r="BG478" s="333">
        <v>135000</v>
      </c>
      <c r="BH478" s="333">
        <v>99000</v>
      </c>
      <c r="BI478" s="333">
        <v>110000</v>
      </c>
      <c r="BJ478" s="333">
        <v>85000</v>
      </c>
      <c r="BK478" s="333">
        <v>99000</v>
      </c>
      <c r="BL478" s="333"/>
      <c r="BM478" s="333"/>
      <c r="BN478" s="333"/>
      <c r="BO478" s="333"/>
      <c r="BP478" s="331" t="s">
        <v>287</v>
      </c>
    </row>
    <row r="479" spans="1:68" s="331" customFormat="1" x14ac:dyDescent="0.3">
      <c r="A479" s="330"/>
      <c r="B479" s="330"/>
      <c r="C479" s="330"/>
      <c r="D479" s="330"/>
      <c r="E479" s="330"/>
      <c r="F479" s="330"/>
      <c r="G479" s="330"/>
      <c r="H479" s="330"/>
      <c r="I479" s="330"/>
      <c r="J479" s="330"/>
      <c r="K479" s="330"/>
      <c r="L479" s="330"/>
      <c r="M479" s="330"/>
      <c r="N479" s="330"/>
      <c r="O479" s="330"/>
      <c r="P479" s="330"/>
      <c r="Q479" s="330"/>
      <c r="R479" s="330"/>
      <c r="S479" s="330"/>
      <c r="T479" s="330"/>
      <c r="U479" s="330"/>
      <c r="V479" s="330"/>
      <c r="W479" s="330"/>
      <c r="X479" s="330"/>
      <c r="Y479" s="330"/>
      <c r="BF479" s="332">
        <v>475</v>
      </c>
      <c r="BG479" s="333">
        <v>135000</v>
      </c>
      <c r="BH479" s="333">
        <v>99000</v>
      </c>
      <c r="BI479" s="333">
        <v>110000</v>
      </c>
      <c r="BJ479" s="333">
        <v>85000</v>
      </c>
      <c r="BK479" s="333">
        <v>99000</v>
      </c>
      <c r="BL479" s="333"/>
      <c r="BM479" s="333"/>
      <c r="BN479" s="333"/>
      <c r="BO479" s="333"/>
      <c r="BP479" s="331" t="s">
        <v>287</v>
      </c>
    </row>
    <row r="480" spans="1:68" s="331" customFormat="1" x14ac:dyDescent="0.3">
      <c r="A480" s="330"/>
      <c r="B480" s="330"/>
      <c r="C480" s="330"/>
      <c r="D480" s="330"/>
      <c r="E480" s="330"/>
      <c r="F480" s="330"/>
      <c r="G480" s="330"/>
      <c r="H480" s="330"/>
      <c r="I480" s="330"/>
      <c r="J480" s="330"/>
      <c r="K480" s="330"/>
      <c r="L480" s="330"/>
      <c r="M480" s="330"/>
      <c r="N480" s="330"/>
      <c r="O480" s="330"/>
      <c r="P480" s="330"/>
      <c r="Q480" s="330"/>
      <c r="R480" s="330"/>
      <c r="S480" s="330"/>
      <c r="T480" s="330"/>
      <c r="U480" s="330"/>
      <c r="V480" s="330"/>
      <c r="W480" s="330"/>
      <c r="X480" s="330"/>
      <c r="Y480" s="330"/>
      <c r="BF480" s="332">
        <v>476</v>
      </c>
      <c r="BG480" s="333">
        <v>135000</v>
      </c>
      <c r="BH480" s="333">
        <v>99000</v>
      </c>
      <c r="BI480" s="333">
        <v>110000</v>
      </c>
      <c r="BJ480" s="333">
        <v>85000</v>
      </c>
      <c r="BK480" s="333">
        <v>99000</v>
      </c>
      <c r="BL480" s="333"/>
      <c r="BM480" s="333"/>
      <c r="BN480" s="333"/>
      <c r="BO480" s="333"/>
      <c r="BP480" s="331" t="s">
        <v>287</v>
      </c>
    </row>
    <row r="481" spans="1:68" s="331" customFormat="1" x14ac:dyDescent="0.3">
      <c r="A481" s="330"/>
      <c r="B481" s="330"/>
      <c r="C481" s="330"/>
      <c r="D481" s="330"/>
      <c r="E481" s="330"/>
      <c r="F481" s="330"/>
      <c r="G481" s="330"/>
      <c r="H481" s="330"/>
      <c r="I481" s="330"/>
      <c r="J481" s="330"/>
      <c r="K481" s="330"/>
      <c r="L481" s="330"/>
      <c r="M481" s="330"/>
      <c r="N481" s="330"/>
      <c r="O481" s="330"/>
      <c r="P481" s="330"/>
      <c r="Q481" s="330"/>
      <c r="R481" s="330"/>
      <c r="S481" s="330"/>
      <c r="T481" s="330"/>
      <c r="U481" s="330"/>
      <c r="V481" s="330"/>
      <c r="W481" s="330"/>
      <c r="X481" s="330"/>
      <c r="Y481" s="330"/>
      <c r="BF481" s="332">
        <v>477</v>
      </c>
      <c r="BG481" s="333">
        <v>135000</v>
      </c>
      <c r="BH481" s="333">
        <v>99000</v>
      </c>
      <c r="BI481" s="333">
        <v>110000</v>
      </c>
      <c r="BJ481" s="333">
        <v>85000</v>
      </c>
      <c r="BK481" s="333">
        <v>99000</v>
      </c>
      <c r="BL481" s="333"/>
      <c r="BM481" s="333"/>
      <c r="BN481" s="333"/>
      <c r="BO481" s="333"/>
      <c r="BP481" s="331" t="s">
        <v>287</v>
      </c>
    </row>
    <row r="482" spans="1:68" s="331" customFormat="1" x14ac:dyDescent="0.3">
      <c r="A482" s="330"/>
      <c r="B482" s="330"/>
      <c r="C482" s="330"/>
      <c r="D482" s="330"/>
      <c r="E482" s="330"/>
      <c r="F482" s="330"/>
      <c r="G482" s="330"/>
      <c r="H482" s="330"/>
      <c r="I482" s="330"/>
      <c r="J482" s="330"/>
      <c r="K482" s="330"/>
      <c r="L482" s="330"/>
      <c r="M482" s="330"/>
      <c r="N482" s="330"/>
      <c r="O482" s="330"/>
      <c r="P482" s="330"/>
      <c r="Q482" s="330"/>
      <c r="R482" s="330"/>
      <c r="S482" s="330"/>
      <c r="T482" s="330"/>
      <c r="U482" s="330"/>
      <c r="V482" s="330"/>
      <c r="W482" s="330"/>
      <c r="X482" s="330"/>
      <c r="Y482" s="330"/>
      <c r="BF482" s="332">
        <v>478</v>
      </c>
      <c r="BG482" s="333">
        <v>135000</v>
      </c>
      <c r="BH482" s="333">
        <v>99000</v>
      </c>
      <c r="BI482" s="333">
        <v>110000</v>
      </c>
      <c r="BJ482" s="333">
        <v>85000</v>
      </c>
      <c r="BK482" s="333">
        <v>99000</v>
      </c>
      <c r="BL482" s="333"/>
      <c r="BM482" s="333"/>
      <c r="BN482" s="333"/>
      <c r="BO482" s="333"/>
      <c r="BP482" s="331" t="s">
        <v>287</v>
      </c>
    </row>
    <row r="483" spans="1:68" s="331" customFormat="1" x14ac:dyDescent="0.3">
      <c r="A483" s="330"/>
      <c r="B483" s="330"/>
      <c r="C483" s="330"/>
      <c r="D483" s="330"/>
      <c r="E483" s="330"/>
      <c r="F483" s="330"/>
      <c r="G483" s="330"/>
      <c r="H483" s="330"/>
      <c r="I483" s="330"/>
      <c r="J483" s="330"/>
      <c r="K483" s="330"/>
      <c r="L483" s="330"/>
      <c r="M483" s="330"/>
      <c r="N483" s="330"/>
      <c r="O483" s="330"/>
      <c r="P483" s="330"/>
      <c r="Q483" s="330"/>
      <c r="R483" s="330"/>
      <c r="S483" s="330"/>
      <c r="T483" s="330"/>
      <c r="U483" s="330"/>
      <c r="V483" s="330"/>
      <c r="W483" s="330"/>
      <c r="X483" s="330"/>
      <c r="Y483" s="330"/>
      <c r="BF483" s="332">
        <v>479</v>
      </c>
      <c r="BG483" s="333">
        <v>135000</v>
      </c>
      <c r="BH483" s="333">
        <v>99000</v>
      </c>
      <c r="BI483" s="333">
        <v>110000</v>
      </c>
      <c r="BJ483" s="333">
        <v>85000</v>
      </c>
      <c r="BK483" s="333">
        <v>99000</v>
      </c>
      <c r="BL483" s="333"/>
      <c r="BM483" s="333"/>
      <c r="BN483" s="333"/>
      <c r="BO483" s="333"/>
      <c r="BP483" s="331" t="s">
        <v>287</v>
      </c>
    </row>
    <row r="484" spans="1:68" s="331" customFormat="1" x14ac:dyDescent="0.3">
      <c r="A484" s="330"/>
      <c r="B484" s="330"/>
      <c r="C484" s="330"/>
      <c r="D484" s="330"/>
      <c r="E484" s="330"/>
      <c r="F484" s="330"/>
      <c r="G484" s="330"/>
      <c r="H484" s="330"/>
      <c r="I484" s="330"/>
      <c r="J484" s="330"/>
      <c r="K484" s="330"/>
      <c r="L484" s="330"/>
      <c r="M484" s="330"/>
      <c r="N484" s="330"/>
      <c r="O484" s="330"/>
      <c r="P484" s="330"/>
      <c r="Q484" s="330"/>
      <c r="R484" s="330"/>
      <c r="S484" s="330"/>
      <c r="T484" s="330"/>
      <c r="U484" s="330"/>
      <c r="V484" s="330"/>
      <c r="W484" s="330"/>
      <c r="X484" s="330"/>
      <c r="Y484" s="330"/>
      <c r="BF484" s="332">
        <v>480</v>
      </c>
      <c r="BG484" s="333">
        <v>135000</v>
      </c>
      <c r="BH484" s="333">
        <v>99000</v>
      </c>
      <c r="BI484" s="333">
        <v>110000</v>
      </c>
      <c r="BJ484" s="333">
        <v>85000</v>
      </c>
      <c r="BK484" s="333">
        <v>99000</v>
      </c>
      <c r="BL484" s="333"/>
      <c r="BM484" s="333"/>
      <c r="BN484" s="333"/>
      <c r="BO484" s="333"/>
      <c r="BP484" s="331" t="s">
        <v>287</v>
      </c>
    </row>
    <row r="485" spans="1:68" s="331" customFormat="1" x14ac:dyDescent="0.3">
      <c r="A485" s="330"/>
      <c r="B485" s="330"/>
      <c r="C485" s="330"/>
      <c r="D485" s="330"/>
      <c r="E485" s="330"/>
      <c r="F485" s="330"/>
      <c r="G485" s="330"/>
      <c r="H485" s="330"/>
      <c r="I485" s="330"/>
      <c r="J485" s="330"/>
      <c r="K485" s="330"/>
      <c r="L485" s="330"/>
      <c r="M485" s="330"/>
      <c r="N485" s="330"/>
      <c r="O485" s="330"/>
      <c r="P485" s="330"/>
      <c r="Q485" s="330"/>
      <c r="R485" s="330"/>
      <c r="S485" s="330"/>
      <c r="T485" s="330"/>
      <c r="U485" s="330"/>
      <c r="V485" s="330"/>
      <c r="W485" s="330"/>
      <c r="X485" s="330"/>
      <c r="Y485" s="330"/>
      <c r="BF485" s="332">
        <v>481</v>
      </c>
      <c r="BG485" s="333">
        <v>135000</v>
      </c>
      <c r="BH485" s="333">
        <v>99000</v>
      </c>
      <c r="BI485" s="333">
        <v>110000</v>
      </c>
      <c r="BJ485" s="333">
        <v>85000</v>
      </c>
      <c r="BK485" s="333">
        <v>99000</v>
      </c>
      <c r="BL485" s="333"/>
      <c r="BM485" s="333"/>
      <c r="BN485" s="333"/>
      <c r="BO485" s="333"/>
      <c r="BP485" s="331" t="s">
        <v>287</v>
      </c>
    </row>
    <row r="486" spans="1:68" s="331" customFormat="1" x14ac:dyDescent="0.3">
      <c r="A486" s="330"/>
      <c r="B486" s="330"/>
      <c r="C486" s="330"/>
      <c r="D486" s="330"/>
      <c r="E486" s="330"/>
      <c r="F486" s="330"/>
      <c r="G486" s="330"/>
      <c r="H486" s="330"/>
      <c r="I486" s="330"/>
      <c r="J486" s="330"/>
      <c r="K486" s="330"/>
      <c r="L486" s="330"/>
      <c r="M486" s="330"/>
      <c r="N486" s="330"/>
      <c r="O486" s="330"/>
      <c r="P486" s="330"/>
      <c r="Q486" s="330"/>
      <c r="R486" s="330"/>
      <c r="S486" s="330"/>
      <c r="T486" s="330"/>
      <c r="U486" s="330"/>
      <c r="V486" s="330"/>
      <c r="W486" s="330"/>
      <c r="X486" s="330"/>
      <c r="Y486" s="330"/>
      <c r="BF486" s="332">
        <v>482</v>
      </c>
      <c r="BG486" s="333">
        <v>135000</v>
      </c>
      <c r="BH486" s="333">
        <v>99000</v>
      </c>
      <c r="BI486" s="333">
        <v>110000</v>
      </c>
      <c r="BJ486" s="333">
        <v>85000</v>
      </c>
      <c r="BK486" s="333">
        <v>99000</v>
      </c>
      <c r="BL486" s="333"/>
      <c r="BM486" s="333"/>
      <c r="BN486" s="333"/>
      <c r="BO486" s="333"/>
      <c r="BP486" s="331" t="s">
        <v>287</v>
      </c>
    </row>
    <row r="487" spans="1:68" s="331" customFormat="1" x14ac:dyDescent="0.3">
      <c r="A487" s="330"/>
      <c r="B487" s="330"/>
      <c r="C487" s="330"/>
      <c r="D487" s="330"/>
      <c r="E487" s="330"/>
      <c r="F487" s="330"/>
      <c r="G487" s="330"/>
      <c r="H487" s="330"/>
      <c r="I487" s="330"/>
      <c r="J487" s="330"/>
      <c r="K487" s="330"/>
      <c r="L487" s="330"/>
      <c r="M487" s="330"/>
      <c r="N487" s="330"/>
      <c r="O487" s="330"/>
      <c r="P487" s="330"/>
      <c r="Q487" s="330"/>
      <c r="R487" s="330"/>
      <c r="S487" s="330"/>
      <c r="T487" s="330"/>
      <c r="U487" s="330"/>
      <c r="V487" s="330"/>
      <c r="W487" s="330"/>
      <c r="X487" s="330"/>
      <c r="Y487" s="330"/>
      <c r="BF487" s="332">
        <v>483</v>
      </c>
      <c r="BG487" s="333">
        <v>135000</v>
      </c>
      <c r="BH487" s="333">
        <v>99000</v>
      </c>
      <c r="BI487" s="333">
        <v>110000</v>
      </c>
      <c r="BJ487" s="333">
        <v>85000</v>
      </c>
      <c r="BK487" s="333">
        <v>99000</v>
      </c>
      <c r="BL487" s="333"/>
      <c r="BM487" s="333"/>
      <c r="BN487" s="333"/>
      <c r="BO487" s="333"/>
      <c r="BP487" s="331" t="s">
        <v>287</v>
      </c>
    </row>
    <row r="488" spans="1:68" s="331" customFormat="1" x14ac:dyDescent="0.3">
      <c r="A488" s="330"/>
      <c r="B488" s="330"/>
      <c r="C488" s="330"/>
      <c r="D488" s="330"/>
      <c r="E488" s="330"/>
      <c r="F488" s="330"/>
      <c r="G488" s="330"/>
      <c r="H488" s="330"/>
      <c r="I488" s="330"/>
      <c r="J488" s="330"/>
      <c r="K488" s="330"/>
      <c r="L488" s="330"/>
      <c r="M488" s="330"/>
      <c r="N488" s="330"/>
      <c r="O488" s="330"/>
      <c r="P488" s="330"/>
      <c r="Q488" s="330"/>
      <c r="R488" s="330"/>
      <c r="S488" s="330"/>
      <c r="T488" s="330"/>
      <c r="U488" s="330"/>
      <c r="V488" s="330"/>
      <c r="W488" s="330"/>
      <c r="X488" s="330"/>
      <c r="Y488" s="330"/>
      <c r="BF488" s="332">
        <v>484</v>
      </c>
      <c r="BG488" s="333">
        <v>135000</v>
      </c>
      <c r="BH488" s="333">
        <v>99000</v>
      </c>
      <c r="BI488" s="333">
        <v>110000</v>
      </c>
      <c r="BJ488" s="333">
        <v>85000</v>
      </c>
      <c r="BK488" s="333">
        <v>99000</v>
      </c>
      <c r="BL488" s="333"/>
      <c r="BM488" s="333"/>
      <c r="BN488" s="333"/>
      <c r="BO488" s="333"/>
      <c r="BP488" s="331" t="s">
        <v>287</v>
      </c>
    </row>
    <row r="489" spans="1:68" s="331" customFormat="1" x14ac:dyDescent="0.3">
      <c r="A489" s="330"/>
      <c r="B489" s="330"/>
      <c r="C489" s="330"/>
      <c r="D489" s="330"/>
      <c r="E489" s="330"/>
      <c r="F489" s="330"/>
      <c r="G489" s="330"/>
      <c r="H489" s="330"/>
      <c r="I489" s="330"/>
      <c r="J489" s="330"/>
      <c r="K489" s="330"/>
      <c r="L489" s="330"/>
      <c r="M489" s="330"/>
      <c r="N489" s="330"/>
      <c r="O489" s="330"/>
      <c r="P489" s="330"/>
      <c r="Q489" s="330"/>
      <c r="R489" s="330"/>
      <c r="S489" s="330"/>
      <c r="T489" s="330"/>
      <c r="U489" s="330"/>
      <c r="V489" s="330"/>
      <c r="W489" s="330"/>
      <c r="X489" s="330"/>
      <c r="Y489" s="330"/>
      <c r="BF489" s="332">
        <v>485</v>
      </c>
      <c r="BG489" s="333">
        <v>135000</v>
      </c>
      <c r="BH489" s="333">
        <v>99000</v>
      </c>
      <c r="BI489" s="333">
        <v>110000</v>
      </c>
      <c r="BJ489" s="333">
        <v>85000</v>
      </c>
      <c r="BK489" s="333">
        <v>99000</v>
      </c>
      <c r="BL489" s="333"/>
      <c r="BM489" s="333"/>
      <c r="BN489" s="333"/>
      <c r="BO489" s="333"/>
      <c r="BP489" s="331" t="s">
        <v>287</v>
      </c>
    </row>
    <row r="490" spans="1:68" s="331" customFormat="1" x14ac:dyDescent="0.3">
      <c r="A490" s="330"/>
      <c r="B490" s="330"/>
      <c r="C490" s="330"/>
      <c r="D490" s="330"/>
      <c r="E490" s="330"/>
      <c r="F490" s="330"/>
      <c r="G490" s="330"/>
      <c r="H490" s="330"/>
      <c r="I490" s="330"/>
      <c r="J490" s="330"/>
      <c r="K490" s="330"/>
      <c r="L490" s="330"/>
      <c r="M490" s="330"/>
      <c r="N490" s="330"/>
      <c r="O490" s="330"/>
      <c r="P490" s="330"/>
      <c r="Q490" s="330"/>
      <c r="R490" s="330"/>
      <c r="S490" s="330"/>
      <c r="T490" s="330"/>
      <c r="U490" s="330"/>
      <c r="V490" s="330"/>
      <c r="W490" s="330"/>
      <c r="X490" s="330"/>
      <c r="Y490" s="330"/>
      <c r="BF490" s="332">
        <v>486</v>
      </c>
      <c r="BG490" s="333">
        <v>135000</v>
      </c>
      <c r="BH490" s="333">
        <v>99000</v>
      </c>
      <c r="BI490" s="333">
        <v>110000</v>
      </c>
      <c r="BJ490" s="333">
        <v>85000</v>
      </c>
      <c r="BK490" s="333">
        <v>99000</v>
      </c>
      <c r="BL490" s="333"/>
      <c r="BM490" s="333"/>
      <c r="BN490" s="333"/>
      <c r="BO490" s="333"/>
      <c r="BP490" s="331" t="s">
        <v>287</v>
      </c>
    </row>
    <row r="491" spans="1:68" s="331" customFormat="1" x14ac:dyDescent="0.3">
      <c r="A491" s="330"/>
      <c r="B491" s="330"/>
      <c r="C491" s="330"/>
      <c r="D491" s="330"/>
      <c r="E491" s="330"/>
      <c r="F491" s="330"/>
      <c r="G491" s="330"/>
      <c r="H491" s="330"/>
      <c r="I491" s="330"/>
      <c r="J491" s="330"/>
      <c r="K491" s="330"/>
      <c r="L491" s="330"/>
      <c r="M491" s="330"/>
      <c r="N491" s="330"/>
      <c r="O491" s="330"/>
      <c r="P491" s="330"/>
      <c r="Q491" s="330"/>
      <c r="R491" s="330"/>
      <c r="S491" s="330"/>
      <c r="T491" s="330"/>
      <c r="U491" s="330"/>
      <c r="V491" s="330"/>
      <c r="W491" s="330"/>
      <c r="X491" s="330"/>
      <c r="Y491" s="330"/>
      <c r="BF491" s="332">
        <v>487</v>
      </c>
      <c r="BG491" s="333">
        <v>135000</v>
      </c>
      <c r="BH491" s="333">
        <v>99000</v>
      </c>
      <c r="BI491" s="333">
        <v>110000</v>
      </c>
      <c r="BJ491" s="333">
        <v>85000</v>
      </c>
      <c r="BK491" s="333">
        <v>99000</v>
      </c>
      <c r="BL491" s="333"/>
      <c r="BM491" s="333"/>
      <c r="BN491" s="333"/>
      <c r="BO491" s="333"/>
      <c r="BP491" s="331" t="s">
        <v>287</v>
      </c>
    </row>
    <row r="492" spans="1:68" s="331" customFormat="1" x14ac:dyDescent="0.3">
      <c r="A492" s="330"/>
      <c r="B492" s="330"/>
      <c r="C492" s="330"/>
      <c r="D492" s="330"/>
      <c r="E492" s="330"/>
      <c r="F492" s="330"/>
      <c r="G492" s="330"/>
      <c r="H492" s="330"/>
      <c r="I492" s="330"/>
      <c r="J492" s="330"/>
      <c r="K492" s="330"/>
      <c r="L492" s="330"/>
      <c r="M492" s="330"/>
      <c r="N492" s="330"/>
      <c r="O492" s="330"/>
      <c r="P492" s="330"/>
      <c r="Q492" s="330"/>
      <c r="R492" s="330"/>
      <c r="S492" s="330"/>
      <c r="T492" s="330"/>
      <c r="U492" s="330"/>
      <c r="V492" s="330"/>
      <c r="W492" s="330"/>
      <c r="X492" s="330"/>
      <c r="Y492" s="330"/>
      <c r="BF492" s="332">
        <v>488</v>
      </c>
      <c r="BG492" s="333">
        <v>135000</v>
      </c>
      <c r="BH492" s="333">
        <v>99000</v>
      </c>
      <c r="BI492" s="333">
        <v>110000</v>
      </c>
      <c r="BJ492" s="333">
        <v>85000</v>
      </c>
      <c r="BK492" s="333">
        <v>99000</v>
      </c>
      <c r="BL492" s="333"/>
      <c r="BM492" s="333"/>
      <c r="BN492" s="333"/>
      <c r="BO492" s="333"/>
      <c r="BP492" s="331" t="s">
        <v>287</v>
      </c>
    </row>
    <row r="493" spans="1:68" s="331" customFormat="1" x14ac:dyDescent="0.3">
      <c r="A493" s="330"/>
      <c r="B493" s="330"/>
      <c r="C493" s="330"/>
      <c r="D493" s="330"/>
      <c r="E493" s="330"/>
      <c r="F493" s="330"/>
      <c r="G493" s="330"/>
      <c r="H493" s="330"/>
      <c r="I493" s="330"/>
      <c r="J493" s="330"/>
      <c r="K493" s="330"/>
      <c r="L493" s="330"/>
      <c r="M493" s="330"/>
      <c r="N493" s="330"/>
      <c r="O493" s="330"/>
      <c r="P493" s="330"/>
      <c r="Q493" s="330"/>
      <c r="R493" s="330"/>
      <c r="S493" s="330"/>
      <c r="T493" s="330"/>
      <c r="U493" s="330"/>
      <c r="V493" s="330"/>
      <c r="W493" s="330"/>
      <c r="X493" s="330"/>
      <c r="Y493" s="330"/>
      <c r="BF493" s="332">
        <v>489</v>
      </c>
      <c r="BG493" s="333">
        <v>135000</v>
      </c>
      <c r="BH493" s="333">
        <v>99000</v>
      </c>
      <c r="BI493" s="333">
        <v>110000</v>
      </c>
      <c r="BJ493" s="333">
        <v>85000</v>
      </c>
      <c r="BK493" s="333">
        <v>99000</v>
      </c>
      <c r="BL493" s="333"/>
      <c r="BM493" s="333"/>
      <c r="BN493" s="333"/>
      <c r="BO493" s="333"/>
      <c r="BP493" s="331" t="s">
        <v>287</v>
      </c>
    </row>
    <row r="494" spans="1:68" s="331" customFormat="1" x14ac:dyDescent="0.3">
      <c r="A494" s="330"/>
      <c r="B494" s="330"/>
      <c r="C494" s="330"/>
      <c r="D494" s="330"/>
      <c r="E494" s="330"/>
      <c r="F494" s="330"/>
      <c r="G494" s="330"/>
      <c r="H494" s="330"/>
      <c r="I494" s="330"/>
      <c r="J494" s="330"/>
      <c r="K494" s="330"/>
      <c r="L494" s="330"/>
      <c r="M494" s="330"/>
      <c r="N494" s="330"/>
      <c r="O494" s="330"/>
      <c r="P494" s="330"/>
      <c r="Q494" s="330"/>
      <c r="R494" s="330"/>
      <c r="S494" s="330"/>
      <c r="T494" s="330"/>
      <c r="U494" s="330"/>
      <c r="V494" s="330"/>
      <c r="W494" s="330"/>
      <c r="X494" s="330"/>
      <c r="Y494" s="330"/>
      <c r="BF494" s="332">
        <v>490</v>
      </c>
      <c r="BG494" s="333">
        <v>135000</v>
      </c>
      <c r="BH494" s="333">
        <v>99000</v>
      </c>
      <c r="BI494" s="333">
        <v>110000</v>
      </c>
      <c r="BJ494" s="333">
        <v>85000</v>
      </c>
      <c r="BK494" s="333">
        <v>99000</v>
      </c>
      <c r="BL494" s="333"/>
      <c r="BM494" s="333"/>
      <c r="BN494" s="333"/>
      <c r="BO494" s="333"/>
      <c r="BP494" s="331" t="s">
        <v>287</v>
      </c>
    </row>
    <row r="495" spans="1:68" s="331" customFormat="1" x14ac:dyDescent="0.3">
      <c r="A495" s="330"/>
      <c r="B495" s="330"/>
      <c r="C495" s="330"/>
      <c r="D495" s="330"/>
      <c r="E495" s="330"/>
      <c r="F495" s="330"/>
      <c r="G495" s="330"/>
      <c r="H495" s="330"/>
      <c r="I495" s="330"/>
      <c r="J495" s="330"/>
      <c r="K495" s="330"/>
      <c r="L495" s="330"/>
      <c r="M495" s="330"/>
      <c r="N495" s="330"/>
      <c r="O495" s="330"/>
      <c r="P495" s="330"/>
      <c r="Q495" s="330"/>
      <c r="R495" s="330"/>
      <c r="S495" s="330"/>
      <c r="T495" s="330"/>
      <c r="U495" s="330"/>
      <c r="V495" s="330"/>
      <c r="W495" s="330"/>
      <c r="X495" s="330"/>
      <c r="Y495" s="330"/>
      <c r="BF495" s="332">
        <v>491</v>
      </c>
      <c r="BG495" s="333">
        <v>135000</v>
      </c>
      <c r="BH495" s="333">
        <v>99000</v>
      </c>
      <c r="BI495" s="333">
        <v>110000</v>
      </c>
      <c r="BJ495" s="333">
        <v>85000</v>
      </c>
      <c r="BK495" s="333">
        <v>99000</v>
      </c>
      <c r="BL495" s="333"/>
      <c r="BM495" s="333"/>
      <c r="BN495" s="333"/>
      <c r="BO495" s="333"/>
      <c r="BP495" s="331" t="s">
        <v>287</v>
      </c>
    </row>
    <row r="496" spans="1:68" s="331" customFormat="1" x14ac:dyDescent="0.3">
      <c r="A496" s="330"/>
      <c r="B496" s="330"/>
      <c r="C496" s="330"/>
      <c r="D496" s="330"/>
      <c r="E496" s="330"/>
      <c r="F496" s="330"/>
      <c r="G496" s="330"/>
      <c r="H496" s="330"/>
      <c r="I496" s="330"/>
      <c r="J496" s="330"/>
      <c r="K496" s="330"/>
      <c r="L496" s="330"/>
      <c r="M496" s="330"/>
      <c r="N496" s="330"/>
      <c r="O496" s="330"/>
      <c r="P496" s="330"/>
      <c r="Q496" s="330"/>
      <c r="R496" s="330"/>
      <c r="S496" s="330"/>
      <c r="T496" s="330"/>
      <c r="U496" s="330"/>
      <c r="V496" s="330"/>
      <c r="W496" s="330"/>
      <c r="X496" s="330"/>
      <c r="Y496" s="330"/>
      <c r="BF496" s="332">
        <v>492</v>
      </c>
      <c r="BG496" s="333">
        <v>135000</v>
      </c>
      <c r="BH496" s="333">
        <v>99000</v>
      </c>
      <c r="BI496" s="333">
        <v>110000</v>
      </c>
      <c r="BJ496" s="333">
        <v>85000</v>
      </c>
      <c r="BK496" s="333">
        <v>99000</v>
      </c>
      <c r="BL496" s="333"/>
      <c r="BM496" s="333"/>
      <c r="BN496" s="333"/>
      <c r="BO496" s="333"/>
      <c r="BP496" s="331" t="s">
        <v>287</v>
      </c>
    </row>
    <row r="497" spans="1:68" s="331" customFormat="1" x14ac:dyDescent="0.3">
      <c r="A497" s="330"/>
      <c r="B497" s="330"/>
      <c r="C497" s="330"/>
      <c r="D497" s="330"/>
      <c r="E497" s="330"/>
      <c r="F497" s="330"/>
      <c r="G497" s="330"/>
      <c r="H497" s="330"/>
      <c r="I497" s="330"/>
      <c r="J497" s="330"/>
      <c r="K497" s="330"/>
      <c r="L497" s="330"/>
      <c r="M497" s="330"/>
      <c r="N497" s="330"/>
      <c r="O497" s="330"/>
      <c r="P497" s="330"/>
      <c r="Q497" s="330"/>
      <c r="R497" s="330"/>
      <c r="S497" s="330"/>
      <c r="T497" s="330"/>
      <c r="U497" s="330"/>
      <c r="V497" s="330"/>
      <c r="W497" s="330"/>
      <c r="X497" s="330"/>
      <c r="Y497" s="330"/>
      <c r="BF497" s="332">
        <v>493</v>
      </c>
      <c r="BG497" s="333">
        <v>135000</v>
      </c>
      <c r="BH497" s="333">
        <v>99000</v>
      </c>
      <c r="BI497" s="333">
        <v>110000</v>
      </c>
      <c r="BJ497" s="333">
        <v>85000</v>
      </c>
      <c r="BK497" s="333">
        <v>99000</v>
      </c>
      <c r="BL497" s="333"/>
      <c r="BM497" s="333"/>
      <c r="BN497" s="333"/>
      <c r="BO497" s="333"/>
      <c r="BP497" s="331" t="s">
        <v>287</v>
      </c>
    </row>
    <row r="498" spans="1:68" s="331" customFormat="1" x14ac:dyDescent="0.3">
      <c r="A498" s="330"/>
      <c r="B498" s="330"/>
      <c r="C498" s="330"/>
      <c r="D498" s="330"/>
      <c r="E498" s="330"/>
      <c r="F498" s="330"/>
      <c r="G498" s="330"/>
      <c r="H498" s="330"/>
      <c r="I498" s="330"/>
      <c r="J498" s="330"/>
      <c r="K498" s="330"/>
      <c r="L498" s="330"/>
      <c r="M498" s="330"/>
      <c r="N498" s="330"/>
      <c r="O498" s="330"/>
      <c r="P498" s="330"/>
      <c r="Q498" s="330"/>
      <c r="R498" s="330"/>
      <c r="S498" s="330"/>
      <c r="T498" s="330"/>
      <c r="U498" s="330"/>
      <c r="V498" s="330"/>
      <c r="W498" s="330"/>
      <c r="X498" s="330"/>
      <c r="Y498" s="330"/>
      <c r="BF498" s="332">
        <v>494</v>
      </c>
      <c r="BG498" s="333">
        <v>135000</v>
      </c>
      <c r="BH498" s="333">
        <v>99000</v>
      </c>
      <c r="BI498" s="333">
        <v>110000</v>
      </c>
      <c r="BJ498" s="333">
        <v>85000</v>
      </c>
      <c r="BK498" s="333">
        <v>99000</v>
      </c>
      <c r="BL498" s="333"/>
      <c r="BM498" s="333"/>
      <c r="BN498" s="333"/>
      <c r="BO498" s="333"/>
      <c r="BP498" s="331" t="s">
        <v>287</v>
      </c>
    </row>
    <row r="499" spans="1:68" s="331" customFormat="1" x14ac:dyDescent="0.3">
      <c r="A499" s="330"/>
      <c r="B499" s="330"/>
      <c r="C499" s="330"/>
      <c r="D499" s="330"/>
      <c r="E499" s="330"/>
      <c r="F499" s="330"/>
      <c r="G499" s="330"/>
      <c r="H499" s="330"/>
      <c r="I499" s="330"/>
      <c r="J499" s="330"/>
      <c r="K499" s="330"/>
      <c r="L499" s="330"/>
      <c r="M499" s="330"/>
      <c r="N499" s="330"/>
      <c r="O499" s="330"/>
      <c r="P499" s="330"/>
      <c r="Q499" s="330"/>
      <c r="R499" s="330"/>
      <c r="S499" s="330"/>
      <c r="T499" s="330"/>
      <c r="U499" s="330"/>
      <c r="V499" s="330"/>
      <c r="W499" s="330"/>
      <c r="X499" s="330"/>
      <c r="Y499" s="330"/>
      <c r="BF499" s="332">
        <v>495</v>
      </c>
      <c r="BG499" s="333">
        <v>135000</v>
      </c>
      <c r="BH499" s="333">
        <v>99000</v>
      </c>
      <c r="BI499" s="333">
        <v>110000</v>
      </c>
      <c r="BJ499" s="333">
        <v>85000</v>
      </c>
      <c r="BK499" s="333">
        <v>99000</v>
      </c>
      <c r="BL499" s="333"/>
      <c r="BM499" s="333"/>
      <c r="BN499" s="333"/>
      <c r="BO499" s="333"/>
      <c r="BP499" s="331" t="s">
        <v>287</v>
      </c>
    </row>
    <row r="500" spans="1:68" s="331" customFormat="1" x14ac:dyDescent="0.3">
      <c r="A500" s="330"/>
      <c r="B500" s="330"/>
      <c r="C500" s="330"/>
      <c r="D500" s="330"/>
      <c r="E500" s="330"/>
      <c r="F500" s="330"/>
      <c r="G500" s="330"/>
      <c r="H500" s="330"/>
      <c r="I500" s="330"/>
      <c r="J500" s="330"/>
      <c r="K500" s="330"/>
      <c r="L500" s="330"/>
      <c r="M500" s="330"/>
      <c r="N500" s="330"/>
      <c r="O500" s="330"/>
      <c r="P500" s="330"/>
      <c r="Q500" s="330"/>
      <c r="R500" s="330"/>
      <c r="S500" s="330"/>
      <c r="T500" s="330"/>
      <c r="U500" s="330"/>
      <c r="V500" s="330"/>
      <c r="W500" s="330"/>
      <c r="X500" s="330"/>
      <c r="Y500" s="330"/>
      <c r="BF500" s="332">
        <v>496</v>
      </c>
      <c r="BG500" s="333">
        <v>135000</v>
      </c>
      <c r="BH500" s="333">
        <v>99000</v>
      </c>
      <c r="BI500" s="333">
        <v>110000</v>
      </c>
      <c r="BJ500" s="333">
        <v>85000</v>
      </c>
      <c r="BK500" s="333">
        <v>99000</v>
      </c>
      <c r="BL500" s="333"/>
      <c r="BM500" s="333"/>
      <c r="BN500" s="333"/>
      <c r="BO500" s="333"/>
      <c r="BP500" s="331" t="s">
        <v>287</v>
      </c>
    </row>
    <row r="501" spans="1:68" s="331" customFormat="1" x14ac:dyDescent="0.3">
      <c r="A501" s="330"/>
      <c r="B501" s="330"/>
      <c r="C501" s="330"/>
      <c r="D501" s="330"/>
      <c r="E501" s="330"/>
      <c r="F501" s="330"/>
      <c r="G501" s="330"/>
      <c r="H501" s="330"/>
      <c r="I501" s="330"/>
      <c r="J501" s="330"/>
      <c r="K501" s="330"/>
      <c r="L501" s="330"/>
      <c r="M501" s="330"/>
      <c r="N501" s="330"/>
      <c r="O501" s="330"/>
      <c r="P501" s="330"/>
      <c r="Q501" s="330"/>
      <c r="R501" s="330"/>
      <c r="S501" s="330"/>
      <c r="T501" s="330"/>
      <c r="U501" s="330"/>
      <c r="V501" s="330"/>
      <c r="W501" s="330"/>
      <c r="X501" s="330"/>
      <c r="Y501" s="330"/>
      <c r="BF501" s="332">
        <v>497</v>
      </c>
      <c r="BG501" s="333">
        <v>135000</v>
      </c>
      <c r="BH501" s="333">
        <v>99000</v>
      </c>
      <c r="BI501" s="333">
        <v>110000</v>
      </c>
      <c r="BJ501" s="333">
        <v>85000</v>
      </c>
      <c r="BK501" s="333">
        <v>99000</v>
      </c>
      <c r="BL501" s="333"/>
      <c r="BM501" s="333"/>
      <c r="BN501" s="333"/>
      <c r="BO501" s="333"/>
      <c r="BP501" s="331" t="s">
        <v>287</v>
      </c>
    </row>
    <row r="502" spans="1:68" s="331" customFormat="1" x14ac:dyDescent="0.3">
      <c r="A502" s="330"/>
      <c r="B502" s="330"/>
      <c r="C502" s="330"/>
      <c r="D502" s="330"/>
      <c r="E502" s="330"/>
      <c r="F502" s="330"/>
      <c r="G502" s="330"/>
      <c r="H502" s="330"/>
      <c r="I502" s="330"/>
      <c r="J502" s="330"/>
      <c r="K502" s="330"/>
      <c r="L502" s="330"/>
      <c r="M502" s="330"/>
      <c r="N502" s="330"/>
      <c r="O502" s="330"/>
      <c r="P502" s="330"/>
      <c r="Q502" s="330"/>
      <c r="R502" s="330"/>
      <c r="S502" s="330"/>
      <c r="T502" s="330"/>
      <c r="U502" s="330"/>
      <c r="V502" s="330"/>
      <c r="W502" s="330"/>
      <c r="X502" s="330"/>
      <c r="Y502" s="330"/>
      <c r="BF502" s="332">
        <v>498</v>
      </c>
      <c r="BG502" s="333">
        <v>135000</v>
      </c>
      <c r="BH502" s="333">
        <v>99000</v>
      </c>
      <c r="BI502" s="333">
        <v>110000</v>
      </c>
      <c r="BJ502" s="333">
        <v>85000</v>
      </c>
      <c r="BK502" s="333">
        <v>99000</v>
      </c>
      <c r="BL502" s="333"/>
      <c r="BM502" s="333"/>
      <c r="BN502" s="333"/>
      <c r="BO502" s="333"/>
      <c r="BP502" s="331" t="s">
        <v>287</v>
      </c>
    </row>
    <row r="503" spans="1:68" s="331" customFormat="1" x14ac:dyDescent="0.3">
      <c r="A503" s="330"/>
      <c r="B503" s="330"/>
      <c r="C503" s="330"/>
      <c r="D503" s="330"/>
      <c r="E503" s="330"/>
      <c r="F503" s="330"/>
      <c r="G503" s="330"/>
      <c r="H503" s="330"/>
      <c r="I503" s="330"/>
      <c r="J503" s="330"/>
      <c r="K503" s="330"/>
      <c r="L503" s="330"/>
      <c r="M503" s="330"/>
      <c r="N503" s="330"/>
      <c r="O503" s="330"/>
      <c r="P503" s="330"/>
      <c r="Q503" s="330"/>
      <c r="R503" s="330"/>
      <c r="S503" s="330"/>
      <c r="T503" s="330"/>
      <c r="U503" s="330"/>
      <c r="V503" s="330"/>
      <c r="W503" s="330"/>
      <c r="X503" s="330"/>
      <c r="Y503" s="330"/>
      <c r="BF503" s="332">
        <v>499</v>
      </c>
      <c r="BG503" s="333">
        <v>135000</v>
      </c>
      <c r="BH503" s="333">
        <v>99000</v>
      </c>
      <c r="BI503" s="333">
        <v>110000</v>
      </c>
      <c r="BJ503" s="333">
        <v>85000</v>
      </c>
      <c r="BK503" s="333">
        <v>99000</v>
      </c>
      <c r="BL503" s="333"/>
      <c r="BM503" s="333"/>
      <c r="BN503" s="333"/>
      <c r="BO503" s="333"/>
      <c r="BP503" s="331" t="s">
        <v>287</v>
      </c>
    </row>
    <row r="504" spans="1:68" s="331" customFormat="1" x14ac:dyDescent="0.3">
      <c r="A504" s="330"/>
      <c r="B504" s="330"/>
      <c r="C504" s="330"/>
      <c r="D504" s="330"/>
      <c r="E504" s="330"/>
      <c r="F504" s="330"/>
      <c r="G504" s="330"/>
      <c r="H504" s="330"/>
      <c r="I504" s="330"/>
      <c r="J504" s="330"/>
      <c r="K504" s="330"/>
      <c r="L504" s="330"/>
      <c r="M504" s="330"/>
      <c r="N504" s="330"/>
      <c r="O504" s="330"/>
      <c r="P504" s="330"/>
      <c r="Q504" s="330"/>
      <c r="R504" s="330"/>
      <c r="S504" s="330"/>
      <c r="T504" s="330"/>
      <c r="U504" s="330"/>
      <c r="V504" s="330"/>
      <c r="W504" s="330"/>
      <c r="X504" s="330"/>
      <c r="Y504" s="330"/>
      <c r="BF504" s="332">
        <v>500</v>
      </c>
      <c r="BG504" s="333">
        <v>135000</v>
      </c>
      <c r="BH504" s="333">
        <v>99000</v>
      </c>
      <c r="BI504" s="333">
        <v>110000</v>
      </c>
      <c r="BJ504" s="333">
        <v>85000</v>
      </c>
      <c r="BK504" s="333">
        <v>99000</v>
      </c>
      <c r="BL504" s="333"/>
      <c r="BM504" s="333"/>
      <c r="BN504" s="333"/>
      <c r="BO504" s="333"/>
      <c r="BP504" s="331" t="s">
        <v>287</v>
      </c>
    </row>
    <row r="505" spans="1:68" s="331" customFormat="1" x14ac:dyDescent="0.3">
      <c r="A505" s="330"/>
      <c r="B505" s="330"/>
      <c r="C505" s="330"/>
      <c r="D505" s="330"/>
      <c r="E505" s="330"/>
      <c r="F505" s="330"/>
      <c r="G505" s="330"/>
      <c r="H505" s="330"/>
      <c r="I505" s="330"/>
      <c r="J505" s="330"/>
      <c r="K505" s="330"/>
      <c r="L505" s="330"/>
      <c r="M505" s="330"/>
      <c r="N505" s="330"/>
      <c r="O505" s="330"/>
      <c r="P505" s="330"/>
      <c r="Q505" s="330"/>
      <c r="R505" s="330"/>
      <c r="S505" s="330"/>
      <c r="T505" s="330"/>
      <c r="U505" s="330"/>
      <c r="V505" s="330"/>
      <c r="W505" s="330"/>
      <c r="X505" s="330"/>
      <c r="Y505" s="330"/>
      <c r="BF505" s="332">
        <v>501</v>
      </c>
      <c r="BG505" s="333">
        <v>135000</v>
      </c>
      <c r="BH505" s="333">
        <v>99000</v>
      </c>
      <c r="BI505" s="333">
        <v>110000</v>
      </c>
      <c r="BJ505" s="333">
        <v>85000</v>
      </c>
      <c r="BK505" s="333">
        <v>99000</v>
      </c>
      <c r="BL505" s="333"/>
      <c r="BM505" s="333"/>
      <c r="BN505" s="333"/>
      <c r="BO505" s="333"/>
      <c r="BP505" s="331" t="s">
        <v>287</v>
      </c>
    </row>
    <row r="506" spans="1:68" s="331" customFormat="1" x14ac:dyDescent="0.3">
      <c r="A506" s="330"/>
      <c r="B506" s="330"/>
      <c r="C506" s="330"/>
      <c r="D506" s="330"/>
      <c r="E506" s="330"/>
      <c r="F506" s="330"/>
      <c r="G506" s="330"/>
      <c r="H506" s="330"/>
      <c r="I506" s="330"/>
      <c r="J506" s="330"/>
      <c r="K506" s="330"/>
      <c r="L506" s="330"/>
      <c r="M506" s="330"/>
      <c r="N506" s="330"/>
      <c r="O506" s="330"/>
      <c r="P506" s="330"/>
      <c r="Q506" s="330"/>
      <c r="R506" s="330"/>
      <c r="S506" s="330"/>
      <c r="T506" s="330"/>
      <c r="U506" s="330"/>
      <c r="V506" s="330"/>
      <c r="W506" s="330"/>
      <c r="X506" s="330"/>
      <c r="Y506" s="330"/>
      <c r="BF506" s="332">
        <v>502</v>
      </c>
      <c r="BG506" s="333">
        <v>135000</v>
      </c>
      <c r="BH506" s="333">
        <v>99000</v>
      </c>
      <c r="BI506" s="333">
        <v>110000</v>
      </c>
      <c r="BJ506" s="333">
        <v>85000</v>
      </c>
      <c r="BK506" s="333">
        <v>99000</v>
      </c>
      <c r="BL506" s="333"/>
      <c r="BM506" s="333"/>
      <c r="BN506" s="333"/>
      <c r="BO506" s="333"/>
      <c r="BP506" s="331" t="s">
        <v>287</v>
      </c>
    </row>
    <row r="507" spans="1:68" s="331" customFormat="1" x14ac:dyDescent="0.3">
      <c r="A507" s="330"/>
      <c r="B507" s="330"/>
      <c r="C507" s="330"/>
      <c r="D507" s="330"/>
      <c r="E507" s="330"/>
      <c r="F507" s="330"/>
      <c r="G507" s="330"/>
      <c r="H507" s="330"/>
      <c r="I507" s="330"/>
      <c r="J507" s="330"/>
      <c r="K507" s="330"/>
      <c r="L507" s="330"/>
      <c r="M507" s="330"/>
      <c r="N507" s="330"/>
      <c r="O507" s="330"/>
      <c r="P507" s="330"/>
      <c r="Q507" s="330"/>
      <c r="R507" s="330"/>
      <c r="S507" s="330"/>
      <c r="T507" s="330"/>
      <c r="U507" s="330"/>
      <c r="V507" s="330"/>
      <c r="W507" s="330"/>
      <c r="X507" s="330"/>
      <c r="Y507" s="330"/>
      <c r="BF507" s="332">
        <v>503</v>
      </c>
      <c r="BG507" s="333">
        <v>135000</v>
      </c>
      <c r="BH507" s="333">
        <v>99000</v>
      </c>
      <c r="BI507" s="333">
        <v>110000</v>
      </c>
      <c r="BJ507" s="333">
        <v>85000</v>
      </c>
      <c r="BK507" s="333">
        <v>99000</v>
      </c>
      <c r="BL507" s="333"/>
      <c r="BM507" s="333"/>
      <c r="BN507" s="333"/>
      <c r="BO507" s="333"/>
      <c r="BP507" s="331" t="s">
        <v>287</v>
      </c>
    </row>
    <row r="508" spans="1:68" s="331" customFormat="1" x14ac:dyDescent="0.3">
      <c r="A508" s="330"/>
      <c r="B508" s="330"/>
      <c r="C508" s="330"/>
      <c r="D508" s="330"/>
      <c r="E508" s="330"/>
      <c r="F508" s="330"/>
      <c r="G508" s="330"/>
      <c r="H508" s="330"/>
      <c r="I508" s="330"/>
      <c r="J508" s="330"/>
      <c r="K508" s="330"/>
      <c r="L508" s="330"/>
      <c r="M508" s="330"/>
      <c r="N508" s="330"/>
      <c r="O508" s="330"/>
      <c r="P508" s="330"/>
      <c r="Q508" s="330"/>
      <c r="R508" s="330"/>
      <c r="S508" s="330"/>
      <c r="T508" s="330"/>
      <c r="U508" s="330"/>
      <c r="V508" s="330"/>
      <c r="W508" s="330"/>
      <c r="X508" s="330"/>
      <c r="Y508" s="330"/>
      <c r="BF508" s="332">
        <v>504</v>
      </c>
      <c r="BG508" s="333">
        <v>135000</v>
      </c>
      <c r="BH508" s="333">
        <v>99000</v>
      </c>
      <c r="BI508" s="333">
        <v>110000</v>
      </c>
      <c r="BJ508" s="333">
        <v>85000</v>
      </c>
      <c r="BK508" s="333">
        <v>99000</v>
      </c>
      <c r="BL508" s="333"/>
      <c r="BM508" s="333"/>
      <c r="BN508" s="333"/>
      <c r="BO508" s="333"/>
      <c r="BP508" s="331" t="s">
        <v>287</v>
      </c>
    </row>
    <row r="509" spans="1:68" s="331" customFormat="1" x14ac:dyDescent="0.3">
      <c r="A509" s="330"/>
      <c r="B509" s="330"/>
      <c r="C509" s="330"/>
      <c r="D509" s="330"/>
      <c r="E509" s="330"/>
      <c r="F509" s="330"/>
      <c r="G509" s="330"/>
      <c r="H509" s="330"/>
      <c r="I509" s="330"/>
      <c r="J509" s="330"/>
      <c r="K509" s="330"/>
      <c r="L509" s="330"/>
      <c r="M509" s="330"/>
      <c r="N509" s="330"/>
      <c r="O509" s="330"/>
      <c r="P509" s="330"/>
      <c r="Q509" s="330"/>
      <c r="R509" s="330"/>
      <c r="S509" s="330"/>
      <c r="T509" s="330"/>
      <c r="U509" s="330"/>
      <c r="V509" s="330"/>
      <c r="W509" s="330"/>
      <c r="X509" s="330"/>
      <c r="Y509" s="330"/>
      <c r="BF509" s="332">
        <v>505</v>
      </c>
      <c r="BG509" s="333">
        <v>135000</v>
      </c>
      <c r="BH509" s="333">
        <v>99000</v>
      </c>
      <c r="BI509" s="333">
        <v>110000</v>
      </c>
      <c r="BJ509" s="333">
        <v>85000</v>
      </c>
      <c r="BK509" s="333">
        <v>99000</v>
      </c>
      <c r="BL509" s="333"/>
      <c r="BM509" s="333"/>
      <c r="BN509" s="333"/>
      <c r="BO509" s="333"/>
      <c r="BP509" s="331" t="s">
        <v>287</v>
      </c>
    </row>
    <row r="510" spans="1:68" s="331" customFormat="1" x14ac:dyDescent="0.3">
      <c r="A510" s="330"/>
      <c r="B510" s="330"/>
      <c r="C510" s="330"/>
      <c r="D510" s="330"/>
      <c r="E510" s="330"/>
      <c r="F510" s="330"/>
      <c r="G510" s="330"/>
      <c r="H510" s="330"/>
      <c r="I510" s="330"/>
      <c r="J510" s="330"/>
      <c r="K510" s="330"/>
      <c r="L510" s="330"/>
      <c r="M510" s="330"/>
      <c r="N510" s="330"/>
      <c r="O510" s="330"/>
      <c r="P510" s="330"/>
      <c r="Q510" s="330"/>
      <c r="R510" s="330"/>
      <c r="S510" s="330"/>
      <c r="T510" s="330"/>
      <c r="U510" s="330"/>
      <c r="V510" s="330"/>
      <c r="W510" s="330"/>
      <c r="X510" s="330"/>
      <c r="Y510" s="330"/>
      <c r="BF510" s="332">
        <v>506</v>
      </c>
      <c r="BG510" s="333">
        <v>135000</v>
      </c>
      <c r="BH510" s="333">
        <v>99000</v>
      </c>
      <c r="BI510" s="333">
        <v>110000</v>
      </c>
      <c r="BJ510" s="333">
        <v>85000</v>
      </c>
      <c r="BK510" s="333">
        <v>99000</v>
      </c>
      <c r="BL510" s="333"/>
      <c r="BM510" s="333"/>
      <c r="BN510" s="333"/>
      <c r="BO510" s="333"/>
      <c r="BP510" s="331" t="s">
        <v>287</v>
      </c>
    </row>
    <row r="511" spans="1:68" s="331" customFormat="1" x14ac:dyDescent="0.3">
      <c r="A511" s="330"/>
      <c r="B511" s="330"/>
      <c r="C511" s="330"/>
      <c r="D511" s="330"/>
      <c r="E511" s="330"/>
      <c r="F511" s="330"/>
      <c r="G511" s="330"/>
      <c r="H511" s="330"/>
      <c r="I511" s="330"/>
      <c r="J511" s="330"/>
      <c r="K511" s="330"/>
      <c r="L511" s="330"/>
      <c r="M511" s="330"/>
      <c r="N511" s="330"/>
      <c r="O511" s="330"/>
      <c r="P511" s="330"/>
      <c r="Q511" s="330"/>
      <c r="R511" s="330"/>
      <c r="S511" s="330"/>
      <c r="T511" s="330"/>
      <c r="U511" s="330"/>
      <c r="V511" s="330"/>
      <c r="W511" s="330"/>
      <c r="X511" s="330"/>
      <c r="Y511" s="330"/>
      <c r="BF511" s="332">
        <v>507</v>
      </c>
      <c r="BG511" s="333">
        <v>135000</v>
      </c>
      <c r="BH511" s="333">
        <v>99000</v>
      </c>
      <c r="BI511" s="333">
        <v>110000</v>
      </c>
      <c r="BJ511" s="333">
        <v>85000</v>
      </c>
      <c r="BK511" s="333">
        <v>99000</v>
      </c>
      <c r="BL511" s="333"/>
      <c r="BM511" s="333"/>
      <c r="BN511" s="333"/>
      <c r="BO511" s="333"/>
      <c r="BP511" s="331" t="s">
        <v>287</v>
      </c>
    </row>
    <row r="512" spans="1:68" s="331" customFormat="1" x14ac:dyDescent="0.3">
      <c r="A512" s="330"/>
      <c r="B512" s="330"/>
      <c r="C512" s="330"/>
      <c r="D512" s="330"/>
      <c r="E512" s="330"/>
      <c r="F512" s="330"/>
      <c r="G512" s="330"/>
      <c r="H512" s="330"/>
      <c r="I512" s="330"/>
      <c r="J512" s="330"/>
      <c r="K512" s="330"/>
      <c r="L512" s="330"/>
      <c r="M512" s="330"/>
      <c r="N512" s="330"/>
      <c r="O512" s="330"/>
      <c r="P512" s="330"/>
      <c r="Q512" s="330"/>
      <c r="R512" s="330"/>
      <c r="S512" s="330"/>
      <c r="T512" s="330"/>
      <c r="U512" s="330"/>
      <c r="V512" s="330"/>
      <c r="W512" s="330"/>
      <c r="X512" s="330"/>
      <c r="Y512" s="330"/>
      <c r="BF512" s="332">
        <v>508</v>
      </c>
      <c r="BG512" s="333">
        <v>135000</v>
      </c>
      <c r="BH512" s="333">
        <v>99000</v>
      </c>
      <c r="BI512" s="333">
        <v>110000</v>
      </c>
      <c r="BJ512" s="333">
        <v>85000</v>
      </c>
      <c r="BK512" s="333">
        <v>99000</v>
      </c>
      <c r="BL512" s="333"/>
      <c r="BM512" s="333"/>
      <c r="BN512" s="333"/>
      <c r="BO512" s="333"/>
      <c r="BP512" s="331" t="s">
        <v>287</v>
      </c>
    </row>
    <row r="513" spans="1:68" s="331" customFormat="1" x14ac:dyDescent="0.3">
      <c r="A513" s="330"/>
      <c r="B513" s="330"/>
      <c r="C513" s="330"/>
      <c r="D513" s="330"/>
      <c r="E513" s="330"/>
      <c r="F513" s="330"/>
      <c r="G513" s="330"/>
      <c r="H513" s="330"/>
      <c r="I513" s="330"/>
      <c r="J513" s="330"/>
      <c r="K513" s="330"/>
      <c r="L513" s="330"/>
      <c r="M513" s="330"/>
      <c r="N513" s="330"/>
      <c r="O513" s="330"/>
      <c r="P513" s="330"/>
      <c r="Q513" s="330"/>
      <c r="R513" s="330"/>
      <c r="S513" s="330"/>
      <c r="T513" s="330"/>
      <c r="U513" s="330"/>
      <c r="V513" s="330"/>
      <c r="W513" s="330"/>
      <c r="X513" s="330"/>
      <c r="Y513" s="330"/>
      <c r="BF513" s="332">
        <v>509</v>
      </c>
      <c r="BG513" s="333">
        <v>135000</v>
      </c>
      <c r="BH513" s="333">
        <v>99000</v>
      </c>
      <c r="BI513" s="333">
        <v>110000</v>
      </c>
      <c r="BJ513" s="333">
        <v>85000</v>
      </c>
      <c r="BK513" s="333">
        <v>99000</v>
      </c>
      <c r="BL513" s="333"/>
      <c r="BM513" s="333"/>
      <c r="BN513" s="333"/>
      <c r="BO513" s="333"/>
      <c r="BP513" s="331" t="s">
        <v>287</v>
      </c>
    </row>
    <row r="514" spans="1:68" s="331" customFormat="1" x14ac:dyDescent="0.3">
      <c r="A514" s="330"/>
      <c r="B514" s="330"/>
      <c r="C514" s="330"/>
      <c r="D514" s="330"/>
      <c r="E514" s="330"/>
      <c r="F514" s="330"/>
      <c r="G514" s="330"/>
      <c r="H514" s="330"/>
      <c r="I514" s="330"/>
      <c r="J514" s="330"/>
      <c r="K514" s="330"/>
      <c r="L514" s="330"/>
      <c r="M514" s="330"/>
      <c r="N514" s="330"/>
      <c r="O514" s="330"/>
      <c r="P514" s="330"/>
      <c r="Q514" s="330"/>
      <c r="R514" s="330"/>
      <c r="S514" s="330"/>
      <c r="T514" s="330"/>
      <c r="U514" s="330"/>
      <c r="V514" s="330"/>
      <c r="W514" s="330"/>
      <c r="X514" s="330"/>
      <c r="Y514" s="330"/>
      <c r="BF514" s="332">
        <v>510</v>
      </c>
      <c r="BG514" s="333">
        <v>135000</v>
      </c>
      <c r="BH514" s="333">
        <v>99000</v>
      </c>
      <c r="BI514" s="333">
        <v>110000</v>
      </c>
      <c r="BJ514" s="333">
        <v>85000</v>
      </c>
      <c r="BK514" s="333">
        <v>99000</v>
      </c>
      <c r="BL514" s="333"/>
      <c r="BM514" s="333"/>
      <c r="BN514" s="333"/>
      <c r="BO514" s="333"/>
      <c r="BP514" s="331" t="s">
        <v>287</v>
      </c>
    </row>
    <row r="515" spans="1:68" s="331" customFormat="1" x14ac:dyDescent="0.3">
      <c r="A515" s="330"/>
      <c r="B515" s="330"/>
      <c r="C515" s="330"/>
      <c r="D515" s="330"/>
      <c r="E515" s="330"/>
      <c r="F515" s="330"/>
      <c r="G515" s="330"/>
      <c r="H515" s="330"/>
      <c r="I515" s="330"/>
      <c r="J515" s="330"/>
      <c r="K515" s="330"/>
      <c r="L515" s="330"/>
      <c r="M515" s="330"/>
      <c r="N515" s="330"/>
      <c r="O515" s="330"/>
      <c r="P515" s="330"/>
      <c r="Q515" s="330"/>
      <c r="R515" s="330"/>
      <c r="S515" s="330"/>
      <c r="T515" s="330"/>
      <c r="U515" s="330"/>
      <c r="V515" s="330"/>
      <c r="W515" s="330"/>
      <c r="X515" s="330"/>
      <c r="Y515" s="330"/>
      <c r="BF515" s="332">
        <v>511</v>
      </c>
      <c r="BG515" s="333">
        <v>135000</v>
      </c>
      <c r="BH515" s="333">
        <v>99000</v>
      </c>
      <c r="BI515" s="333">
        <v>110000</v>
      </c>
      <c r="BJ515" s="333">
        <v>85000</v>
      </c>
      <c r="BK515" s="333">
        <v>99000</v>
      </c>
      <c r="BL515" s="333"/>
      <c r="BM515" s="333"/>
      <c r="BN515" s="333"/>
      <c r="BO515" s="333"/>
      <c r="BP515" s="331" t="s">
        <v>287</v>
      </c>
    </row>
    <row r="516" spans="1:68" s="331" customFormat="1" x14ac:dyDescent="0.3">
      <c r="A516" s="330"/>
      <c r="B516" s="330"/>
      <c r="C516" s="330"/>
      <c r="D516" s="330"/>
      <c r="E516" s="330"/>
      <c r="F516" s="330"/>
      <c r="G516" s="330"/>
      <c r="H516" s="330"/>
      <c r="I516" s="330"/>
      <c r="J516" s="330"/>
      <c r="K516" s="330"/>
      <c r="L516" s="330"/>
      <c r="M516" s="330"/>
      <c r="N516" s="330"/>
      <c r="O516" s="330"/>
      <c r="P516" s="330"/>
      <c r="Q516" s="330"/>
      <c r="R516" s="330"/>
      <c r="S516" s="330"/>
      <c r="T516" s="330"/>
      <c r="U516" s="330"/>
      <c r="V516" s="330"/>
      <c r="W516" s="330"/>
      <c r="X516" s="330"/>
      <c r="Y516" s="330"/>
      <c r="BF516" s="332">
        <v>512</v>
      </c>
      <c r="BG516" s="333">
        <v>135000</v>
      </c>
      <c r="BH516" s="333">
        <v>99000</v>
      </c>
      <c r="BI516" s="333">
        <v>110000</v>
      </c>
      <c r="BJ516" s="333">
        <v>85000</v>
      </c>
      <c r="BK516" s="333">
        <v>99000</v>
      </c>
      <c r="BL516" s="333"/>
      <c r="BM516" s="333"/>
      <c r="BN516" s="333"/>
      <c r="BO516" s="333"/>
      <c r="BP516" s="331" t="s">
        <v>287</v>
      </c>
    </row>
    <row r="517" spans="1:68" s="331" customFormat="1" x14ac:dyDescent="0.3">
      <c r="A517" s="330"/>
      <c r="B517" s="330"/>
      <c r="C517" s="330"/>
      <c r="D517" s="330"/>
      <c r="E517" s="330"/>
      <c r="F517" s="330"/>
      <c r="G517" s="330"/>
      <c r="H517" s="330"/>
      <c r="I517" s="330"/>
      <c r="J517" s="330"/>
      <c r="K517" s="330"/>
      <c r="L517" s="330"/>
      <c r="M517" s="330"/>
      <c r="N517" s="330"/>
      <c r="O517" s="330"/>
      <c r="P517" s="330"/>
      <c r="Q517" s="330"/>
      <c r="R517" s="330"/>
      <c r="S517" s="330"/>
      <c r="T517" s="330"/>
      <c r="U517" s="330"/>
      <c r="V517" s="330"/>
      <c r="W517" s="330"/>
      <c r="X517" s="330"/>
      <c r="Y517" s="330"/>
      <c r="BF517" s="332">
        <v>513</v>
      </c>
      <c r="BG517" s="333">
        <v>135000</v>
      </c>
      <c r="BH517" s="333">
        <v>99000</v>
      </c>
      <c r="BI517" s="333">
        <v>110000</v>
      </c>
      <c r="BJ517" s="333">
        <v>85000</v>
      </c>
      <c r="BK517" s="333">
        <v>99000</v>
      </c>
      <c r="BL517" s="333"/>
      <c r="BM517" s="333"/>
      <c r="BN517" s="333"/>
      <c r="BO517" s="333"/>
      <c r="BP517" s="331" t="s">
        <v>287</v>
      </c>
    </row>
    <row r="518" spans="1:68" s="331" customFormat="1" x14ac:dyDescent="0.3">
      <c r="A518" s="330"/>
      <c r="B518" s="330"/>
      <c r="C518" s="330"/>
      <c r="D518" s="330"/>
      <c r="E518" s="330"/>
      <c r="F518" s="330"/>
      <c r="G518" s="330"/>
      <c r="H518" s="330"/>
      <c r="I518" s="330"/>
      <c r="J518" s="330"/>
      <c r="K518" s="330"/>
      <c r="L518" s="330"/>
      <c r="M518" s="330"/>
      <c r="N518" s="330"/>
      <c r="O518" s="330"/>
      <c r="P518" s="330"/>
      <c r="Q518" s="330"/>
      <c r="R518" s="330"/>
      <c r="S518" s="330"/>
      <c r="T518" s="330"/>
      <c r="U518" s="330"/>
      <c r="V518" s="330"/>
      <c r="W518" s="330"/>
      <c r="X518" s="330"/>
      <c r="Y518" s="330"/>
      <c r="BF518" s="332">
        <v>514</v>
      </c>
      <c r="BG518" s="333">
        <v>135000</v>
      </c>
      <c r="BH518" s="333">
        <v>99000</v>
      </c>
      <c r="BI518" s="333">
        <v>110000</v>
      </c>
      <c r="BJ518" s="333">
        <v>85000</v>
      </c>
      <c r="BK518" s="333">
        <v>99000</v>
      </c>
      <c r="BL518" s="333"/>
      <c r="BM518" s="333"/>
      <c r="BN518" s="333"/>
      <c r="BO518" s="333"/>
      <c r="BP518" s="331" t="s">
        <v>287</v>
      </c>
    </row>
    <row r="519" spans="1:68" s="331" customFormat="1" x14ac:dyDescent="0.3">
      <c r="A519" s="330"/>
      <c r="B519" s="330"/>
      <c r="C519" s="330"/>
      <c r="D519" s="330"/>
      <c r="E519" s="330"/>
      <c r="F519" s="330"/>
      <c r="G519" s="330"/>
      <c r="H519" s="330"/>
      <c r="I519" s="330"/>
      <c r="J519" s="330"/>
      <c r="K519" s="330"/>
      <c r="L519" s="330"/>
      <c r="M519" s="330"/>
      <c r="N519" s="330"/>
      <c r="O519" s="330"/>
      <c r="P519" s="330"/>
      <c r="Q519" s="330"/>
      <c r="R519" s="330"/>
      <c r="S519" s="330"/>
      <c r="T519" s="330"/>
      <c r="U519" s="330"/>
      <c r="V519" s="330"/>
      <c r="W519" s="330"/>
      <c r="X519" s="330"/>
      <c r="Y519" s="330"/>
      <c r="BF519" s="332">
        <v>515</v>
      </c>
      <c r="BG519" s="333">
        <v>135000</v>
      </c>
      <c r="BH519" s="333">
        <v>99000</v>
      </c>
      <c r="BI519" s="333">
        <v>110000</v>
      </c>
      <c r="BJ519" s="333">
        <v>85000</v>
      </c>
      <c r="BK519" s="333">
        <v>99000</v>
      </c>
      <c r="BL519" s="333"/>
      <c r="BM519" s="333"/>
      <c r="BN519" s="333"/>
      <c r="BO519" s="333"/>
      <c r="BP519" s="331" t="s">
        <v>287</v>
      </c>
    </row>
    <row r="520" spans="1:68" s="331" customFormat="1" x14ac:dyDescent="0.3">
      <c r="A520" s="330"/>
      <c r="B520" s="330"/>
      <c r="C520" s="330"/>
      <c r="D520" s="330"/>
      <c r="E520" s="330"/>
      <c r="F520" s="330"/>
      <c r="G520" s="330"/>
      <c r="H520" s="330"/>
      <c r="I520" s="330"/>
      <c r="J520" s="330"/>
      <c r="K520" s="330"/>
      <c r="L520" s="330"/>
      <c r="M520" s="330"/>
      <c r="N520" s="330"/>
      <c r="O520" s="330"/>
      <c r="P520" s="330"/>
      <c r="Q520" s="330"/>
      <c r="R520" s="330"/>
      <c r="S520" s="330"/>
      <c r="T520" s="330"/>
      <c r="U520" s="330"/>
      <c r="V520" s="330"/>
      <c r="W520" s="330"/>
      <c r="X520" s="330"/>
      <c r="Y520" s="330"/>
      <c r="BF520" s="332">
        <v>516</v>
      </c>
      <c r="BG520" s="333">
        <v>135000</v>
      </c>
      <c r="BH520" s="333">
        <v>99000</v>
      </c>
      <c r="BI520" s="333">
        <v>110000</v>
      </c>
      <c r="BJ520" s="333">
        <v>85000</v>
      </c>
      <c r="BK520" s="333">
        <v>99000</v>
      </c>
      <c r="BL520" s="333"/>
      <c r="BM520" s="333"/>
      <c r="BN520" s="333"/>
      <c r="BO520" s="333"/>
      <c r="BP520" s="331" t="s">
        <v>287</v>
      </c>
    </row>
    <row r="521" spans="1:68" s="331" customFormat="1" x14ac:dyDescent="0.3">
      <c r="A521" s="330"/>
      <c r="B521" s="330"/>
      <c r="C521" s="330"/>
      <c r="D521" s="330"/>
      <c r="E521" s="330"/>
      <c r="F521" s="330"/>
      <c r="G521" s="330"/>
      <c r="H521" s="330"/>
      <c r="I521" s="330"/>
      <c r="J521" s="330"/>
      <c r="K521" s="330"/>
      <c r="L521" s="330"/>
      <c r="M521" s="330"/>
      <c r="N521" s="330"/>
      <c r="O521" s="330"/>
      <c r="P521" s="330"/>
      <c r="Q521" s="330"/>
      <c r="R521" s="330"/>
      <c r="S521" s="330"/>
      <c r="T521" s="330"/>
      <c r="U521" s="330"/>
      <c r="V521" s="330"/>
      <c r="W521" s="330"/>
      <c r="X521" s="330"/>
      <c r="Y521" s="330"/>
      <c r="BF521" s="332">
        <v>517</v>
      </c>
      <c r="BG521" s="333">
        <v>135000</v>
      </c>
      <c r="BH521" s="333">
        <v>99000</v>
      </c>
      <c r="BI521" s="333">
        <v>110000</v>
      </c>
      <c r="BJ521" s="333">
        <v>85000</v>
      </c>
      <c r="BK521" s="333">
        <v>99000</v>
      </c>
      <c r="BL521" s="333"/>
      <c r="BM521" s="333"/>
      <c r="BN521" s="333"/>
      <c r="BO521" s="333"/>
      <c r="BP521" s="331" t="s">
        <v>287</v>
      </c>
    </row>
    <row r="522" spans="1:68" s="331" customFormat="1" x14ac:dyDescent="0.3">
      <c r="A522" s="330"/>
      <c r="B522" s="330"/>
      <c r="C522" s="330"/>
      <c r="D522" s="330"/>
      <c r="E522" s="330"/>
      <c r="F522" s="330"/>
      <c r="G522" s="330"/>
      <c r="H522" s="330"/>
      <c r="I522" s="330"/>
      <c r="J522" s="330"/>
      <c r="K522" s="330"/>
      <c r="L522" s="330"/>
      <c r="M522" s="330"/>
      <c r="N522" s="330"/>
      <c r="O522" s="330"/>
      <c r="P522" s="330"/>
      <c r="Q522" s="330"/>
      <c r="R522" s="330"/>
      <c r="S522" s="330"/>
      <c r="T522" s="330"/>
      <c r="U522" s="330"/>
      <c r="V522" s="330"/>
      <c r="W522" s="330"/>
      <c r="X522" s="330"/>
      <c r="Y522" s="330"/>
      <c r="BF522" s="332">
        <v>518</v>
      </c>
      <c r="BG522" s="333">
        <v>135000</v>
      </c>
      <c r="BH522" s="333">
        <v>99000</v>
      </c>
      <c r="BI522" s="333">
        <v>110000</v>
      </c>
      <c r="BJ522" s="333">
        <v>85000</v>
      </c>
      <c r="BK522" s="333">
        <v>99000</v>
      </c>
      <c r="BL522" s="333"/>
      <c r="BM522" s="333"/>
      <c r="BN522" s="333"/>
      <c r="BO522" s="333"/>
      <c r="BP522" s="331" t="s">
        <v>287</v>
      </c>
    </row>
    <row r="523" spans="1:68" s="331" customFormat="1" x14ac:dyDescent="0.3">
      <c r="A523" s="330"/>
      <c r="B523" s="330"/>
      <c r="C523" s="330"/>
      <c r="D523" s="330"/>
      <c r="E523" s="330"/>
      <c r="F523" s="330"/>
      <c r="G523" s="330"/>
      <c r="H523" s="330"/>
      <c r="I523" s="330"/>
      <c r="J523" s="330"/>
      <c r="K523" s="330"/>
      <c r="L523" s="330"/>
      <c r="M523" s="330"/>
      <c r="N523" s="330"/>
      <c r="O523" s="330"/>
      <c r="P523" s="330"/>
      <c r="Q523" s="330"/>
      <c r="R523" s="330"/>
      <c r="S523" s="330"/>
      <c r="T523" s="330"/>
      <c r="U523" s="330"/>
      <c r="V523" s="330"/>
      <c r="W523" s="330"/>
      <c r="X523" s="330"/>
      <c r="Y523" s="330"/>
      <c r="BF523" s="332">
        <v>519</v>
      </c>
      <c r="BG523" s="333">
        <v>135000</v>
      </c>
      <c r="BH523" s="333">
        <v>99000</v>
      </c>
      <c r="BI523" s="333">
        <v>110000</v>
      </c>
      <c r="BJ523" s="333">
        <v>85000</v>
      </c>
      <c r="BK523" s="333">
        <v>99000</v>
      </c>
      <c r="BL523" s="333"/>
      <c r="BM523" s="333"/>
      <c r="BN523" s="333"/>
      <c r="BO523" s="333"/>
      <c r="BP523" s="331" t="s">
        <v>287</v>
      </c>
    </row>
    <row r="524" spans="1:68" s="331" customFormat="1" x14ac:dyDescent="0.3">
      <c r="A524" s="330"/>
      <c r="B524" s="330"/>
      <c r="C524" s="330"/>
      <c r="D524" s="330"/>
      <c r="E524" s="330"/>
      <c r="F524" s="330"/>
      <c r="G524" s="330"/>
      <c r="H524" s="330"/>
      <c r="I524" s="330"/>
      <c r="J524" s="330"/>
      <c r="K524" s="330"/>
      <c r="L524" s="330"/>
      <c r="M524" s="330"/>
      <c r="N524" s="330"/>
      <c r="O524" s="330"/>
      <c r="P524" s="330"/>
      <c r="Q524" s="330"/>
      <c r="R524" s="330"/>
      <c r="S524" s="330"/>
      <c r="T524" s="330"/>
      <c r="U524" s="330"/>
      <c r="V524" s="330"/>
      <c r="W524" s="330"/>
      <c r="X524" s="330"/>
      <c r="Y524" s="330"/>
      <c r="BF524" s="332">
        <v>520</v>
      </c>
      <c r="BG524" s="333">
        <v>135000</v>
      </c>
      <c r="BH524" s="333">
        <v>99000</v>
      </c>
      <c r="BI524" s="333">
        <v>110000</v>
      </c>
      <c r="BJ524" s="333">
        <v>85000</v>
      </c>
      <c r="BK524" s="333">
        <v>99000</v>
      </c>
      <c r="BL524" s="333"/>
      <c r="BM524" s="333"/>
      <c r="BN524" s="333"/>
      <c r="BO524" s="333"/>
      <c r="BP524" s="331" t="s">
        <v>287</v>
      </c>
    </row>
    <row r="525" spans="1:68" s="331" customFormat="1" x14ac:dyDescent="0.3">
      <c r="A525" s="330"/>
      <c r="B525" s="330"/>
      <c r="C525" s="330"/>
      <c r="D525" s="330"/>
      <c r="E525" s="330"/>
      <c r="F525" s="330"/>
      <c r="G525" s="330"/>
      <c r="H525" s="330"/>
      <c r="I525" s="330"/>
      <c r="J525" s="330"/>
      <c r="K525" s="330"/>
      <c r="L525" s="330"/>
      <c r="M525" s="330"/>
      <c r="N525" s="330"/>
      <c r="O525" s="330"/>
      <c r="P525" s="330"/>
      <c r="Q525" s="330"/>
      <c r="R525" s="330"/>
      <c r="S525" s="330"/>
      <c r="T525" s="330"/>
      <c r="U525" s="330"/>
      <c r="V525" s="330"/>
      <c r="W525" s="330"/>
      <c r="X525" s="330"/>
      <c r="Y525" s="330"/>
      <c r="BF525" s="332">
        <v>521</v>
      </c>
      <c r="BG525" s="333">
        <v>135000</v>
      </c>
      <c r="BH525" s="333">
        <v>99000</v>
      </c>
      <c r="BI525" s="333">
        <v>110000</v>
      </c>
      <c r="BJ525" s="333">
        <v>85000</v>
      </c>
      <c r="BK525" s="333">
        <v>99000</v>
      </c>
      <c r="BL525" s="333"/>
      <c r="BM525" s="333"/>
      <c r="BN525" s="333"/>
      <c r="BO525" s="333"/>
      <c r="BP525" s="331" t="s">
        <v>287</v>
      </c>
    </row>
    <row r="526" spans="1:68" s="331" customFormat="1" x14ac:dyDescent="0.3">
      <c r="A526" s="330"/>
      <c r="B526" s="330"/>
      <c r="C526" s="330"/>
      <c r="D526" s="330"/>
      <c r="E526" s="330"/>
      <c r="F526" s="330"/>
      <c r="G526" s="330"/>
      <c r="H526" s="330"/>
      <c r="I526" s="330"/>
      <c r="J526" s="330"/>
      <c r="K526" s="330"/>
      <c r="L526" s="330"/>
      <c r="M526" s="330"/>
      <c r="N526" s="330"/>
      <c r="O526" s="330"/>
      <c r="P526" s="330"/>
      <c r="Q526" s="330"/>
      <c r="R526" s="330"/>
      <c r="S526" s="330"/>
      <c r="T526" s="330"/>
      <c r="U526" s="330"/>
      <c r="V526" s="330"/>
      <c r="W526" s="330"/>
      <c r="X526" s="330"/>
      <c r="Y526" s="330"/>
      <c r="BF526" s="332">
        <v>522</v>
      </c>
      <c r="BG526" s="333">
        <v>135000</v>
      </c>
      <c r="BH526" s="333">
        <v>99000</v>
      </c>
      <c r="BI526" s="333">
        <v>110000</v>
      </c>
      <c r="BJ526" s="333">
        <v>85000</v>
      </c>
      <c r="BK526" s="333">
        <v>99000</v>
      </c>
      <c r="BL526" s="333"/>
      <c r="BM526" s="333"/>
      <c r="BN526" s="333"/>
      <c r="BO526" s="333"/>
      <c r="BP526" s="331" t="s">
        <v>287</v>
      </c>
    </row>
    <row r="527" spans="1:68" s="331" customFormat="1" x14ac:dyDescent="0.3">
      <c r="A527" s="330"/>
      <c r="B527" s="330"/>
      <c r="C527" s="330"/>
      <c r="D527" s="330"/>
      <c r="E527" s="330"/>
      <c r="F527" s="330"/>
      <c r="G527" s="330"/>
      <c r="H527" s="330"/>
      <c r="I527" s="330"/>
      <c r="J527" s="330"/>
      <c r="K527" s="330"/>
      <c r="L527" s="330"/>
      <c r="M527" s="330"/>
      <c r="N527" s="330"/>
      <c r="O527" s="330"/>
      <c r="P527" s="330"/>
      <c r="Q527" s="330"/>
      <c r="R527" s="330"/>
      <c r="S527" s="330"/>
      <c r="T527" s="330"/>
      <c r="U527" s="330"/>
      <c r="V527" s="330"/>
      <c r="W527" s="330"/>
      <c r="X527" s="330"/>
      <c r="Y527" s="330"/>
      <c r="BF527" s="332">
        <v>523</v>
      </c>
      <c r="BG527" s="333">
        <v>135000</v>
      </c>
      <c r="BH527" s="333">
        <v>99000</v>
      </c>
      <c r="BI527" s="333">
        <v>110000</v>
      </c>
      <c r="BJ527" s="333">
        <v>85000</v>
      </c>
      <c r="BK527" s="333">
        <v>99000</v>
      </c>
      <c r="BL527" s="333"/>
      <c r="BM527" s="333"/>
      <c r="BN527" s="333"/>
      <c r="BO527" s="333"/>
      <c r="BP527" s="331" t="s">
        <v>287</v>
      </c>
    </row>
    <row r="528" spans="1:68" s="331" customFormat="1" x14ac:dyDescent="0.3">
      <c r="A528" s="330"/>
      <c r="B528" s="330"/>
      <c r="C528" s="330"/>
      <c r="D528" s="330"/>
      <c r="E528" s="330"/>
      <c r="F528" s="330"/>
      <c r="G528" s="330"/>
      <c r="H528" s="330"/>
      <c r="I528" s="330"/>
      <c r="J528" s="330"/>
      <c r="K528" s="330"/>
      <c r="L528" s="330"/>
      <c r="M528" s="330"/>
      <c r="N528" s="330"/>
      <c r="O528" s="330"/>
      <c r="P528" s="330"/>
      <c r="Q528" s="330"/>
      <c r="R528" s="330"/>
      <c r="S528" s="330"/>
      <c r="T528" s="330"/>
      <c r="U528" s="330"/>
      <c r="V528" s="330"/>
      <c r="W528" s="330"/>
      <c r="X528" s="330"/>
      <c r="Y528" s="330"/>
      <c r="BF528" s="332">
        <v>524</v>
      </c>
      <c r="BG528" s="333">
        <v>135000</v>
      </c>
      <c r="BH528" s="333">
        <v>99000</v>
      </c>
      <c r="BI528" s="333">
        <v>110000</v>
      </c>
      <c r="BJ528" s="333">
        <v>85000</v>
      </c>
      <c r="BK528" s="333">
        <v>99000</v>
      </c>
      <c r="BL528" s="333"/>
      <c r="BM528" s="333"/>
      <c r="BN528" s="333"/>
      <c r="BO528" s="333"/>
      <c r="BP528" s="331" t="s">
        <v>287</v>
      </c>
    </row>
    <row r="529" spans="1:68" s="331" customFormat="1" x14ac:dyDescent="0.3">
      <c r="A529" s="330"/>
      <c r="B529" s="330"/>
      <c r="C529" s="330"/>
      <c r="D529" s="330"/>
      <c r="E529" s="330"/>
      <c r="F529" s="330"/>
      <c r="G529" s="330"/>
      <c r="H529" s="330"/>
      <c r="I529" s="330"/>
      <c r="J529" s="330"/>
      <c r="K529" s="330"/>
      <c r="L529" s="330"/>
      <c r="M529" s="330"/>
      <c r="N529" s="330"/>
      <c r="O529" s="330"/>
      <c r="P529" s="330"/>
      <c r="Q529" s="330"/>
      <c r="R529" s="330"/>
      <c r="S529" s="330"/>
      <c r="T529" s="330"/>
      <c r="U529" s="330"/>
      <c r="V529" s="330"/>
      <c r="W529" s="330"/>
      <c r="X529" s="330"/>
      <c r="Y529" s="330"/>
      <c r="BF529" s="332">
        <v>525</v>
      </c>
      <c r="BG529" s="333">
        <v>135000</v>
      </c>
      <c r="BH529" s="333">
        <v>99000</v>
      </c>
      <c r="BI529" s="333">
        <v>110000</v>
      </c>
      <c r="BJ529" s="333">
        <v>85000</v>
      </c>
      <c r="BK529" s="333">
        <v>99000</v>
      </c>
      <c r="BL529" s="333"/>
      <c r="BM529" s="333"/>
      <c r="BN529" s="333"/>
      <c r="BO529" s="333"/>
      <c r="BP529" s="331" t="s">
        <v>287</v>
      </c>
    </row>
    <row r="530" spans="1:68" s="331" customFormat="1" x14ac:dyDescent="0.3">
      <c r="A530" s="330"/>
      <c r="B530" s="330"/>
      <c r="C530" s="330"/>
      <c r="D530" s="330"/>
      <c r="E530" s="330"/>
      <c r="F530" s="330"/>
      <c r="G530" s="330"/>
      <c r="H530" s="330"/>
      <c r="I530" s="330"/>
      <c r="J530" s="330"/>
      <c r="K530" s="330"/>
      <c r="L530" s="330"/>
      <c r="M530" s="330"/>
      <c r="N530" s="330"/>
      <c r="O530" s="330"/>
      <c r="P530" s="330"/>
      <c r="Q530" s="330"/>
      <c r="R530" s="330"/>
      <c r="S530" s="330"/>
      <c r="T530" s="330"/>
      <c r="U530" s="330"/>
      <c r="V530" s="330"/>
      <c r="W530" s="330"/>
      <c r="X530" s="330"/>
      <c r="Y530" s="330"/>
      <c r="BF530" s="332">
        <v>526</v>
      </c>
      <c r="BG530" s="333">
        <v>135000</v>
      </c>
      <c r="BH530" s="333">
        <v>99000</v>
      </c>
      <c r="BI530" s="333">
        <v>110000</v>
      </c>
      <c r="BJ530" s="333">
        <v>85000</v>
      </c>
      <c r="BK530" s="333">
        <v>99000</v>
      </c>
      <c r="BL530" s="333"/>
      <c r="BM530" s="333"/>
      <c r="BN530" s="333"/>
      <c r="BO530" s="333"/>
      <c r="BP530" s="331" t="s">
        <v>287</v>
      </c>
    </row>
    <row r="531" spans="1:68" s="331" customFormat="1" x14ac:dyDescent="0.3">
      <c r="A531" s="330"/>
      <c r="B531" s="330"/>
      <c r="C531" s="330"/>
      <c r="D531" s="330"/>
      <c r="E531" s="330"/>
      <c r="F531" s="330"/>
      <c r="G531" s="330"/>
      <c r="H531" s="330"/>
      <c r="I531" s="330"/>
      <c r="J531" s="330"/>
      <c r="K531" s="330"/>
      <c r="L531" s="330"/>
      <c r="M531" s="330"/>
      <c r="N531" s="330"/>
      <c r="O531" s="330"/>
      <c r="P531" s="330"/>
      <c r="Q531" s="330"/>
      <c r="R531" s="330"/>
      <c r="S531" s="330"/>
      <c r="T531" s="330"/>
      <c r="U531" s="330"/>
      <c r="V531" s="330"/>
      <c r="W531" s="330"/>
      <c r="X531" s="330"/>
      <c r="Y531" s="330"/>
      <c r="BF531" s="332">
        <v>527</v>
      </c>
      <c r="BG531" s="333">
        <v>135000</v>
      </c>
      <c r="BH531" s="333">
        <v>99000</v>
      </c>
      <c r="BI531" s="333">
        <v>110000</v>
      </c>
      <c r="BJ531" s="333">
        <v>85000</v>
      </c>
      <c r="BK531" s="333">
        <v>99000</v>
      </c>
      <c r="BL531" s="333"/>
      <c r="BM531" s="333"/>
      <c r="BN531" s="333"/>
      <c r="BO531" s="333"/>
      <c r="BP531" s="331" t="s">
        <v>287</v>
      </c>
    </row>
    <row r="532" spans="1:68" s="331" customFormat="1" x14ac:dyDescent="0.3">
      <c r="A532" s="330"/>
      <c r="B532" s="330"/>
      <c r="C532" s="330"/>
      <c r="D532" s="330"/>
      <c r="E532" s="330"/>
      <c r="F532" s="330"/>
      <c r="G532" s="330"/>
      <c r="H532" s="330"/>
      <c r="I532" s="330"/>
      <c r="J532" s="330"/>
      <c r="K532" s="330"/>
      <c r="L532" s="330"/>
      <c r="M532" s="330"/>
      <c r="N532" s="330"/>
      <c r="O532" s="330"/>
      <c r="P532" s="330"/>
      <c r="Q532" s="330"/>
      <c r="R532" s="330"/>
      <c r="S532" s="330"/>
      <c r="T532" s="330"/>
      <c r="U532" s="330"/>
      <c r="V532" s="330"/>
      <c r="W532" s="330"/>
      <c r="X532" s="330"/>
      <c r="Y532" s="330"/>
      <c r="BF532" s="332">
        <v>528</v>
      </c>
      <c r="BG532" s="333">
        <v>135000</v>
      </c>
      <c r="BH532" s="333">
        <v>99000</v>
      </c>
      <c r="BI532" s="333">
        <v>110000</v>
      </c>
      <c r="BJ532" s="333">
        <v>85000</v>
      </c>
      <c r="BK532" s="333">
        <v>99000</v>
      </c>
      <c r="BL532" s="333"/>
      <c r="BM532" s="333"/>
      <c r="BN532" s="333"/>
      <c r="BO532" s="333"/>
      <c r="BP532" s="331" t="s">
        <v>287</v>
      </c>
    </row>
    <row r="533" spans="1:68" s="331" customFormat="1" x14ac:dyDescent="0.3">
      <c r="A533" s="330"/>
      <c r="B533" s="330"/>
      <c r="C533" s="330"/>
      <c r="D533" s="330"/>
      <c r="E533" s="330"/>
      <c r="F533" s="330"/>
      <c r="G533" s="330"/>
      <c r="H533" s="330"/>
      <c r="I533" s="330"/>
      <c r="J533" s="330"/>
      <c r="K533" s="330"/>
      <c r="L533" s="330"/>
      <c r="M533" s="330"/>
      <c r="N533" s="330"/>
      <c r="O533" s="330"/>
      <c r="P533" s="330"/>
      <c r="Q533" s="330"/>
      <c r="R533" s="330"/>
      <c r="S533" s="330"/>
      <c r="T533" s="330"/>
      <c r="U533" s="330"/>
      <c r="V533" s="330"/>
      <c r="W533" s="330"/>
      <c r="X533" s="330"/>
      <c r="Y533" s="330"/>
      <c r="BF533" s="332">
        <v>529</v>
      </c>
      <c r="BG533" s="333">
        <v>135000</v>
      </c>
      <c r="BH533" s="333">
        <v>99000</v>
      </c>
      <c r="BI533" s="333">
        <v>110000</v>
      </c>
      <c r="BJ533" s="333">
        <v>85000</v>
      </c>
      <c r="BK533" s="333">
        <v>99000</v>
      </c>
      <c r="BL533" s="333"/>
      <c r="BM533" s="333"/>
      <c r="BN533" s="333"/>
      <c r="BO533" s="333"/>
      <c r="BP533" s="331" t="s">
        <v>287</v>
      </c>
    </row>
    <row r="534" spans="1:68" s="331" customFormat="1" x14ac:dyDescent="0.3">
      <c r="A534" s="330"/>
      <c r="B534" s="330"/>
      <c r="C534" s="330"/>
      <c r="D534" s="330"/>
      <c r="E534" s="330"/>
      <c r="F534" s="330"/>
      <c r="G534" s="330"/>
      <c r="H534" s="330"/>
      <c r="I534" s="330"/>
      <c r="J534" s="330"/>
      <c r="K534" s="330"/>
      <c r="L534" s="330"/>
      <c r="M534" s="330"/>
      <c r="N534" s="330"/>
      <c r="O534" s="330"/>
      <c r="P534" s="330"/>
      <c r="Q534" s="330"/>
      <c r="R534" s="330"/>
      <c r="S534" s="330"/>
      <c r="T534" s="330"/>
      <c r="U534" s="330"/>
      <c r="V534" s="330"/>
      <c r="W534" s="330"/>
      <c r="X534" s="330"/>
      <c r="Y534" s="330"/>
      <c r="BF534" s="332">
        <v>530</v>
      </c>
      <c r="BG534" s="333">
        <v>135000</v>
      </c>
      <c r="BH534" s="333">
        <v>99000</v>
      </c>
      <c r="BI534" s="333">
        <v>110000</v>
      </c>
      <c r="BJ534" s="333">
        <v>85000</v>
      </c>
      <c r="BK534" s="333">
        <v>99000</v>
      </c>
      <c r="BL534" s="333"/>
      <c r="BM534" s="333"/>
      <c r="BN534" s="333"/>
      <c r="BO534" s="333"/>
      <c r="BP534" s="331" t="s">
        <v>287</v>
      </c>
    </row>
    <row r="535" spans="1:68" s="331" customFormat="1" x14ac:dyDescent="0.3">
      <c r="A535" s="330"/>
      <c r="B535" s="330"/>
      <c r="C535" s="330"/>
      <c r="D535" s="330"/>
      <c r="E535" s="330"/>
      <c r="F535" s="330"/>
      <c r="G535" s="330"/>
      <c r="H535" s="330"/>
      <c r="I535" s="330"/>
      <c r="J535" s="330"/>
      <c r="K535" s="330"/>
      <c r="L535" s="330"/>
      <c r="M535" s="330"/>
      <c r="N535" s="330"/>
      <c r="O535" s="330"/>
      <c r="P535" s="330"/>
      <c r="Q535" s="330"/>
      <c r="R535" s="330"/>
      <c r="S535" s="330"/>
      <c r="T535" s="330"/>
      <c r="U535" s="330"/>
      <c r="V535" s="330"/>
      <c r="W535" s="330"/>
      <c r="X535" s="330"/>
      <c r="Y535" s="330"/>
      <c r="BF535" s="332">
        <v>531</v>
      </c>
      <c r="BG535" s="333">
        <v>135000</v>
      </c>
      <c r="BH535" s="333">
        <v>99000</v>
      </c>
      <c r="BI535" s="333">
        <v>110000</v>
      </c>
      <c r="BJ535" s="333">
        <v>85000</v>
      </c>
      <c r="BK535" s="333">
        <v>99000</v>
      </c>
      <c r="BL535" s="333"/>
      <c r="BM535" s="333"/>
      <c r="BN535" s="333"/>
      <c r="BO535" s="333"/>
      <c r="BP535" s="331" t="s">
        <v>287</v>
      </c>
    </row>
    <row r="536" spans="1:68" s="331" customFormat="1" x14ac:dyDescent="0.3">
      <c r="A536" s="330"/>
      <c r="B536" s="330"/>
      <c r="C536" s="330"/>
      <c r="D536" s="330"/>
      <c r="E536" s="330"/>
      <c r="F536" s="330"/>
      <c r="G536" s="330"/>
      <c r="H536" s="330"/>
      <c r="I536" s="330"/>
      <c r="J536" s="330"/>
      <c r="K536" s="330"/>
      <c r="L536" s="330"/>
      <c r="M536" s="330"/>
      <c r="N536" s="330"/>
      <c r="O536" s="330"/>
      <c r="P536" s="330"/>
      <c r="Q536" s="330"/>
      <c r="R536" s="330"/>
      <c r="S536" s="330"/>
      <c r="T536" s="330"/>
      <c r="U536" s="330"/>
      <c r="V536" s="330"/>
      <c r="W536" s="330"/>
      <c r="X536" s="330"/>
      <c r="Y536" s="330"/>
      <c r="BF536" s="332">
        <v>532</v>
      </c>
      <c r="BG536" s="333">
        <v>135000</v>
      </c>
      <c r="BH536" s="333">
        <v>99000</v>
      </c>
      <c r="BI536" s="333">
        <v>110000</v>
      </c>
      <c r="BJ536" s="333">
        <v>85000</v>
      </c>
      <c r="BK536" s="333">
        <v>99000</v>
      </c>
      <c r="BL536" s="333"/>
      <c r="BM536" s="333"/>
      <c r="BN536" s="333"/>
      <c r="BO536" s="333"/>
      <c r="BP536" s="331" t="s">
        <v>287</v>
      </c>
    </row>
    <row r="537" spans="1:68" s="331" customFormat="1" x14ac:dyDescent="0.3">
      <c r="A537" s="330"/>
      <c r="B537" s="330"/>
      <c r="C537" s="330"/>
      <c r="D537" s="330"/>
      <c r="E537" s="330"/>
      <c r="F537" s="330"/>
      <c r="G537" s="330"/>
      <c r="H537" s="330"/>
      <c r="I537" s="330"/>
      <c r="J537" s="330"/>
      <c r="K537" s="330"/>
      <c r="L537" s="330"/>
      <c r="M537" s="330"/>
      <c r="N537" s="330"/>
      <c r="O537" s="330"/>
      <c r="P537" s="330"/>
      <c r="Q537" s="330"/>
      <c r="R537" s="330"/>
      <c r="S537" s="330"/>
      <c r="T537" s="330"/>
      <c r="U537" s="330"/>
      <c r="V537" s="330"/>
      <c r="W537" s="330"/>
      <c r="X537" s="330"/>
      <c r="Y537" s="330"/>
      <c r="BF537" s="332">
        <v>533</v>
      </c>
      <c r="BG537" s="333">
        <v>135000</v>
      </c>
      <c r="BH537" s="333">
        <v>99000</v>
      </c>
      <c r="BI537" s="333">
        <v>110000</v>
      </c>
      <c r="BJ537" s="333">
        <v>85000</v>
      </c>
      <c r="BK537" s="333">
        <v>99000</v>
      </c>
      <c r="BL537" s="333"/>
      <c r="BM537" s="333"/>
      <c r="BN537" s="333"/>
      <c r="BO537" s="333"/>
      <c r="BP537" s="331" t="s">
        <v>287</v>
      </c>
    </row>
    <row r="538" spans="1:68" s="331" customFormat="1" x14ac:dyDescent="0.3">
      <c r="A538" s="330"/>
      <c r="B538" s="330"/>
      <c r="C538" s="330"/>
      <c r="D538" s="330"/>
      <c r="E538" s="330"/>
      <c r="F538" s="330"/>
      <c r="G538" s="330"/>
      <c r="H538" s="330"/>
      <c r="I538" s="330"/>
      <c r="J538" s="330"/>
      <c r="K538" s="330"/>
      <c r="L538" s="330"/>
      <c r="M538" s="330"/>
      <c r="N538" s="330"/>
      <c r="O538" s="330"/>
      <c r="P538" s="330"/>
      <c r="Q538" s="330"/>
      <c r="R538" s="330"/>
      <c r="S538" s="330"/>
      <c r="T538" s="330"/>
      <c r="U538" s="330"/>
      <c r="V538" s="330"/>
      <c r="W538" s="330"/>
      <c r="X538" s="330"/>
      <c r="Y538" s="330"/>
      <c r="BF538" s="332">
        <v>534</v>
      </c>
      <c r="BG538" s="333">
        <v>135000</v>
      </c>
      <c r="BH538" s="333">
        <v>99000</v>
      </c>
      <c r="BI538" s="333">
        <v>110000</v>
      </c>
      <c r="BJ538" s="333">
        <v>85000</v>
      </c>
      <c r="BK538" s="333">
        <v>99000</v>
      </c>
      <c r="BL538" s="333"/>
      <c r="BM538" s="333"/>
      <c r="BN538" s="333"/>
      <c r="BO538" s="333"/>
      <c r="BP538" s="331" t="s">
        <v>287</v>
      </c>
    </row>
    <row r="539" spans="1:68" s="331" customFormat="1" x14ac:dyDescent="0.3">
      <c r="A539" s="330"/>
      <c r="B539" s="330"/>
      <c r="C539" s="330"/>
      <c r="D539" s="330"/>
      <c r="E539" s="330"/>
      <c r="F539" s="330"/>
      <c r="G539" s="330"/>
      <c r="H539" s="330"/>
      <c r="I539" s="330"/>
      <c r="J539" s="330"/>
      <c r="K539" s="330"/>
      <c r="L539" s="330"/>
      <c r="M539" s="330"/>
      <c r="N539" s="330"/>
      <c r="O539" s="330"/>
      <c r="P539" s="330"/>
      <c r="Q539" s="330"/>
      <c r="R539" s="330"/>
      <c r="S539" s="330"/>
      <c r="T539" s="330"/>
      <c r="U539" s="330"/>
      <c r="V539" s="330"/>
      <c r="W539" s="330"/>
      <c r="X539" s="330"/>
      <c r="Y539" s="330"/>
      <c r="BF539" s="332">
        <v>535</v>
      </c>
      <c r="BG539" s="333">
        <v>135000</v>
      </c>
      <c r="BH539" s="333">
        <v>99000</v>
      </c>
      <c r="BI539" s="333">
        <v>110000</v>
      </c>
      <c r="BJ539" s="333">
        <v>85000</v>
      </c>
      <c r="BK539" s="333">
        <v>99000</v>
      </c>
      <c r="BL539" s="333"/>
      <c r="BM539" s="333"/>
      <c r="BN539" s="333"/>
      <c r="BO539" s="333"/>
      <c r="BP539" s="331" t="s">
        <v>287</v>
      </c>
    </row>
    <row r="540" spans="1:68" s="331" customFormat="1" x14ac:dyDescent="0.3">
      <c r="A540" s="330"/>
      <c r="B540" s="330"/>
      <c r="C540" s="330"/>
      <c r="D540" s="330"/>
      <c r="E540" s="330"/>
      <c r="F540" s="330"/>
      <c r="G540" s="330"/>
      <c r="H540" s="330"/>
      <c r="I540" s="330"/>
      <c r="J540" s="330"/>
      <c r="K540" s="330"/>
      <c r="L540" s="330"/>
      <c r="M540" s="330"/>
      <c r="N540" s="330"/>
      <c r="O540" s="330"/>
      <c r="P540" s="330"/>
      <c r="Q540" s="330"/>
      <c r="R540" s="330"/>
      <c r="S540" s="330"/>
      <c r="T540" s="330"/>
      <c r="U540" s="330"/>
      <c r="V540" s="330"/>
      <c r="W540" s="330"/>
      <c r="X540" s="330"/>
      <c r="Y540" s="330"/>
      <c r="BF540" s="332">
        <v>536</v>
      </c>
      <c r="BG540" s="333">
        <v>135000</v>
      </c>
      <c r="BH540" s="333">
        <v>99000</v>
      </c>
      <c r="BI540" s="333">
        <v>110000</v>
      </c>
      <c r="BJ540" s="333">
        <v>85000</v>
      </c>
      <c r="BK540" s="333">
        <v>99000</v>
      </c>
      <c r="BL540" s="333"/>
      <c r="BM540" s="333"/>
      <c r="BN540" s="333"/>
      <c r="BO540" s="333"/>
      <c r="BP540" s="331" t="s">
        <v>287</v>
      </c>
    </row>
    <row r="541" spans="1:68" s="331" customFormat="1" x14ac:dyDescent="0.3">
      <c r="A541" s="330"/>
      <c r="B541" s="330"/>
      <c r="C541" s="330"/>
      <c r="D541" s="330"/>
      <c r="E541" s="330"/>
      <c r="F541" s="330"/>
      <c r="G541" s="330"/>
      <c r="H541" s="330"/>
      <c r="I541" s="330"/>
      <c r="J541" s="330"/>
      <c r="K541" s="330"/>
      <c r="L541" s="330"/>
      <c r="M541" s="330"/>
      <c r="N541" s="330"/>
      <c r="O541" s="330"/>
      <c r="P541" s="330"/>
      <c r="Q541" s="330"/>
      <c r="R541" s="330"/>
      <c r="S541" s="330"/>
      <c r="T541" s="330"/>
      <c r="U541" s="330"/>
      <c r="V541" s="330"/>
      <c r="W541" s="330"/>
      <c r="X541" s="330"/>
      <c r="Y541" s="330"/>
      <c r="BF541" s="332">
        <v>537</v>
      </c>
      <c r="BG541" s="333">
        <v>135000</v>
      </c>
      <c r="BH541" s="333">
        <v>99000</v>
      </c>
      <c r="BI541" s="333">
        <v>110000</v>
      </c>
      <c r="BJ541" s="333">
        <v>85000</v>
      </c>
      <c r="BK541" s="333">
        <v>99000</v>
      </c>
      <c r="BL541" s="333"/>
      <c r="BM541" s="333"/>
      <c r="BN541" s="333"/>
      <c r="BO541" s="333"/>
      <c r="BP541" s="331" t="s">
        <v>287</v>
      </c>
    </row>
    <row r="542" spans="1:68" s="331" customFormat="1" x14ac:dyDescent="0.3">
      <c r="A542" s="330"/>
      <c r="B542" s="330"/>
      <c r="C542" s="330"/>
      <c r="D542" s="330"/>
      <c r="E542" s="330"/>
      <c r="F542" s="330"/>
      <c r="G542" s="330"/>
      <c r="H542" s="330"/>
      <c r="I542" s="330"/>
      <c r="J542" s="330"/>
      <c r="K542" s="330"/>
      <c r="L542" s="330"/>
      <c r="M542" s="330"/>
      <c r="N542" s="330"/>
      <c r="O542" s="330"/>
      <c r="P542" s="330"/>
      <c r="Q542" s="330"/>
      <c r="R542" s="330"/>
      <c r="S542" s="330"/>
      <c r="T542" s="330"/>
      <c r="U542" s="330"/>
      <c r="V542" s="330"/>
      <c r="W542" s="330"/>
      <c r="X542" s="330"/>
      <c r="Y542" s="330"/>
      <c r="BF542" s="332">
        <v>538</v>
      </c>
      <c r="BG542" s="333">
        <v>135000</v>
      </c>
      <c r="BH542" s="333">
        <v>99000</v>
      </c>
      <c r="BI542" s="333">
        <v>110000</v>
      </c>
      <c r="BJ542" s="333">
        <v>85000</v>
      </c>
      <c r="BK542" s="333">
        <v>99000</v>
      </c>
      <c r="BL542" s="333"/>
      <c r="BM542" s="333"/>
      <c r="BN542" s="333"/>
      <c r="BO542" s="333"/>
      <c r="BP542" s="331" t="s">
        <v>287</v>
      </c>
    </row>
    <row r="543" spans="1:68" s="331" customFormat="1" x14ac:dyDescent="0.3">
      <c r="A543" s="330"/>
      <c r="B543" s="330"/>
      <c r="C543" s="330"/>
      <c r="D543" s="330"/>
      <c r="E543" s="330"/>
      <c r="F543" s="330"/>
      <c r="G543" s="330"/>
      <c r="H543" s="330"/>
      <c r="I543" s="330"/>
      <c r="J543" s="330"/>
      <c r="K543" s="330"/>
      <c r="L543" s="330"/>
      <c r="M543" s="330"/>
      <c r="N543" s="330"/>
      <c r="O543" s="330"/>
      <c r="P543" s="330"/>
      <c r="Q543" s="330"/>
      <c r="R543" s="330"/>
      <c r="S543" s="330"/>
      <c r="T543" s="330"/>
      <c r="U543" s="330"/>
      <c r="V543" s="330"/>
      <c r="W543" s="330"/>
      <c r="X543" s="330"/>
      <c r="Y543" s="330"/>
      <c r="BF543" s="332">
        <v>539</v>
      </c>
      <c r="BG543" s="333">
        <v>135000</v>
      </c>
      <c r="BH543" s="333">
        <v>99000</v>
      </c>
      <c r="BI543" s="333">
        <v>110000</v>
      </c>
      <c r="BJ543" s="333">
        <v>85000</v>
      </c>
      <c r="BK543" s="333">
        <v>99000</v>
      </c>
      <c r="BL543" s="333"/>
      <c r="BM543" s="333"/>
      <c r="BN543" s="333"/>
      <c r="BO543" s="333"/>
      <c r="BP543" s="331" t="s">
        <v>287</v>
      </c>
    </row>
    <row r="544" spans="1:68" s="331" customFormat="1" x14ac:dyDescent="0.3">
      <c r="A544" s="330"/>
      <c r="B544" s="330"/>
      <c r="C544" s="330"/>
      <c r="D544" s="330"/>
      <c r="E544" s="330"/>
      <c r="F544" s="330"/>
      <c r="G544" s="330"/>
      <c r="H544" s="330"/>
      <c r="I544" s="330"/>
      <c r="J544" s="330"/>
      <c r="K544" s="330"/>
      <c r="L544" s="330"/>
      <c r="M544" s="330"/>
      <c r="N544" s="330"/>
      <c r="O544" s="330"/>
      <c r="P544" s="330"/>
      <c r="Q544" s="330"/>
      <c r="R544" s="330"/>
      <c r="S544" s="330"/>
      <c r="T544" s="330"/>
      <c r="U544" s="330"/>
      <c r="V544" s="330"/>
      <c r="W544" s="330"/>
      <c r="X544" s="330"/>
      <c r="Y544" s="330"/>
      <c r="BF544" s="332">
        <v>540</v>
      </c>
      <c r="BG544" s="333">
        <v>135000</v>
      </c>
      <c r="BH544" s="333">
        <v>99000</v>
      </c>
      <c r="BI544" s="333">
        <v>110000</v>
      </c>
      <c r="BJ544" s="333">
        <v>85000</v>
      </c>
      <c r="BK544" s="333">
        <v>99000</v>
      </c>
      <c r="BL544" s="333"/>
      <c r="BM544" s="333"/>
      <c r="BN544" s="333"/>
      <c r="BO544" s="333"/>
      <c r="BP544" s="331" t="s">
        <v>287</v>
      </c>
    </row>
    <row r="545" spans="1:68" s="331" customFormat="1" x14ac:dyDescent="0.3">
      <c r="A545" s="330"/>
      <c r="B545" s="330"/>
      <c r="C545" s="330"/>
      <c r="D545" s="330"/>
      <c r="E545" s="330"/>
      <c r="F545" s="330"/>
      <c r="G545" s="330"/>
      <c r="H545" s="330"/>
      <c r="I545" s="330"/>
      <c r="J545" s="330"/>
      <c r="K545" s="330"/>
      <c r="L545" s="330"/>
      <c r="M545" s="330"/>
      <c r="N545" s="330"/>
      <c r="O545" s="330"/>
      <c r="P545" s="330"/>
      <c r="Q545" s="330"/>
      <c r="R545" s="330"/>
      <c r="S545" s="330"/>
      <c r="T545" s="330"/>
      <c r="U545" s="330"/>
      <c r="V545" s="330"/>
      <c r="W545" s="330"/>
      <c r="X545" s="330"/>
      <c r="Y545" s="330"/>
      <c r="BF545" s="332">
        <v>541</v>
      </c>
      <c r="BG545" s="333">
        <v>135000</v>
      </c>
      <c r="BH545" s="333">
        <v>99000</v>
      </c>
      <c r="BI545" s="333">
        <v>110000</v>
      </c>
      <c r="BJ545" s="333">
        <v>85000</v>
      </c>
      <c r="BK545" s="333">
        <v>99000</v>
      </c>
      <c r="BL545" s="333"/>
      <c r="BM545" s="333"/>
      <c r="BN545" s="333"/>
      <c r="BO545" s="333"/>
      <c r="BP545" s="331" t="s">
        <v>287</v>
      </c>
    </row>
    <row r="546" spans="1:68" s="331" customFormat="1" x14ac:dyDescent="0.3">
      <c r="A546" s="330"/>
      <c r="B546" s="330"/>
      <c r="C546" s="330"/>
      <c r="D546" s="330"/>
      <c r="E546" s="330"/>
      <c r="F546" s="330"/>
      <c r="G546" s="330"/>
      <c r="H546" s="330"/>
      <c r="I546" s="330"/>
      <c r="J546" s="330"/>
      <c r="K546" s="330"/>
      <c r="L546" s="330"/>
      <c r="M546" s="330"/>
      <c r="N546" s="330"/>
      <c r="O546" s="330"/>
      <c r="P546" s="330"/>
      <c r="Q546" s="330"/>
      <c r="R546" s="330"/>
      <c r="S546" s="330"/>
      <c r="T546" s="330"/>
      <c r="U546" s="330"/>
      <c r="V546" s="330"/>
      <c r="W546" s="330"/>
      <c r="X546" s="330"/>
      <c r="Y546" s="330"/>
      <c r="BF546" s="332">
        <v>542</v>
      </c>
      <c r="BG546" s="333">
        <v>135000</v>
      </c>
      <c r="BH546" s="333">
        <v>99000</v>
      </c>
      <c r="BI546" s="333">
        <v>110000</v>
      </c>
      <c r="BJ546" s="333">
        <v>85000</v>
      </c>
      <c r="BK546" s="333">
        <v>99000</v>
      </c>
      <c r="BL546" s="333"/>
      <c r="BM546" s="333"/>
      <c r="BN546" s="333"/>
      <c r="BO546" s="333"/>
      <c r="BP546" s="331" t="s">
        <v>287</v>
      </c>
    </row>
    <row r="547" spans="1:68" s="331" customFormat="1" x14ac:dyDescent="0.3">
      <c r="A547" s="330"/>
      <c r="B547" s="330"/>
      <c r="C547" s="330"/>
      <c r="D547" s="330"/>
      <c r="E547" s="330"/>
      <c r="F547" s="330"/>
      <c r="G547" s="330"/>
      <c r="H547" s="330"/>
      <c r="I547" s="330"/>
      <c r="J547" s="330"/>
      <c r="K547" s="330"/>
      <c r="L547" s="330"/>
      <c r="M547" s="330"/>
      <c r="N547" s="330"/>
      <c r="O547" s="330"/>
      <c r="P547" s="330"/>
      <c r="Q547" s="330"/>
      <c r="R547" s="330"/>
      <c r="S547" s="330"/>
      <c r="T547" s="330"/>
      <c r="U547" s="330"/>
      <c r="V547" s="330"/>
      <c r="W547" s="330"/>
      <c r="X547" s="330"/>
      <c r="Y547" s="330"/>
      <c r="BF547" s="332">
        <v>543</v>
      </c>
      <c r="BG547" s="333">
        <v>135000</v>
      </c>
      <c r="BH547" s="333">
        <v>99000</v>
      </c>
      <c r="BI547" s="333">
        <v>110000</v>
      </c>
      <c r="BJ547" s="333">
        <v>85000</v>
      </c>
      <c r="BK547" s="333">
        <v>99000</v>
      </c>
      <c r="BL547" s="333"/>
      <c r="BM547" s="333"/>
      <c r="BN547" s="333"/>
      <c r="BO547" s="333"/>
      <c r="BP547" s="331" t="s">
        <v>287</v>
      </c>
    </row>
    <row r="548" spans="1:68" s="331" customFormat="1" x14ac:dyDescent="0.3">
      <c r="A548" s="330"/>
      <c r="B548" s="330"/>
      <c r="C548" s="330"/>
      <c r="D548" s="330"/>
      <c r="E548" s="330"/>
      <c r="F548" s="330"/>
      <c r="G548" s="330"/>
      <c r="H548" s="330"/>
      <c r="I548" s="330"/>
      <c r="J548" s="330"/>
      <c r="K548" s="330"/>
      <c r="L548" s="330"/>
      <c r="M548" s="330"/>
      <c r="N548" s="330"/>
      <c r="O548" s="330"/>
      <c r="P548" s="330"/>
      <c r="Q548" s="330"/>
      <c r="R548" s="330"/>
      <c r="S548" s="330"/>
      <c r="T548" s="330"/>
      <c r="U548" s="330"/>
      <c r="V548" s="330"/>
      <c r="W548" s="330"/>
      <c r="X548" s="330"/>
      <c r="Y548" s="330"/>
      <c r="BF548" s="332">
        <v>544</v>
      </c>
      <c r="BG548" s="333">
        <v>135000</v>
      </c>
      <c r="BH548" s="333">
        <v>99000</v>
      </c>
      <c r="BI548" s="333">
        <v>110000</v>
      </c>
      <c r="BJ548" s="333">
        <v>85000</v>
      </c>
      <c r="BK548" s="333">
        <v>99000</v>
      </c>
      <c r="BL548" s="333"/>
      <c r="BM548" s="333"/>
      <c r="BN548" s="333"/>
      <c r="BO548" s="333"/>
      <c r="BP548" s="331" t="s">
        <v>287</v>
      </c>
    </row>
    <row r="549" spans="1:68" s="331" customFormat="1" x14ac:dyDescent="0.3">
      <c r="A549" s="330"/>
      <c r="B549" s="330"/>
      <c r="C549" s="330"/>
      <c r="D549" s="330"/>
      <c r="E549" s="330"/>
      <c r="F549" s="330"/>
      <c r="G549" s="330"/>
      <c r="H549" s="330"/>
      <c r="I549" s="330"/>
      <c r="J549" s="330"/>
      <c r="K549" s="330"/>
      <c r="L549" s="330"/>
      <c r="M549" s="330"/>
      <c r="N549" s="330"/>
      <c r="O549" s="330"/>
      <c r="P549" s="330"/>
      <c r="Q549" s="330"/>
      <c r="R549" s="330"/>
      <c r="S549" s="330"/>
      <c r="T549" s="330"/>
      <c r="U549" s="330"/>
      <c r="V549" s="330"/>
      <c r="W549" s="330"/>
      <c r="X549" s="330"/>
      <c r="Y549" s="330"/>
      <c r="BF549" s="332">
        <v>545</v>
      </c>
      <c r="BG549" s="333">
        <v>135000</v>
      </c>
      <c r="BH549" s="333">
        <v>99000</v>
      </c>
      <c r="BI549" s="333">
        <v>110000</v>
      </c>
      <c r="BJ549" s="333">
        <v>85000</v>
      </c>
      <c r="BK549" s="333">
        <v>99000</v>
      </c>
      <c r="BL549" s="333"/>
      <c r="BM549" s="333"/>
      <c r="BN549" s="333"/>
      <c r="BO549" s="333"/>
      <c r="BP549" s="331" t="s">
        <v>287</v>
      </c>
    </row>
    <row r="550" spans="1:68" s="331" customFormat="1" x14ac:dyDescent="0.3">
      <c r="A550" s="330"/>
      <c r="B550" s="330"/>
      <c r="C550" s="330"/>
      <c r="D550" s="330"/>
      <c r="E550" s="330"/>
      <c r="F550" s="330"/>
      <c r="G550" s="330"/>
      <c r="H550" s="330"/>
      <c r="I550" s="330"/>
      <c r="J550" s="330"/>
      <c r="K550" s="330"/>
      <c r="L550" s="330"/>
      <c r="M550" s="330"/>
      <c r="N550" s="330"/>
      <c r="O550" s="330"/>
      <c r="P550" s="330"/>
      <c r="Q550" s="330"/>
      <c r="R550" s="330"/>
      <c r="S550" s="330"/>
      <c r="T550" s="330"/>
      <c r="U550" s="330"/>
      <c r="V550" s="330"/>
      <c r="W550" s="330"/>
      <c r="X550" s="330"/>
      <c r="Y550" s="330"/>
      <c r="BF550" s="332">
        <v>546</v>
      </c>
      <c r="BG550" s="333">
        <v>135000</v>
      </c>
      <c r="BH550" s="333">
        <v>99000</v>
      </c>
      <c r="BI550" s="333">
        <v>110000</v>
      </c>
      <c r="BJ550" s="333">
        <v>85000</v>
      </c>
      <c r="BK550" s="333">
        <v>99000</v>
      </c>
      <c r="BL550" s="333"/>
      <c r="BM550" s="333"/>
      <c r="BN550" s="333"/>
      <c r="BO550" s="333"/>
      <c r="BP550" s="331" t="s">
        <v>287</v>
      </c>
    </row>
    <row r="551" spans="1:68" s="331" customFormat="1" x14ac:dyDescent="0.3">
      <c r="A551" s="330"/>
      <c r="B551" s="330"/>
      <c r="C551" s="330"/>
      <c r="D551" s="330"/>
      <c r="E551" s="330"/>
      <c r="F551" s="330"/>
      <c r="G551" s="330"/>
      <c r="H551" s="330"/>
      <c r="I551" s="330"/>
      <c r="J551" s="330"/>
      <c r="K551" s="330"/>
      <c r="L551" s="330"/>
      <c r="M551" s="330"/>
      <c r="N551" s="330"/>
      <c r="O551" s="330"/>
      <c r="P551" s="330"/>
      <c r="Q551" s="330"/>
      <c r="R551" s="330"/>
      <c r="S551" s="330"/>
      <c r="T551" s="330"/>
      <c r="U551" s="330"/>
      <c r="V551" s="330"/>
      <c r="W551" s="330"/>
      <c r="X551" s="330"/>
      <c r="Y551" s="330"/>
      <c r="BF551" s="332">
        <v>547</v>
      </c>
      <c r="BG551" s="333">
        <v>135000</v>
      </c>
      <c r="BH551" s="333">
        <v>99000</v>
      </c>
      <c r="BI551" s="333">
        <v>110000</v>
      </c>
      <c r="BJ551" s="333">
        <v>85000</v>
      </c>
      <c r="BK551" s="333">
        <v>99000</v>
      </c>
      <c r="BL551" s="333"/>
      <c r="BM551" s="333"/>
      <c r="BN551" s="333"/>
      <c r="BO551" s="333"/>
      <c r="BP551" s="331" t="s">
        <v>287</v>
      </c>
    </row>
    <row r="552" spans="1:68" s="331" customFormat="1" x14ac:dyDescent="0.3">
      <c r="A552" s="330"/>
      <c r="B552" s="330"/>
      <c r="C552" s="330"/>
      <c r="D552" s="330"/>
      <c r="E552" s="330"/>
      <c r="F552" s="330"/>
      <c r="G552" s="330"/>
      <c r="H552" s="330"/>
      <c r="I552" s="330"/>
      <c r="J552" s="330"/>
      <c r="K552" s="330"/>
      <c r="L552" s="330"/>
      <c r="M552" s="330"/>
      <c r="N552" s="330"/>
      <c r="O552" s="330"/>
      <c r="P552" s="330"/>
      <c r="Q552" s="330"/>
      <c r="R552" s="330"/>
      <c r="S552" s="330"/>
      <c r="T552" s="330"/>
      <c r="U552" s="330"/>
      <c r="V552" s="330"/>
      <c r="W552" s="330"/>
      <c r="X552" s="330"/>
      <c r="Y552" s="330"/>
      <c r="BF552" s="332">
        <v>548</v>
      </c>
      <c r="BG552" s="333">
        <v>135000</v>
      </c>
      <c r="BH552" s="333">
        <v>99000</v>
      </c>
      <c r="BI552" s="333">
        <v>110000</v>
      </c>
      <c r="BJ552" s="333">
        <v>85000</v>
      </c>
      <c r="BK552" s="333">
        <v>99000</v>
      </c>
      <c r="BL552" s="333"/>
      <c r="BM552" s="333"/>
      <c r="BN552" s="333"/>
      <c r="BO552" s="333"/>
      <c r="BP552" s="331" t="s">
        <v>287</v>
      </c>
    </row>
    <row r="553" spans="1:68" s="331" customFormat="1" x14ac:dyDescent="0.3">
      <c r="A553" s="330"/>
      <c r="B553" s="330"/>
      <c r="C553" s="330"/>
      <c r="D553" s="330"/>
      <c r="E553" s="330"/>
      <c r="F553" s="330"/>
      <c r="G553" s="330"/>
      <c r="H553" s="330"/>
      <c r="I553" s="330"/>
      <c r="J553" s="330"/>
      <c r="K553" s="330"/>
      <c r="L553" s="330"/>
      <c r="M553" s="330"/>
      <c r="N553" s="330"/>
      <c r="O553" s="330"/>
      <c r="P553" s="330"/>
      <c r="Q553" s="330"/>
      <c r="R553" s="330"/>
      <c r="S553" s="330"/>
      <c r="T553" s="330"/>
      <c r="U553" s="330"/>
      <c r="V553" s="330"/>
      <c r="W553" s="330"/>
      <c r="X553" s="330"/>
      <c r="Y553" s="330"/>
      <c r="BF553" s="332">
        <v>549</v>
      </c>
      <c r="BG553" s="333">
        <v>135000</v>
      </c>
      <c r="BH553" s="333">
        <v>99000</v>
      </c>
      <c r="BI553" s="333">
        <v>110000</v>
      </c>
      <c r="BJ553" s="333">
        <v>85000</v>
      </c>
      <c r="BK553" s="333">
        <v>99000</v>
      </c>
      <c r="BL553" s="333"/>
      <c r="BM553" s="333"/>
      <c r="BN553" s="333"/>
      <c r="BO553" s="333"/>
      <c r="BP553" s="331" t="s">
        <v>287</v>
      </c>
    </row>
    <row r="554" spans="1:68" s="331" customFormat="1" x14ac:dyDescent="0.3">
      <c r="A554" s="330"/>
      <c r="B554" s="330"/>
      <c r="C554" s="330"/>
      <c r="D554" s="330"/>
      <c r="E554" s="330"/>
      <c r="F554" s="330"/>
      <c r="G554" s="330"/>
      <c r="H554" s="330"/>
      <c r="I554" s="330"/>
      <c r="J554" s="330"/>
      <c r="K554" s="330"/>
      <c r="L554" s="330"/>
      <c r="M554" s="330"/>
      <c r="N554" s="330"/>
      <c r="O554" s="330"/>
      <c r="P554" s="330"/>
      <c r="Q554" s="330"/>
      <c r="R554" s="330"/>
      <c r="S554" s="330"/>
      <c r="T554" s="330"/>
      <c r="U554" s="330"/>
      <c r="V554" s="330"/>
      <c r="W554" s="330"/>
      <c r="X554" s="330"/>
      <c r="Y554" s="330"/>
      <c r="BF554" s="332">
        <v>550</v>
      </c>
      <c r="BG554" s="333">
        <v>135000</v>
      </c>
      <c r="BH554" s="333">
        <v>99000</v>
      </c>
      <c r="BI554" s="333">
        <v>110000</v>
      </c>
      <c r="BJ554" s="333">
        <v>85000</v>
      </c>
      <c r="BK554" s="333">
        <v>99000</v>
      </c>
      <c r="BL554" s="333"/>
      <c r="BM554" s="333"/>
      <c r="BN554" s="333"/>
      <c r="BO554" s="333"/>
      <c r="BP554" s="331" t="s">
        <v>287</v>
      </c>
    </row>
    <row r="555" spans="1:68" s="331" customFormat="1" x14ac:dyDescent="0.3">
      <c r="A555" s="330"/>
      <c r="B555" s="330"/>
      <c r="C555" s="330"/>
      <c r="D555" s="330"/>
      <c r="E555" s="330"/>
      <c r="F555" s="330"/>
      <c r="G555" s="330"/>
      <c r="H555" s="330"/>
      <c r="I555" s="330"/>
      <c r="J555" s="330"/>
      <c r="K555" s="330"/>
      <c r="L555" s="330"/>
      <c r="M555" s="330"/>
      <c r="N555" s="330"/>
      <c r="O555" s="330"/>
      <c r="P555" s="330"/>
      <c r="Q555" s="330"/>
      <c r="R555" s="330"/>
      <c r="S555" s="330"/>
      <c r="T555" s="330"/>
      <c r="U555" s="330"/>
      <c r="V555" s="330"/>
      <c r="W555" s="330"/>
      <c r="X555" s="330"/>
      <c r="Y555" s="330"/>
      <c r="BF555" s="332">
        <v>551</v>
      </c>
      <c r="BG555" s="333">
        <v>135000</v>
      </c>
      <c r="BH555" s="333">
        <v>99000</v>
      </c>
      <c r="BI555" s="333">
        <v>110000</v>
      </c>
      <c r="BJ555" s="333">
        <v>85000</v>
      </c>
      <c r="BK555" s="333">
        <v>99000</v>
      </c>
      <c r="BL555" s="333"/>
      <c r="BM555" s="333"/>
      <c r="BN555" s="333"/>
      <c r="BO555" s="333"/>
      <c r="BP555" s="331" t="s">
        <v>287</v>
      </c>
    </row>
    <row r="556" spans="1:68" s="331" customFormat="1" x14ac:dyDescent="0.3">
      <c r="A556" s="330"/>
      <c r="B556" s="330"/>
      <c r="C556" s="330"/>
      <c r="D556" s="330"/>
      <c r="E556" s="330"/>
      <c r="F556" s="330"/>
      <c r="G556" s="330"/>
      <c r="H556" s="330"/>
      <c r="I556" s="330"/>
      <c r="J556" s="330"/>
      <c r="K556" s="330"/>
      <c r="L556" s="330"/>
      <c r="M556" s="330"/>
      <c r="N556" s="330"/>
      <c r="O556" s="330"/>
      <c r="P556" s="330"/>
      <c r="Q556" s="330"/>
      <c r="R556" s="330"/>
      <c r="S556" s="330"/>
      <c r="T556" s="330"/>
      <c r="U556" s="330"/>
      <c r="V556" s="330"/>
      <c r="W556" s="330"/>
      <c r="X556" s="330"/>
      <c r="Y556" s="330"/>
      <c r="BF556" s="332">
        <v>552</v>
      </c>
      <c r="BG556" s="333">
        <v>135000</v>
      </c>
      <c r="BH556" s="333">
        <v>99000</v>
      </c>
      <c r="BI556" s="333">
        <v>110000</v>
      </c>
      <c r="BJ556" s="333">
        <v>85000</v>
      </c>
      <c r="BK556" s="333">
        <v>99000</v>
      </c>
      <c r="BL556" s="333"/>
      <c r="BM556" s="333"/>
      <c r="BN556" s="333"/>
      <c r="BO556" s="333"/>
      <c r="BP556" s="331" t="s">
        <v>287</v>
      </c>
    </row>
    <row r="557" spans="1:68" s="331" customFormat="1" x14ac:dyDescent="0.3">
      <c r="A557" s="330"/>
      <c r="B557" s="330"/>
      <c r="C557" s="330"/>
      <c r="D557" s="330"/>
      <c r="E557" s="330"/>
      <c r="F557" s="330"/>
      <c r="G557" s="330"/>
      <c r="H557" s="330"/>
      <c r="I557" s="330"/>
      <c r="J557" s="330"/>
      <c r="K557" s="330"/>
      <c r="L557" s="330"/>
      <c r="M557" s="330"/>
      <c r="N557" s="330"/>
      <c r="O557" s="330"/>
      <c r="P557" s="330"/>
      <c r="Q557" s="330"/>
      <c r="R557" s="330"/>
      <c r="S557" s="330"/>
      <c r="T557" s="330"/>
      <c r="U557" s="330"/>
      <c r="V557" s="330"/>
      <c r="W557" s="330"/>
      <c r="X557" s="330"/>
      <c r="Y557" s="330"/>
      <c r="BF557" s="332">
        <v>553</v>
      </c>
      <c r="BG557" s="333">
        <v>135000</v>
      </c>
      <c r="BH557" s="333">
        <v>99000</v>
      </c>
      <c r="BI557" s="333">
        <v>110000</v>
      </c>
      <c r="BJ557" s="333">
        <v>85000</v>
      </c>
      <c r="BK557" s="333">
        <v>99000</v>
      </c>
      <c r="BL557" s="333"/>
      <c r="BM557" s="333"/>
      <c r="BN557" s="333"/>
      <c r="BO557" s="333"/>
      <c r="BP557" s="331" t="s">
        <v>287</v>
      </c>
    </row>
    <row r="558" spans="1:68" s="331" customFormat="1" x14ac:dyDescent="0.3">
      <c r="A558" s="330"/>
      <c r="B558" s="330"/>
      <c r="C558" s="330"/>
      <c r="D558" s="330"/>
      <c r="E558" s="330"/>
      <c r="F558" s="330"/>
      <c r="G558" s="330"/>
      <c r="H558" s="330"/>
      <c r="I558" s="330"/>
      <c r="J558" s="330"/>
      <c r="K558" s="330"/>
      <c r="L558" s="330"/>
      <c r="M558" s="330"/>
      <c r="N558" s="330"/>
      <c r="O558" s="330"/>
      <c r="P558" s="330"/>
      <c r="Q558" s="330"/>
      <c r="R558" s="330"/>
      <c r="S558" s="330"/>
      <c r="T558" s="330"/>
      <c r="U558" s="330"/>
      <c r="V558" s="330"/>
      <c r="W558" s="330"/>
      <c r="X558" s="330"/>
      <c r="Y558" s="330"/>
      <c r="BF558" s="332">
        <v>554</v>
      </c>
      <c r="BG558" s="333">
        <v>135000</v>
      </c>
      <c r="BH558" s="333">
        <v>99000</v>
      </c>
      <c r="BI558" s="333">
        <v>110000</v>
      </c>
      <c r="BJ558" s="333">
        <v>85000</v>
      </c>
      <c r="BK558" s="333">
        <v>99000</v>
      </c>
      <c r="BL558" s="333"/>
      <c r="BM558" s="333"/>
      <c r="BN558" s="333"/>
      <c r="BO558" s="333"/>
      <c r="BP558" s="331" t="s">
        <v>287</v>
      </c>
    </row>
    <row r="559" spans="1:68" s="331" customFormat="1" x14ac:dyDescent="0.3">
      <c r="A559" s="330"/>
      <c r="B559" s="330"/>
      <c r="C559" s="330"/>
      <c r="D559" s="330"/>
      <c r="E559" s="330"/>
      <c r="F559" s="330"/>
      <c r="G559" s="330"/>
      <c r="H559" s="330"/>
      <c r="I559" s="330"/>
      <c r="J559" s="330"/>
      <c r="K559" s="330"/>
      <c r="L559" s="330"/>
      <c r="M559" s="330"/>
      <c r="N559" s="330"/>
      <c r="O559" s="330"/>
      <c r="P559" s="330"/>
      <c r="Q559" s="330"/>
      <c r="R559" s="330"/>
      <c r="S559" s="330"/>
      <c r="T559" s="330"/>
      <c r="U559" s="330"/>
      <c r="V559" s="330"/>
      <c r="W559" s="330"/>
      <c r="X559" s="330"/>
      <c r="Y559" s="330"/>
      <c r="BF559" s="332">
        <v>555</v>
      </c>
      <c r="BG559" s="333">
        <v>135000</v>
      </c>
      <c r="BH559" s="333">
        <v>99000</v>
      </c>
      <c r="BI559" s="333">
        <v>110000</v>
      </c>
      <c r="BJ559" s="333">
        <v>85000</v>
      </c>
      <c r="BK559" s="333">
        <v>99000</v>
      </c>
      <c r="BL559" s="333"/>
      <c r="BM559" s="333"/>
      <c r="BN559" s="333"/>
      <c r="BO559" s="333"/>
      <c r="BP559" s="331" t="s">
        <v>287</v>
      </c>
    </row>
    <row r="560" spans="1:68" s="331" customFormat="1" x14ac:dyDescent="0.3">
      <c r="A560" s="330"/>
      <c r="B560" s="330"/>
      <c r="C560" s="330"/>
      <c r="D560" s="330"/>
      <c r="E560" s="330"/>
      <c r="F560" s="330"/>
      <c r="G560" s="330"/>
      <c r="H560" s="330"/>
      <c r="I560" s="330"/>
      <c r="J560" s="330"/>
      <c r="K560" s="330"/>
      <c r="L560" s="330"/>
      <c r="M560" s="330"/>
      <c r="N560" s="330"/>
      <c r="O560" s="330"/>
      <c r="P560" s="330"/>
      <c r="Q560" s="330"/>
      <c r="R560" s="330"/>
      <c r="S560" s="330"/>
      <c r="T560" s="330"/>
      <c r="U560" s="330"/>
      <c r="V560" s="330"/>
      <c r="W560" s="330"/>
      <c r="X560" s="330"/>
      <c r="Y560" s="330"/>
      <c r="BF560" s="332">
        <v>556</v>
      </c>
      <c r="BG560" s="333">
        <v>135000</v>
      </c>
      <c r="BH560" s="333">
        <v>99000</v>
      </c>
      <c r="BI560" s="333">
        <v>110000</v>
      </c>
      <c r="BJ560" s="333">
        <v>85000</v>
      </c>
      <c r="BK560" s="333">
        <v>99000</v>
      </c>
      <c r="BL560" s="333"/>
      <c r="BM560" s="333"/>
      <c r="BN560" s="333"/>
      <c r="BO560" s="333"/>
      <c r="BP560" s="331" t="s">
        <v>287</v>
      </c>
    </row>
    <row r="561" spans="1:68" s="331" customFormat="1" x14ac:dyDescent="0.3">
      <c r="A561" s="330"/>
      <c r="B561" s="330"/>
      <c r="C561" s="330"/>
      <c r="D561" s="330"/>
      <c r="E561" s="330"/>
      <c r="F561" s="330"/>
      <c r="G561" s="330"/>
      <c r="H561" s="330"/>
      <c r="I561" s="330"/>
      <c r="J561" s="330"/>
      <c r="K561" s="330"/>
      <c r="L561" s="330"/>
      <c r="M561" s="330"/>
      <c r="N561" s="330"/>
      <c r="O561" s="330"/>
      <c r="P561" s="330"/>
      <c r="Q561" s="330"/>
      <c r="R561" s="330"/>
      <c r="S561" s="330"/>
      <c r="T561" s="330"/>
      <c r="U561" s="330"/>
      <c r="V561" s="330"/>
      <c r="W561" s="330"/>
      <c r="X561" s="330"/>
      <c r="Y561" s="330"/>
      <c r="BF561" s="332">
        <v>557</v>
      </c>
      <c r="BG561" s="333">
        <v>135000</v>
      </c>
      <c r="BH561" s="333">
        <v>99000</v>
      </c>
      <c r="BI561" s="333">
        <v>110000</v>
      </c>
      <c r="BJ561" s="333">
        <v>85000</v>
      </c>
      <c r="BK561" s="333">
        <v>99000</v>
      </c>
      <c r="BL561" s="333"/>
      <c r="BM561" s="333"/>
      <c r="BN561" s="333"/>
      <c r="BO561" s="333"/>
      <c r="BP561" s="331" t="s">
        <v>287</v>
      </c>
    </row>
    <row r="562" spans="1:68" s="331" customFormat="1" x14ac:dyDescent="0.3">
      <c r="A562" s="330"/>
      <c r="B562" s="330"/>
      <c r="C562" s="330"/>
      <c r="D562" s="330"/>
      <c r="E562" s="330"/>
      <c r="F562" s="330"/>
      <c r="G562" s="330"/>
      <c r="H562" s="330"/>
      <c r="I562" s="330"/>
      <c r="J562" s="330"/>
      <c r="K562" s="330"/>
      <c r="L562" s="330"/>
      <c r="M562" s="330"/>
      <c r="N562" s="330"/>
      <c r="O562" s="330"/>
      <c r="P562" s="330"/>
      <c r="Q562" s="330"/>
      <c r="R562" s="330"/>
      <c r="S562" s="330"/>
      <c r="T562" s="330"/>
      <c r="U562" s="330"/>
      <c r="V562" s="330"/>
      <c r="W562" s="330"/>
      <c r="X562" s="330"/>
      <c r="Y562" s="330"/>
      <c r="BF562" s="332">
        <v>558</v>
      </c>
      <c r="BG562" s="333">
        <v>135000</v>
      </c>
      <c r="BH562" s="333">
        <v>99000</v>
      </c>
      <c r="BI562" s="333">
        <v>110000</v>
      </c>
      <c r="BJ562" s="333">
        <v>85000</v>
      </c>
      <c r="BK562" s="333">
        <v>99000</v>
      </c>
      <c r="BL562" s="333"/>
      <c r="BM562" s="333"/>
      <c r="BN562" s="333"/>
      <c r="BO562" s="333"/>
      <c r="BP562" s="331" t="s">
        <v>287</v>
      </c>
    </row>
    <row r="563" spans="1:68" s="331" customFormat="1" x14ac:dyDescent="0.3">
      <c r="A563" s="330"/>
      <c r="B563" s="330"/>
      <c r="C563" s="330"/>
      <c r="D563" s="330"/>
      <c r="E563" s="330"/>
      <c r="F563" s="330"/>
      <c r="G563" s="330"/>
      <c r="H563" s="330"/>
      <c r="I563" s="330"/>
      <c r="J563" s="330"/>
      <c r="K563" s="330"/>
      <c r="L563" s="330"/>
      <c r="M563" s="330"/>
      <c r="N563" s="330"/>
      <c r="O563" s="330"/>
      <c r="P563" s="330"/>
      <c r="Q563" s="330"/>
      <c r="R563" s="330"/>
      <c r="S563" s="330"/>
      <c r="T563" s="330"/>
      <c r="U563" s="330"/>
      <c r="V563" s="330"/>
      <c r="W563" s="330"/>
      <c r="X563" s="330"/>
      <c r="Y563" s="330"/>
      <c r="BF563" s="332">
        <v>559</v>
      </c>
      <c r="BG563" s="333">
        <v>135000</v>
      </c>
      <c r="BH563" s="333">
        <v>99000</v>
      </c>
      <c r="BI563" s="333">
        <v>110000</v>
      </c>
      <c r="BJ563" s="333">
        <v>85000</v>
      </c>
      <c r="BK563" s="333">
        <v>99000</v>
      </c>
      <c r="BL563" s="333"/>
      <c r="BM563" s="333"/>
      <c r="BN563" s="333"/>
      <c r="BO563" s="333"/>
      <c r="BP563" s="331" t="s">
        <v>287</v>
      </c>
    </row>
    <row r="564" spans="1:68" s="331" customFormat="1" x14ac:dyDescent="0.3">
      <c r="A564" s="330"/>
      <c r="B564" s="330"/>
      <c r="C564" s="330"/>
      <c r="D564" s="330"/>
      <c r="E564" s="330"/>
      <c r="F564" s="330"/>
      <c r="G564" s="330"/>
      <c r="H564" s="330"/>
      <c r="I564" s="330"/>
      <c r="J564" s="330"/>
      <c r="K564" s="330"/>
      <c r="L564" s="330"/>
      <c r="M564" s="330"/>
      <c r="N564" s="330"/>
      <c r="O564" s="330"/>
      <c r="P564" s="330"/>
      <c r="Q564" s="330"/>
      <c r="R564" s="330"/>
      <c r="S564" s="330"/>
      <c r="T564" s="330"/>
      <c r="U564" s="330"/>
      <c r="V564" s="330"/>
      <c r="W564" s="330"/>
      <c r="X564" s="330"/>
      <c r="Y564" s="330"/>
      <c r="BF564" s="332">
        <v>560</v>
      </c>
      <c r="BG564" s="333">
        <v>135000</v>
      </c>
      <c r="BH564" s="333">
        <v>99000</v>
      </c>
      <c r="BI564" s="333">
        <v>110000</v>
      </c>
      <c r="BJ564" s="333">
        <v>85000</v>
      </c>
      <c r="BK564" s="333">
        <v>99000</v>
      </c>
      <c r="BL564" s="333"/>
      <c r="BM564" s="333"/>
      <c r="BN564" s="333"/>
      <c r="BO564" s="333"/>
      <c r="BP564" s="331" t="s">
        <v>287</v>
      </c>
    </row>
    <row r="565" spans="1:68" s="331" customFormat="1" x14ac:dyDescent="0.3">
      <c r="A565" s="330"/>
      <c r="B565" s="330"/>
      <c r="C565" s="330"/>
      <c r="D565" s="330"/>
      <c r="E565" s="330"/>
      <c r="F565" s="330"/>
      <c r="G565" s="330"/>
      <c r="H565" s="330"/>
      <c r="I565" s="330"/>
      <c r="J565" s="330"/>
      <c r="K565" s="330"/>
      <c r="L565" s="330"/>
      <c r="M565" s="330"/>
      <c r="N565" s="330"/>
      <c r="O565" s="330"/>
      <c r="P565" s="330"/>
      <c r="Q565" s="330"/>
      <c r="R565" s="330"/>
      <c r="S565" s="330"/>
      <c r="T565" s="330"/>
      <c r="U565" s="330"/>
      <c r="V565" s="330"/>
      <c r="W565" s="330"/>
      <c r="X565" s="330"/>
      <c r="Y565" s="330"/>
      <c r="BF565" s="332">
        <v>561</v>
      </c>
      <c r="BG565" s="333">
        <v>135000</v>
      </c>
      <c r="BH565" s="333">
        <v>99000</v>
      </c>
      <c r="BI565" s="333">
        <v>110000</v>
      </c>
      <c r="BJ565" s="333">
        <v>85000</v>
      </c>
      <c r="BK565" s="333">
        <v>99000</v>
      </c>
      <c r="BL565" s="333"/>
      <c r="BM565" s="333"/>
      <c r="BN565" s="333"/>
      <c r="BO565" s="333"/>
      <c r="BP565" s="331" t="s">
        <v>287</v>
      </c>
    </row>
    <row r="566" spans="1:68" s="331" customFormat="1" x14ac:dyDescent="0.3">
      <c r="A566" s="330"/>
      <c r="B566" s="330"/>
      <c r="C566" s="330"/>
      <c r="D566" s="330"/>
      <c r="E566" s="330"/>
      <c r="F566" s="330"/>
      <c r="G566" s="330"/>
      <c r="H566" s="330"/>
      <c r="I566" s="330"/>
      <c r="J566" s="330"/>
      <c r="K566" s="330"/>
      <c r="L566" s="330"/>
      <c r="M566" s="330"/>
      <c r="N566" s="330"/>
      <c r="O566" s="330"/>
      <c r="P566" s="330"/>
      <c r="Q566" s="330"/>
      <c r="R566" s="330"/>
      <c r="S566" s="330"/>
      <c r="T566" s="330"/>
      <c r="U566" s="330"/>
      <c r="V566" s="330"/>
      <c r="W566" s="330"/>
      <c r="X566" s="330"/>
      <c r="Y566" s="330"/>
      <c r="BF566" s="332">
        <v>562</v>
      </c>
      <c r="BG566" s="333">
        <v>135000</v>
      </c>
      <c r="BH566" s="333">
        <v>99000</v>
      </c>
      <c r="BI566" s="333">
        <v>110000</v>
      </c>
      <c r="BJ566" s="333">
        <v>85000</v>
      </c>
      <c r="BK566" s="333">
        <v>99000</v>
      </c>
      <c r="BL566" s="333"/>
      <c r="BM566" s="333"/>
      <c r="BN566" s="333"/>
      <c r="BO566" s="333"/>
      <c r="BP566" s="331" t="s">
        <v>287</v>
      </c>
    </row>
    <row r="567" spans="1:68" s="331" customFormat="1" x14ac:dyDescent="0.3">
      <c r="A567" s="330"/>
      <c r="B567" s="330"/>
      <c r="C567" s="330"/>
      <c r="D567" s="330"/>
      <c r="E567" s="330"/>
      <c r="F567" s="330"/>
      <c r="G567" s="330"/>
      <c r="H567" s="330"/>
      <c r="I567" s="330"/>
      <c r="J567" s="330"/>
      <c r="K567" s="330"/>
      <c r="L567" s="330"/>
      <c r="M567" s="330"/>
      <c r="N567" s="330"/>
      <c r="O567" s="330"/>
      <c r="P567" s="330"/>
      <c r="Q567" s="330"/>
      <c r="R567" s="330"/>
      <c r="S567" s="330"/>
      <c r="T567" s="330"/>
      <c r="U567" s="330"/>
      <c r="V567" s="330"/>
      <c r="W567" s="330"/>
      <c r="X567" s="330"/>
      <c r="Y567" s="330"/>
      <c r="BF567" s="332">
        <v>563</v>
      </c>
      <c r="BG567" s="333">
        <v>135000</v>
      </c>
      <c r="BH567" s="333">
        <v>99000</v>
      </c>
      <c r="BI567" s="333">
        <v>110000</v>
      </c>
      <c r="BJ567" s="333">
        <v>85000</v>
      </c>
      <c r="BK567" s="333">
        <v>99000</v>
      </c>
      <c r="BL567" s="333"/>
      <c r="BM567" s="333"/>
      <c r="BN567" s="333"/>
      <c r="BO567" s="333"/>
      <c r="BP567" s="331" t="s">
        <v>287</v>
      </c>
    </row>
    <row r="568" spans="1:68" s="331" customFormat="1" x14ac:dyDescent="0.3">
      <c r="A568" s="330"/>
      <c r="B568" s="330"/>
      <c r="C568" s="330"/>
      <c r="D568" s="330"/>
      <c r="E568" s="330"/>
      <c r="F568" s="330"/>
      <c r="G568" s="330"/>
      <c r="H568" s="330"/>
      <c r="I568" s="330"/>
      <c r="J568" s="330"/>
      <c r="K568" s="330"/>
      <c r="L568" s="330"/>
      <c r="M568" s="330"/>
      <c r="N568" s="330"/>
      <c r="O568" s="330"/>
      <c r="P568" s="330"/>
      <c r="Q568" s="330"/>
      <c r="R568" s="330"/>
      <c r="S568" s="330"/>
      <c r="T568" s="330"/>
      <c r="U568" s="330"/>
      <c r="V568" s="330"/>
      <c r="W568" s="330"/>
      <c r="X568" s="330"/>
      <c r="Y568" s="330"/>
      <c r="BF568" s="332">
        <v>564</v>
      </c>
      <c r="BG568" s="333">
        <v>135000</v>
      </c>
      <c r="BH568" s="333">
        <v>99000</v>
      </c>
      <c r="BI568" s="333">
        <v>110000</v>
      </c>
      <c r="BJ568" s="333">
        <v>85000</v>
      </c>
      <c r="BK568" s="333">
        <v>99000</v>
      </c>
      <c r="BL568" s="333"/>
      <c r="BM568" s="333"/>
      <c r="BN568" s="333"/>
      <c r="BO568" s="333"/>
      <c r="BP568" s="331" t="s">
        <v>287</v>
      </c>
    </row>
    <row r="569" spans="1:68" s="331" customFormat="1" x14ac:dyDescent="0.3">
      <c r="A569" s="330"/>
      <c r="B569" s="330"/>
      <c r="C569" s="330"/>
      <c r="D569" s="330"/>
      <c r="E569" s="330"/>
      <c r="F569" s="330"/>
      <c r="G569" s="330"/>
      <c r="H569" s="330"/>
      <c r="I569" s="330"/>
      <c r="J569" s="330"/>
      <c r="K569" s="330"/>
      <c r="L569" s="330"/>
      <c r="M569" s="330"/>
      <c r="N569" s="330"/>
      <c r="O569" s="330"/>
      <c r="P569" s="330"/>
      <c r="Q569" s="330"/>
      <c r="R569" s="330"/>
      <c r="S569" s="330"/>
      <c r="T569" s="330"/>
      <c r="U569" s="330"/>
      <c r="V569" s="330"/>
      <c r="W569" s="330"/>
      <c r="X569" s="330"/>
      <c r="Y569" s="330"/>
      <c r="BF569" s="332">
        <v>565</v>
      </c>
      <c r="BG569" s="333">
        <v>135000</v>
      </c>
      <c r="BH569" s="333">
        <v>99000</v>
      </c>
      <c r="BI569" s="333">
        <v>110000</v>
      </c>
      <c r="BJ569" s="333">
        <v>85000</v>
      </c>
      <c r="BK569" s="333">
        <v>99000</v>
      </c>
      <c r="BL569" s="333"/>
      <c r="BM569" s="333"/>
      <c r="BN569" s="333"/>
      <c r="BO569" s="333"/>
      <c r="BP569" s="331" t="s">
        <v>287</v>
      </c>
    </row>
    <row r="570" spans="1:68" s="331" customFormat="1" x14ac:dyDescent="0.3">
      <c r="A570" s="330"/>
      <c r="B570" s="330"/>
      <c r="C570" s="330"/>
      <c r="D570" s="330"/>
      <c r="E570" s="330"/>
      <c r="F570" s="330"/>
      <c r="G570" s="330"/>
      <c r="H570" s="330"/>
      <c r="I570" s="330"/>
      <c r="J570" s="330"/>
      <c r="K570" s="330"/>
      <c r="L570" s="330"/>
      <c r="M570" s="330"/>
      <c r="N570" s="330"/>
      <c r="O570" s="330"/>
      <c r="P570" s="330"/>
      <c r="Q570" s="330"/>
      <c r="R570" s="330"/>
      <c r="S570" s="330"/>
      <c r="T570" s="330"/>
      <c r="U570" s="330"/>
      <c r="V570" s="330"/>
      <c r="W570" s="330"/>
      <c r="X570" s="330"/>
      <c r="Y570" s="330"/>
      <c r="BF570" s="332">
        <v>566</v>
      </c>
      <c r="BG570" s="333">
        <v>135000</v>
      </c>
      <c r="BH570" s="333">
        <v>99000</v>
      </c>
      <c r="BI570" s="333">
        <v>110000</v>
      </c>
      <c r="BJ570" s="333">
        <v>85000</v>
      </c>
      <c r="BK570" s="333">
        <v>99000</v>
      </c>
      <c r="BL570" s="333"/>
      <c r="BM570" s="333"/>
      <c r="BN570" s="333"/>
      <c r="BO570" s="333"/>
      <c r="BP570" s="331" t="s">
        <v>287</v>
      </c>
    </row>
    <row r="571" spans="1:68" s="331" customFormat="1" x14ac:dyDescent="0.3">
      <c r="A571" s="330"/>
      <c r="B571" s="330"/>
      <c r="C571" s="330"/>
      <c r="D571" s="330"/>
      <c r="E571" s="330"/>
      <c r="F571" s="330"/>
      <c r="G571" s="330"/>
      <c r="H571" s="330"/>
      <c r="I571" s="330"/>
      <c r="J571" s="330"/>
      <c r="K571" s="330"/>
      <c r="L571" s="330"/>
      <c r="M571" s="330"/>
      <c r="N571" s="330"/>
      <c r="O571" s="330"/>
      <c r="P571" s="330"/>
      <c r="Q571" s="330"/>
      <c r="R571" s="330"/>
      <c r="S571" s="330"/>
      <c r="T571" s="330"/>
      <c r="U571" s="330"/>
      <c r="V571" s="330"/>
      <c r="W571" s="330"/>
      <c r="X571" s="330"/>
      <c r="Y571" s="330"/>
      <c r="BF571" s="332">
        <v>567</v>
      </c>
      <c r="BG571" s="333">
        <v>135000</v>
      </c>
      <c r="BH571" s="333">
        <v>99000</v>
      </c>
      <c r="BI571" s="333">
        <v>110000</v>
      </c>
      <c r="BJ571" s="333">
        <v>85000</v>
      </c>
      <c r="BK571" s="333">
        <v>99000</v>
      </c>
      <c r="BL571" s="333"/>
      <c r="BM571" s="333"/>
      <c r="BN571" s="333"/>
      <c r="BO571" s="333"/>
      <c r="BP571" s="331" t="s">
        <v>287</v>
      </c>
    </row>
    <row r="572" spans="1:68" s="331" customFormat="1" x14ac:dyDescent="0.3">
      <c r="A572" s="330"/>
      <c r="B572" s="330"/>
      <c r="C572" s="330"/>
      <c r="D572" s="330"/>
      <c r="E572" s="330"/>
      <c r="F572" s="330"/>
      <c r="G572" s="330"/>
      <c r="H572" s="330"/>
      <c r="I572" s="330"/>
      <c r="J572" s="330"/>
      <c r="K572" s="330"/>
      <c r="L572" s="330"/>
      <c r="M572" s="330"/>
      <c r="N572" s="330"/>
      <c r="O572" s="330"/>
      <c r="P572" s="330"/>
      <c r="Q572" s="330"/>
      <c r="R572" s="330"/>
      <c r="S572" s="330"/>
      <c r="T572" s="330"/>
      <c r="U572" s="330"/>
      <c r="V572" s="330"/>
      <c r="W572" s="330"/>
      <c r="X572" s="330"/>
      <c r="Y572" s="330"/>
      <c r="BF572" s="332">
        <v>568</v>
      </c>
      <c r="BG572" s="333">
        <v>135000</v>
      </c>
      <c r="BH572" s="333">
        <v>99000</v>
      </c>
      <c r="BI572" s="333">
        <v>110000</v>
      </c>
      <c r="BJ572" s="333">
        <v>85000</v>
      </c>
      <c r="BK572" s="333">
        <v>99000</v>
      </c>
      <c r="BL572" s="333"/>
      <c r="BM572" s="333"/>
      <c r="BN572" s="333"/>
      <c r="BO572" s="333"/>
      <c r="BP572" s="331" t="s">
        <v>287</v>
      </c>
    </row>
    <row r="573" spans="1:68" s="331" customFormat="1" x14ac:dyDescent="0.3">
      <c r="A573" s="330"/>
      <c r="B573" s="330"/>
      <c r="C573" s="330"/>
      <c r="D573" s="330"/>
      <c r="E573" s="330"/>
      <c r="F573" s="330"/>
      <c r="G573" s="330"/>
      <c r="H573" s="330"/>
      <c r="I573" s="330"/>
      <c r="J573" s="330"/>
      <c r="K573" s="330"/>
      <c r="L573" s="330"/>
      <c r="M573" s="330"/>
      <c r="N573" s="330"/>
      <c r="O573" s="330"/>
      <c r="P573" s="330"/>
      <c r="Q573" s="330"/>
      <c r="R573" s="330"/>
      <c r="S573" s="330"/>
      <c r="T573" s="330"/>
      <c r="U573" s="330"/>
      <c r="V573" s="330"/>
      <c r="W573" s="330"/>
      <c r="X573" s="330"/>
      <c r="Y573" s="330"/>
      <c r="BF573" s="332">
        <v>569</v>
      </c>
      <c r="BG573" s="333">
        <v>135000</v>
      </c>
      <c r="BH573" s="333">
        <v>99000</v>
      </c>
      <c r="BI573" s="333">
        <v>110000</v>
      </c>
      <c r="BJ573" s="333">
        <v>85000</v>
      </c>
      <c r="BK573" s="333">
        <v>99000</v>
      </c>
      <c r="BL573" s="333"/>
      <c r="BM573" s="333"/>
      <c r="BN573" s="333"/>
      <c r="BO573" s="333"/>
      <c r="BP573" s="331" t="s">
        <v>287</v>
      </c>
    </row>
    <row r="574" spans="1:68" s="331" customFormat="1" x14ac:dyDescent="0.3">
      <c r="A574" s="330"/>
      <c r="B574" s="330"/>
      <c r="C574" s="330"/>
      <c r="D574" s="330"/>
      <c r="E574" s="330"/>
      <c r="F574" s="330"/>
      <c r="G574" s="330"/>
      <c r="H574" s="330"/>
      <c r="I574" s="330"/>
      <c r="J574" s="330"/>
      <c r="K574" s="330"/>
      <c r="L574" s="330"/>
      <c r="M574" s="330"/>
      <c r="N574" s="330"/>
      <c r="O574" s="330"/>
      <c r="P574" s="330"/>
      <c r="Q574" s="330"/>
      <c r="R574" s="330"/>
      <c r="S574" s="330"/>
      <c r="T574" s="330"/>
      <c r="U574" s="330"/>
      <c r="V574" s="330"/>
      <c r="W574" s="330"/>
      <c r="X574" s="330"/>
      <c r="Y574" s="330"/>
      <c r="BF574" s="332">
        <v>570</v>
      </c>
      <c r="BG574" s="333">
        <v>135000</v>
      </c>
      <c r="BH574" s="333">
        <v>99000</v>
      </c>
      <c r="BI574" s="333">
        <v>110000</v>
      </c>
      <c r="BJ574" s="333">
        <v>85000</v>
      </c>
      <c r="BK574" s="333">
        <v>99000</v>
      </c>
      <c r="BL574" s="333"/>
      <c r="BM574" s="333"/>
      <c r="BN574" s="333"/>
      <c r="BO574" s="333"/>
      <c r="BP574" s="331" t="s">
        <v>287</v>
      </c>
    </row>
    <row r="575" spans="1:68" s="331" customFormat="1" x14ac:dyDescent="0.3">
      <c r="A575" s="330"/>
      <c r="B575" s="330"/>
      <c r="C575" s="330"/>
      <c r="D575" s="330"/>
      <c r="E575" s="330"/>
      <c r="F575" s="330"/>
      <c r="G575" s="330"/>
      <c r="H575" s="330"/>
      <c r="I575" s="330"/>
      <c r="J575" s="330"/>
      <c r="K575" s="330"/>
      <c r="L575" s="330"/>
      <c r="M575" s="330"/>
      <c r="N575" s="330"/>
      <c r="O575" s="330"/>
      <c r="P575" s="330"/>
      <c r="Q575" s="330"/>
      <c r="R575" s="330"/>
      <c r="S575" s="330"/>
      <c r="T575" s="330"/>
      <c r="U575" s="330"/>
      <c r="V575" s="330"/>
      <c r="W575" s="330"/>
      <c r="X575" s="330"/>
      <c r="Y575" s="330"/>
      <c r="BF575" s="332">
        <v>571</v>
      </c>
      <c r="BG575" s="333">
        <v>135000</v>
      </c>
      <c r="BH575" s="333">
        <v>99000</v>
      </c>
      <c r="BI575" s="333">
        <v>110000</v>
      </c>
      <c r="BJ575" s="333">
        <v>85000</v>
      </c>
      <c r="BK575" s="333">
        <v>99000</v>
      </c>
      <c r="BL575" s="333"/>
      <c r="BM575" s="333"/>
      <c r="BN575" s="333"/>
      <c r="BO575" s="333"/>
      <c r="BP575" s="331" t="s">
        <v>287</v>
      </c>
    </row>
    <row r="576" spans="1:68" s="331" customFormat="1" x14ac:dyDescent="0.3">
      <c r="A576" s="330"/>
      <c r="B576" s="330"/>
      <c r="C576" s="330"/>
      <c r="D576" s="330"/>
      <c r="E576" s="330"/>
      <c r="F576" s="330"/>
      <c r="G576" s="330"/>
      <c r="H576" s="330"/>
      <c r="I576" s="330"/>
      <c r="J576" s="330"/>
      <c r="K576" s="330"/>
      <c r="L576" s="330"/>
      <c r="M576" s="330"/>
      <c r="N576" s="330"/>
      <c r="O576" s="330"/>
      <c r="P576" s="330"/>
      <c r="Q576" s="330"/>
      <c r="R576" s="330"/>
      <c r="S576" s="330"/>
      <c r="T576" s="330"/>
      <c r="U576" s="330"/>
      <c r="V576" s="330"/>
      <c r="W576" s="330"/>
      <c r="X576" s="330"/>
      <c r="Y576" s="330"/>
      <c r="BF576" s="332">
        <v>572</v>
      </c>
      <c r="BG576" s="333">
        <v>135000</v>
      </c>
      <c r="BH576" s="333">
        <v>99000</v>
      </c>
      <c r="BI576" s="333">
        <v>110000</v>
      </c>
      <c r="BJ576" s="333">
        <v>85000</v>
      </c>
      <c r="BK576" s="333">
        <v>99000</v>
      </c>
      <c r="BL576" s="333"/>
      <c r="BM576" s="333"/>
      <c r="BN576" s="333"/>
      <c r="BO576" s="333"/>
      <c r="BP576" s="331" t="s">
        <v>287</v>
      </c>
    </row>
    <row r="577" spans="1:68" s="331" customFormat="1" x14ac:dyDescent="0.3">
      <c r="A577" s="330"/>
      <c r="B577" s="330"/>
      <c r="C577" s="330"/>
      <c r="D577" s="330"/>
      <c r="E577" s="330"/>
      <c r="F577" s="330"/>
      <c r="G577" s="330"/>
      <c r="H577" s="330"/>
      <c r="I577" s="330"/>
      <c r="J577" s="330"/>
      <c r="K577" s="330"/>
      <c r="L577" s="330"/>
      <c r="M577" s="330"/>
      <c r="N577" s="330"/>
      <c r="O577" s="330"/>
      <c r="P577" s="330"/>
      <c r="Q577" s="330"/>
      <c r="R577" s="330"/>
      <c r="S577" s="330"/>
      <c r="T577" s="330"/>
      <c r="U577" s="330"/>
      <c r="V577" s="330"/>
      <c r="W577" s="330"/>
      <c r="X577" s="330"/>
      <c r="Y577" s="330"/>
      <c r="BF577" s="332">
        <v>573</v>
      </c>
      <c r="BG577" s="333">
        <v>135000</v>
      </c>
      <c r="BH577" s="333">
        <v>99000</v>
      </c>
      <c r="BI577" s="333">
        <v>110000</v>
      </c>
      <c r="BJ577" s="333">
        <v>85000</v>
      </c>
      <c r="BK577" s="333">
        <v>99000</v>
      </c>
      <c r="BL577" s="333"/>
      <c r="BM577" s="333"/>
      <c r="BN577" s="333"/>
      <c r="BO577" s="333"/>
      <c r="BP577" s="331" t="s">
        <v>287</v>
      </c>
    </row>
    <row r="578" spans="1:68" s="331" customFormat="1" x14ac:dyDescent="0.3">
      <c r="A578" s="330"/>
      <c r="B578" s="330"/>
      <c r="C578" s="330"/>
      <c r="D578" s="330"/>
      <c r="E578" s="330"/>
      <c r="F578" s="330"/>
      <c r="G578" s="330"/>
      <c r="H578" s="330"/>
      <c r="I578" s="330"/>
      <c r="J578" s="330"/>
      <c r="K578" s="330"/>
      <c r="L578" s="330"/>
      <c r="M578" s="330"/>
      <c r="N578" s="330"/>
      <c r="O578" s="330"/>
      <c r="P578" s="330"/>
      <c r="Q578" s="330"/>
      <c r="R578" s="330"/>
      <c r="S578" s="330"/>
      <c r="T578" s="330"/>
      <c r="U578" s="330"/>
      <c r="V578" s="330"/>
      <c r="W578" s="330"/>
      <c r="X578" s="330"/>
      <c r="Y578" s="330"/>
      <c r="BF578" s="332">
        <v>574</v>
      </c>
      <c r="BG578" s="333">
        <v>135000</v>
      </c>
      <c r="BH578" s="333">
        <v>99000</v>
      </c>
      <c r="BI578" s="333">
        <v>110000</v>
      </c>
      <c r="BJ578" s="333">
        <v>85000</v>
      </c>
      <c r="BK578" s="333">
        <v>99000</v>
      </c>
      <c r="BL578" s="333"/>
      <c r="BM578" s="333"/>
      <c r="BN578" s="333"/>
      <c r="BO578" s="333"/>
      <c r="BP578" s="331" t="s">
        <v>287</v>
      </c>
    </row>
    <row r="579" spans="1:68" s="331" customFormat="1" x14ac:dyDescent="0.3">
      <c r="A579" s="330"/>
      <c r="B579" s="330"/>
      <c r="C579" s="330"/>
      <c r="D579" s="330"/>
      <c r="E579" s="330"/>
      <c r="F579" s="330"/>
      <c r="G579" s="330"/>
      <c r="H579" s="330"/>
      <c r="I579" s="330"/>
      <c r="J579" s="330"/>
      <c r="K579" s="330"/>
      <c r="L579" s="330"/>
      <c r="M579" s="330"/>
      <c r="N579" s="330"/>
      <c r="O579" s="330"/>
      <c r="P579" s="330"/>
      <c r="Q579" s="330"/>
      <c r="R579" s="330"/>
      <c r="S579" s="330"/>
      <c r="T579" s="330"/>
      <c r="U579" s="330"/>
      <c r="V579" s="330"/>
      <c r="W579" s="330"/>
      <c r="X579" s="330"/>
      <c r="Y579" s="330"/>
      <c r="BF579" s="332">
        <v>575</v>
      </c>
      <c r="BG579" s="333">
        <v>135000</v>
      </c>
      <c r="BH579" s="333">
        <v>99000</v>
      </c>
      <c r="BI579" s="333">
        <v>110000</v>
      </c>
      <c r="BJ579" s="333">
        <v>85000</v>
      </c>
      <c r="BK579" s="333">
        <v>99000</v>
      </c>
      <c r="BL579" s="333"/>
      <c r="BM579" s="333"/>
      <c r="BN579" s="333"/>
      <c r="BO579" s="333"/>
      <c r="BP579" s="331" t="s">
        <v>287</v>
      </c>
    </row>
    <row r="580" spans="1:68" s="331" customFormat="1" x14ac:dyDescent="0.3">
      <c r="A580" s="330"/>
      <c r="B580" s="330"/>
      <c r="C580" s="330"/>
      <c r="D580" s="330"/>
      <c r="E580" s="330"/>
      <c r="F580" s="330"/>
      <c r="G580" s="330"/>
      <c r="H580" s="330"/>
      <c r="I580" s="330"/>
      <c r="J580" s="330"/>
      <c r="K580" s="330"/>
      <c r="L580" s="330"/>
      <c r="M580" s="330"/>
      <c r="N580" s="330"/>
      <c r="O580" s="330"/>
      <c r="P580" s="330"/>
      <c r="Q580" s="330"/>
      <c r="R580" s="330"/>
      <c r="S580" s="330"/>
      <c r="T580" s="330"/>
      <c r="U580" s="330"/>
      <c r="V580" s="330"/>
      <c r="W580" s="330"/>
      <c r="X580" s="330"/>
      <c r="Y580" s="330"/>
      <c r="BF580" s="332">
        <v>576</v>
      </c>
      <c r="BG580" s="333">
        <v>135000</v>
      </c>
      <c r="BH580" s="333">
        <v>99000</v>
      </c>
      <c r="BI580" s="333">
        <v>110000</v>
      </c>
      <c r="BJ580" s="333">
        <v>85000</v>
      </c>
      <c r="BK580" s="333">
        <v>99000</v>
      </c>
      <c r="BL580" s="333"/>
      <c r="BM580" s="333"/>
      <c r="BN580" s="333"/>
      <c r="BO580" s="333"/>
      <c r="BP580" s="331" t="s">
        <v>287</v>
      </c>
    </row>
    <row r="581" spans="1:68" s="331" customFormat="1" x14ac:dyDescent="0.3">
      <c r="A581" s="330"/>
      <c r="B581" s="330"/>
      <c r="C581" s="330"/>
      <c r="D581" s="330"/>
      <c r="E581" s="330"/>
      <c r="F581" s="330"/>
      <c r="G581" s="330"/>
      <c r="H581" s="330"/>
      <c r="I581" s="330"/>
      <c r="J581" s="330"/>
      <c r="K581" s="330"/>
      <c r="L581" s="330"/>
      <c r="M581" s="330"/>
      <c r="N581" s="330"/>
      <c r="O581" s="330"/>
      <c r="P581" s="330"/>
      <c r="Q581" s="330"/>
      <c r="R581" s="330"/>
      <c r="S581" s="330"/>
      <c r="T581" s="330"/>
      <c r="U581" s="330"/>
      <c r="V581" s="330"/>
      <c r="W581" s="330"/>
      <c r="X581" s="330"/>
      <c r="Y581" s="330"/>
      <c r="BF581" s="332">
        <v>577</v>
      </c>
      <c r="BG581" s="333">
        <v>135000</v>
      </c>
      <c r="BH581" s="333">
        <v>99000</v>
      </c>
      <c r="BI581" s="333">
        <v>110000</v>
      </c>
      <c r="BJ581" s="333">
        <v>85000</v>
      </c>
      <c r="BK581" s="333">
        <v>99000</v>
      </c>
      <c r="BL581" s="333"/>
      <c r="BM581" s="333"/>
      <c r="BN581" s="333"/>
      <c r="BO581" s="333"/>
      <c r="BP581" s="331" t="s">
        <v>287</v>
      </c>
    </row>
    <row r="582" spans="1:68" s="331" customFormat="1" x14ac:dyDescent="0.3">
      <c r="A582" s="330"/>
      <c r="B582" s="330"/>
      <c r="C582" s="330"/>
      <c r="D582" s="330"/>
      <c r="E582" s="330"/>
      <c r="F582" s="330"/>
      <c r="G582" s="330"/>
      <c r="H582" s="330"/>
      <c r="I582" s="330"/>
      <c r="J582" s="330"/>
      <c r="K582" s="330"/>
      <c r="L582" s="330"/>
      <c r="M582" s="330"/>
      <c r="N582" s="330"/>
      <c r="O582" s="330"/>
      <c r="P582" s="330"/>
      <c r="Q582" s="330"/>
      <c r="R582" s="330"/>
      <c r="S582" s="330"/>
      <c r="T582" s="330"/>
      <c r="U582" s="330"/>
      <c r="V582" s="330"/>
      <c r="W582" s="330"/>
      <c r="X582" s="330"/>
      <c r="Y582" s="330"/>
      <c r="BF582" s="332">
        <v>578</v>
      </c>
      <c r="BG582" s="333">
        <v>135000</v>
      </c>
      <c r="BH582" s="333">
        <v>99000</v>
      </c>
      <c r="BI582" s="333">
        <v>110000</v>
      </c>
      <c r="BJ582" s="333">
        <v>85000</v>
      </c>
      <c r="BK582" s="333">
        <v>99000</v>
      </c>
      <c r="BL582" s="333"/>
      <c r="BM582" s="333"/>
      <c r="BN582" s="333"/>
      <c r="BO582" s="333"/>
      <c r="BP582" s="331" t="s">
        <v>287</v>
      </c>
    </row>
    <row r="583" spans="1:68" s="331" customFormat="1" x14ac:dyDescent="0.3">
      <c r="A583" s="330"/>
      <c r="B583" s="330"/>
      <c r="C583" s="330"/>
      <c r="D583" s="330"/>
      <c r="E583" s="330"/>
      <c r="F583" s="330"/>
      <c r="G583" s="330"/>
      <c r="H583" s="330"/>
      <c r="I583" s="330"/>
      <c r="J583" s="330"/>
      <c r="K583" s="330"/>
      <c r="L583" s="330"/>
      <c r="M583" s="330"/>
      <c r="N583" s="330"/>
      <c r="O583" s="330"/>
      <c r="P583" s="330"/>
      <c r="Q583" s="330"/>
      <c r="R583" s="330"/>
      <c r="S583" s="330"/>
      <c r="T583" s="330"/>
      <c r="U583" s="330"/>
      <c r="V583" s="330"/>
      <c r="W583" s="330"/>
      <c r="X583" s="330"/>
      <c r="Y583" s="330"/>
      <c r="BF583" s="332">
        <v>579</v>
      </c>
      <c r="BG583" s="333">
        <v>135000</v>
      </c>
      <c r="BH583" s="333">
        <v>99000</v>
      </c>
      <c r="BI583" s="333">
        <v>110000</v>
      </c>
      <c r="BJ583" s="333">
        <v>85000</v>
      </c>
      <c r="BK583" s="333">
        <v>99000</v>
      </c>
      <c r="BL583" s="333"/>
      <c r="BM583" s="333"/>
      <c r="BN583" s="333"/>
      <c r="BO583" s="333"/>
      <c r="BP583" s="331" t="s">
        <v>287</v>
      </c>
    </row>
    <row r="584" spans="1:68" s="331" customFormat="1" x14ac:dyDescent="0.3">
      <c r="A584" s="330"/>
      <c r="B584" s="330"/>
      <c r="C584" s="330"/>
      <c r="D584" s="330"/>
      <c r="E584" s="330"/>
      <c r="F584" s="330"/>
      <c r="G584" s="330"/>
      <c r="H584" s="330"/>
      <c r="I584" s="330"/>
      <c r="J584" s="330"/>
      <c r="K584" s="330"/>
      <c r="L584" s="330"/>
      <c r="M584" s="330"/>
      <c r="N584" s="330"/>
      <c r="O584" s="330"/>
      <c r="P584" s="330"/>
      <c r="Q584" s="330"/>
      <c r="R584" s="330"/>
      <c r="S584" s="330"/>
      <c r="T584" s="330"/>
      <c r="U584" s="330"/>
      <c r="V584" s="330"/>
      <c r="W584" s="330"/>
      <c r="X584" s="330"/>
      <c r="Y584" s="330"/>
      <c r="BF584" s="332">
        <v>580</v>
      </c>
      <c r="BG584" s="333">
        <v>135000</v>
      </c>
      <c r="BH584" s="333">
        <v>99000</v>
      </c>
      <c r="BI584" s="333">
        <v>110000</v>
      </c>
      <c r="BJ584" s="333">
        <v>85000</v>
      </c>
      <c r="BK584" s="333">
        <v>99000</v>
      </c>
      <c r="BL584" s="333"/>
      <c r="BM584" s="333"/>
      <c r="BN584" s="333"/>
      <c r="BO584" s="333"/>
      <c r="BP584" s="331" t="s">
        <v>287</v>
      </c>
    </row>
    <row r="585" spans="1:68" s="331" customFormat="1" x14ac:dyDescent="0.3">
      <c r="A585" s="330"/>
      <c r="B585" s="330"/>
      <c r="C585" s="330"/>
      <c r="D585" s="330"/>
      <c r="E585" s="330"/>
      <c r="F585" s="330"/>
      <c r="G585" s="330"/>
      <c r="H585" s="330"/>
      <c r="I585" s="330"/>
      <c r="J585" s="330"/>
      <c r="K585" s="330"/>
      <c r="L585" s="330"/>
      <c r="M585" s="330"/>
      <c r="N585" s="330"/>
      <c r="O585" s="330"/>
      <c r="P585" s="330"/>
      <c r="Q585" s="330"/>
      <c r="R585" s="330"/>
      <c r="S585" s="330"/>
      <c r="T585" s="330"/>
      <c r="U585" s="330"/>
      <c r="V585" s="330"/>
      <c r="W585" s="330"/>
      <c r="X585" s="330"/>
      <c r="Y585" s="330"/>
      <c r="BF585" s="332">
        <v>581</v>
      </c>
      <c r="BG585" s="333">
        <v>135000</v>
      </c>
      <c r="BH585" s="333">
        <v>99000</v>
      </c>
      <c r="BI585" s="333">
        <v>110000</v>
      </c>
      <c r="BJ585" s="333">
        <v>85000</v>
      </c>
      <c r="BK585" s="333">
        <v>99000</v>
      </c>
      <c r="BL585" s="333"/>
      <c r="BM585" s="333"/>
      <c r="BN585" s="333"/>
      <c r="BO585" s="333"/>
      <c r="BP585" s="331" t="s">
        <v>287</v>
      </c>
    </row>
    <row r="586" spans="1:68" s="331" customFormat="1" x14ac:dyDescent="0.3">
      <c r="A586" s="330"/>
      <c r="B586" s="330"/>
      <c r="C586" s="330"/>
      <c r="D586" s="330"/>
      <c r="E586" s="330"/>
      <c r="F586" s="330"/>
      <c r="G586" s="330"/>
      <c r="H586" s="330"/>
      <c r="I586" s="330"/>
      <c r="J586" s="330"/>
      <c r="K586" s="330"/>
      <c r="L586" s="330"/>
      <c r="M586" s="330"/>
      <c r="N586" s="330"/>
      <c r="O586" s="330"/>
      <c r="P586" s="330"/>
      <c r="Q586" s="330"/>
      <c r="R586" s="330"/>
      <c r="S586" s="330"/>
      <c r="T586" s="330"/>
      <c r="U586" s="330"/>
      <c r="V586" s="330"/>
      <c r="W586" s="330"/>
      <c r="X586" s="330"/>
      <c r="Y586" s="330"/>
      <c r="BF586" s="332">
        <v>582</v>
      </c>
      <c r="BG586" s="333">
        <v>135000</v>
      </c>
      <c r="BH586" s="333">
        <v>99000</v>
      </c>
      <c r="BI586" s="333">
        <v>110000</v>
      </c>
      <c r="BJ586" s="333">
        <v>85000</v>
      </c>
      <c r="BK586" s="333">
        <v>99000</v>
      </c>
      <c r="BL586" s="333"/>
      <c r="BM586" s="333"/>
      <c r="BN586" s="333"/>
      <c r="BO586" s="333"/>
      <c r="BP586" s="331" t="s">
        <v>287</v>
      </c>
    </row>
    <row r="587" spans="1:68" s="331" customFormat="1" x14ac:dyDescent="0.3">
      <c r="A587" s="330"/>
      <c r="B587" s="330"/>
      <c r="C587" s="330"/>
      <c r="D587" s="330"/>
      <c r="E587" s="330"/>
      <c r="F587" s="330"/>
      <c r="G587" s="330"/>
      <c r="H587" s="330"/>
      <c r="I587" s="330"/>
      <c r="J587" s="330"/>
      <c r="K587" s="330"/>
      <c r="L587" s="330"/>
      <c r="M587" s="330"/>
      <c r="N587" s="330"/>
      <c r="O587" s="330"/>
      <c r="P587" s="330"/>
      <c r="Q587" s="330"/>
      <c r="R587" s="330"/>
      <c r="S587" s="330"/>
      <c r="T587" s="330"/>
      <c r="U587" s="330"/>
      <c r="V587" s="330"/>
      <c r="W587" s="330"/>
      <c r="X587" s="330"/>
      <c r="Y587" s="330"/>
      <c r="BF587" s="332">
        <v>583</v>
      </c>
      <c r="BG587" s="333">
        <v>135000</v>
      </c>
      <c r="BH587" s="333">
        <v>99000</v>
      </c>
      <c r="BI587" s="333">
        <v>110000</v>
      </c>
      <c r="BJ587" s="333">
        <v>85000</v>
      </c>
      <c r="BK587" s="333">
        <v>99000</v>
      </c>
      <c r="BL587" s="333"/>
      <c r="BM587" s="333"/>
      <c r="BN587" s="333"/>
      <c r="BO587" s="333"/>
      <c r="BP587" s="331" t="s">
        <v>287</v>
      </c>
    </row>
    <row r="588" spans="1:68" s="331" customFormat="1" x14ac:dyDescent="0.3">
      <c r="A588" s="330"/>
      <c r="B588" s="330"/>
      <c r="C588" s="330"/>
      <c r="D588" s="330"/>
      <c r="E588" s="330"/>
      <c r="F588" s="330"/>
      <c r="G588" s="330"/>
      <c r="H588" s="330"/>
      <c r="I588" s="330"/>
      <c r="J588" s="330"/>
      <c r="K588" s="330"/>
      <c r="L588" s="330"/>
      <c r="M588" s="330"/>
      <c r="N588" s="330"/>
      <c r="O588" s="330"/>
      <c r="P588" s="330"/>
      <c r="Q588" s="330"/>
      <c r="R588" s="330"/>
      <c r="S588" s="330"/>
      <c r="T588" s="330"/>
      <c r="U588" s="330"/>
      <c r="V588" s="330"/>
      <c r="W588" s="330"/>
      <c r="X588" s="330"/>
      <c r="Y588" s="330"/>
      <c r="BF588" s="332">
        <v>584</v>
      </c>
      <c r="BG588" s="333">
        <v>135000</v>
      </c>
      <c r="BH588" s="333">
        <v>99000</v>
      </c>
      <c r="BI588" s="333">
        <v>110000</v>
      </c>
      <c r="BJ588" s="333">
        <v>85000</v>
      </c>
      <c r="BK588" s="333">
        <v>99000</v>
      </c>
      <c r="BL588" s="333"/>
      <c r="BM588" s="333"/>
      <c r="BN588" s="333"/>
      <c r="BO588" s="333"/>
      <c r="BP588" s="331" t="s">
        <v>287</v>
      </c>
    </row>
    <row r="589" spans="1:68" s="331" customFormat="1" x14ac:dyDescent="0.3">
      <c r="A589" s="330"/>
      <c r="B589" s="330"/>
      <c r="C589" s="330"/>
      <c r="D589" s="330"/>
      <c r="E589" s="330"/>
      <c r="F589" s="330"/>
      <c r="G589" s="330"/>
      <c r="H589" s="330"/>
      <c r="I589" s="330"/>
      <c r="J589" s="330"/>
      <c r="K589" s="330"/>
      <c r="L589" s="330"/>
      <c r="M589" s="330"/>
      <c r="N589" s="330"/>
      <c r="O589" s="330"/>
      <c r="P589" s="330"/>
      <c r="Q589" s="330"/>
      <c r="R589" s="330"/>
      <c r="S589" s="330"/>
      <c r="T589" s="330"/>
      <c r="U589" s="330"/>
      <c r="V589" s="330"/>
      <c r="W589" s="330"/>
      <c r="X589" s="330"/>
      <c r="Y589" s="330"/>
      <c r="BF589" s="332">
        <v>585</v>
      </c>
      <c r="BG589" s="333">
        <v>135000</v>
      </c>
      <c r="BH589" s="333">
        <v>99000</v>
      </c>
      <c r="BI589" s="333">
        <v>110000</v>
      </c>
      <c r="BJ589" s="333">
        <v>85000</v>
      </c>
      <c r="BK589" s="333">
        <v>99000</v>
      </c>
      <c r="BL589" s="333"/>
      <c r="BM589" s="333"/>
      <c r="BN589" s="333"/>
      <c r="BO589" s="333"/>
      <c r="BP589" s="331" t="s">
        <v>287</v>
      </c>
    </row>
    <row r="590" spans="1:68" s="331" customFormat="1" x14ac:dyDescent="0.3">
      <c r="A590" s="330"/>
      <c r="B590" s="330"/>
      <c r="C590" s="330"/>
      <c r="D590" s="330"/>
      <c r="E590" s="330"/>
      <c r="F590" s="330"/>
      <c r="G590" s="330"/>
      <c r="H590" s="330"/>
      <c r="I590" s="330"/>
      <c r="J590" s="330"/>
      <c r="K590" s="330"/>
      <c r="L590" s="330"/>
      <c r="M590" s="330"/>
      <c r="N590" s="330"/>
      <c r="O590" s="330"/>
      <c r="P590" s="330"/>
      <c r="Q590" s="330"/>
      <c r="R590" s="330"/>
      <c r="S590" s="330"/>
      <c r="T590" s="330"/>
      <c r="U590" s="330"/>
      <c r="V590" s="330"/>
      <c r="W590" s="330"/>
      <c r="X590" s="330"/>
      <c r="Y590" s="330"/>
      <c r="BF590" s="332">
        <v>586</v>
      </c>
      <c r="BG590" s="333">
        <v>135000</v>
      </c>
      <c r="BH590" s="333">
        <v>99000</v>
      </c>
      <c r="BI590" s="333">
        <v>110000</v>
      </c>
      <c r="BJ590" s="333">
        <v>85000</v>
      </c>
      <c r="BK590" s="333">
        <v>99000</v>
      </c>
      <c r="BL590" s="333"/>
      <c r="BM590" s="333"/>
      <c r="BN590" s="333"/>
      <c r="BO590" s="333"/>
      <c r="BP590" s="331" t="s">
        <v>287</v>
      </c>
    </row>
    <row r="591" spans="1:68" s="331" customFormat="1" x14ac:dyDescent="0.3">
      <c r="A591" s="330"/>
      <c r="B591" s="330"/>
      <c r="C591" s="330"/>
      <c r="D591" s="330"/>
      <c r="E591" s="330"/>
      <c r="F591" s="330"/>
      <c r="G591" s="330"/>
      <c r="H591" s="330"/>
      <c r="I591" s="330"/>
      <c r="J591" s="330"/>
      <c r="K591" s="330"/>
      <c r="L591" s="330"/>
      <c r="M591" s="330"/>
      <c r="N591" s="330"/>
      <c r="O591" s="330"/>
      <c r="P591" s="330"/>
      <c r="Q591" s="330"/>
      <c r="R591" s="330"/>
      <c r="S591" s="330"/>
      <c r="T591" s="330"/>
      <c r="U591" s="330"/>
      <c r="V591" s="330"/>
      <c r="W591" s="330"/>
      <c r="X591" s="330"/>
      <c r="Y591" s="330"/>
      <c r="BF591" s="332">
        <v>587</v>
      </c>
      <c r="BG591" s="333">
        <v>135000</v>
      </c>
      <c r="BH591" s="333">
        <v>99000</v>
      </c>
      <c r="BI591" s="333">
        <v>110000</v>
      </c>
      <c r="BJ591" s="333">
        <v>85000</v>
      </c>
      <c r="BK591" s="333">
        <v>99000</v>
      </c>
      <c r="BL591" s="333"/>
      <c r="BM591" s="333"/>
      <c r="BN591" s="333"/>
      <c r="BO591" s="333"/>
      <c r="BP591" s="331" t="s">
        <v>287</v>
      </c>
    </row>
    <row r="592" spans="1:68" s="331" customFormat="1" x14ac:dyDescent="0.3">
      <c r="A592" s="330"/>
      <c r="B592" s="330"/>
      <c r="C592" s="330"/>
      <c r="D592" s="330"/>
      <c r="E592" s="330"/>
      <c r="F592" s="330"/>
      <c r="G592" s="330"/>
      <c r="H592" s="330"/>
      <c r="I592" s="330"/>
      <c r="J592" s="330"/>
      <c r="K592" s="330"/>
      <c r="L592" s="330"/>
      <c r="M592" s="330"/>
      <c r="N592" s="330"/>
      <c r="O592" s="330"/>
      <c r="P592" s="330"/>
      <c r="Q592" s="330"/>
      <c r="R592" s="330"/>
      <c r="S592" s="330"/>
      <c r="T592" s="330"/>
      <c r="U592" s="330"/>
      <c r="V592" s="330"/>
      <c r="W592" s="330"/>
      <c r="X592" s="330"/>
      <c r="Y592" s="330"/>
      <c r="BF592" s="332">
        <v>588</v>
      </c>
      <c r="BG592" s="333">
        <v>135000</v>
      </c>
      <c r="BH592" s="333">
        <v>99000</v>
      </c>
      <c r="BI592" s="333">
        <v>110000</v>
      </c>
      <c r="BJ592" s="333">
        <v>85000</v>
      </c>
      <c r="BK592" s="333">
        <v>99000</v>
      </c>
      <c r="BL592" s="333"/>
      <c r="BM592" s="333"/>
      <c r="BN592" s="333"/>
      <c r="BO592" s="333"/>
      <c r="BP592" s="331" t="s">
        <v>287</v>
      </c>
    </row>
    <row r="593" spans="1:68" s="331" customFormat="1" x14ac:dyDescent="0.3">
      <c r="A593" s="330"/>
      <c r="B593" s="330"/>
      <c r="C593" s="330"/>
      <c r="D593" s="330"/>
      <c r="E593" s="330"/>
      <c r="F593" s="330"/>
      <c r="G593" s="330"/>
      <c r="H593" s="330"/>
      <c r="I593" s="330"/>
      <c r="J593" s="330"/>
      <c r="K593" s="330"/>
      <c r="L593" s="330"/>
      <c r="M593" s="330"/>
      <c r="N593" s="330"/>
      <c r="O593" s="330"/>
      <c r="P593" s="330"/>
      <c r="Q593" s="330"/>
      <c r="R593" s="330"/>
      <c r="S593" s="330"/>
      <c r="T593" s="330"/>
      <c r="U593" s="330"/>
      <c r="V593" s="330"/>
      <c r="W593" s="330"/>
      <c r="X593" s="330"/>
      <c r="Y593" s="330"/>
      <c r="BF593" s="332">
        <v>589</v>
      </c>
      <c r="BG593" s="333">
        <v>135000</v>
      </c>
      <c r="BH593" s="333">
        <v>99000</v>
      </c>
      <c r="BI593" s="333">
        <v>110000</v>
      </c>
      <c r="BJ593" s="333">
        <v>85000</v>
      </c>
      <c r="BK593" s="333">
        <v>99000</v>
      </c>
      <c r="BL593" s="333"/>
      <c r="BM593" s="333"/>
      <c r="BN593" s="333"/>
      <c r="BO593" s="333"/>
      <c r="BP593" s="331" t="s">
        <v>287</v>
      </c>
    </row>
    <row r="594" spans="1:68" s="331" customFormat="1" x14ac:dyDescent="0.3">
      <c r="A594" s="330"/>
      <c r="B594" s="330"/>
      <c r="C594" s="330"/>
      <c r="D594" s="330"/>
      <c r="E594" s="330"/>
      <c r="F594" s="330"/>
      <c r="G594" s="330"/>
      <c r="H594" s="330"/>
      <c r="I594" s="330"/>
      <c r="J594" s="330"/>
      <c r="K594" s="330"/>
      <c r="L594" s="330"/>
      <c r="M594" s="330"/>
      <c r="N594" s="330"/>
      <c r="O594" s="330"/>
      <c r="P594" s="330"/>
      <c r="Q594" s="330"/>
      <c r="R594" s="330"/>
      <c r="S594" s="330"/>
      <c r="T594" s="330"/>
      <c r="U594" s="330"/>
      <c r="V594" s="330"/>
      <c r="W594" s="330"/>
      <c r="X594" s="330"/>
      <c r="Y594" s="330"/>
      <c r="BF594" s="332">
        <v>590</v>
      </c>
      <c r="BG594" s="333">
        <v>135000</v>
      </c>
      <c r="BH594" s="333">
        <v>99000</v>
      </c>
      <c r="BI594" s="333">
        <v>110000</v>
      </c>
      <c r="BJ594" s="333">
        <v>85000</v>
      </c>
      <c r="BK594" s="333">
        <v>99000</v>
      </c>
      <c r="BL594" s="333"/>
      <c r="BM594" s="333"/>
      <c r="BN594" s="333"/>
      <c r="BO594" s="333"/>
      <c r="BP594" s="331" t="s">
        <v>287</v>
      </c>
    </row>
    <row r="595" spans="1:68" s="331" customFormat="1" x14ac:dyDescent="0.3">
      <c r="A595" s="330"/>
      <c r="B595" s="330"/>
      <c r="C595" s="330"/>
      <c r="D595" s="330"/>
      <c r="E595" s="330"/>
      <c r="F595" s="330"/>
      <c r="G595" s="330"/>
      <c r="H595" s="330"/>
      <c r="I595" s="330"/>
      <c r="J595" s="330"/>
      <c r="K595" s="330"/>
      <c r="L595" s="330"/>
      <c r="M595" s="330"/>
      <c r="N595" s="330"/>
      <c r="O595" s="330"/>
      <c r="P595" s="330"/>
      <c r="Q595" s="330"/>
      <c r="R595" s="330"/>
      <c r="S595" s="330"/>
      <c r="T595" s="330"/>
      <c r="U595" s="330"/>
      <c r="V595" s="330"/>
      <c r="W595" s="330"/>
      <c r="X595" s="330"/>
      <c r="Y595" s="330"/>
      <c r="BF595" s="332">
        <v>591</v>
      </c>
      <c r="BG595" s="333">
        <v>135000</v>
      </c>
      <c r="BH595" s="333">
        <v>99000</v>
      </c>
      <c r="BI595" s="333">
        <v>110000</v>
      </c>
      <c r="BJ595" s="333">
        <v>85000</v>
      </c>
      <c r="BK595" s="333">
        <v>99000</v>
      </c>
      <c r="BL595" s="333"/>
      <c r="BM595" s="333"/>
      <c r="BN595" s="333"/>
      <c r="BO595" s="333"/>
      <c r="BP595" s="331" t="s">
        <v>287</v>
      </c>
    </row>
    <row r="596" spans="1:68" s="331" customFormat="1" x14ac:dyDescent="0.3">
      <c r="A596" s="330"/>
      <c r="B596" s="330"/>
      <c r="C596" s="330"/>
      <c r="D596" s="330"/>
      <c r="E596" s="330"/>
      <c r="F596" s="330"/>
      <c r="G596" s="330"/>
      <c r="H596" s="330"/>
      <c r="I596" s="330"/>
      <c r="J596" s="330"/>
      <c r="K596" s="330"/>
      <c r="L596" s="330"/>
      <c r="M596" s="330"/>
      <c r="N596" s="330"/>
      <c r="O596" s="330"/>
      <c r="P596" s="330"/>
      <c r="Q596" s="330"/>
      <c r="R596" s="330"/>
      <c r="S596" s="330"/>
      <c r="T596" s="330"/>
      <c r="U596" s="330"/>
      <c r="V596" s="330"/>
      <c r="W596" s="330"/>
      <c r="X596" s="330"/>
      <c r="Y596" s="330"/>
      <c r="BF596" s="332">
        <v>592</v>
      </c>
      <c r="BG596" s="333">
        <v>135000</v>
      </c>
      <c r="BH596" s="333">
        <v>99000</v>
      </c>
      <c r="BI596" s="333">
        <v>110000</v>
      </c>
      <c r="BJ596" s="333">
        <v>85000</v>
      </c>
      <c r="BK596" s="333">
        <v>99000</v>
      </c>
      <c r="BL596" s="333"/>
      <c r="BM596" s="333"/>
      <c r="BN596" s="333"/>
      <c r="BO596" s="333"/>
      <c r="BP596" s="331" t="s">
        <v>287</v>
      </c>
    </row>
    <row r="597" spans="1:68" s="331" customFormat="1" x14ac:dyDescent="0.3">
      <c r="A597" s="330"/>
      <c r="B597" s="330"/>
      <c r="C597" s="330"/>
      <c r="D597" s="330"/>
      <c r="E597" s="330"/>
      <c r="F597" s="330"/>
      <c r="G597" s="330"/>
      <c r="H597" s="330"/>
      <c r="I597" s="330"/>
      <c r="J597" s="330"/>
      <c r="K597" s="330"/>
      <c r="L597" s="330"/>
      <c r="M597" s="330"/>
      <c r="N597" s="330"/>
      <c r="O597" s="330"/>
      <c r="P597" s="330"/>
      <c r="Q597" s="330"/>
      <c r="R597" s="330"/>
      <c r="S597" s="330"/>
      <c r="T597" s="330"/>
      <c r="U597" s="330"/>
      <c r="V597" s="330"/>
      <c r="W597" s="330"/>
      <c r="X597" s="330"/>
      <c r="Y597" s="330"/>
      <c r="BF597" s="332">
        <v>593</v>
      </c>
      <c r="BG597" s="333">
        <v>135000</v>
      </c>
      <c r="BH597" s="333">
        <v>99000</v>
      </c>
      <c r="BI597" s="333">
        <v>110000</v>
      </c>
      <c r="BJ597" s="333">
        <v>85000</v>
      </c>
      <c r="BK597" s="333">
        <v>99000</v>
      </c>
      <c r="BL597" s="333"/>
      <c r="BM597" s="333"/>
      <c r="BN597" s="333"/>
      <c r="BO597" s="333"/>
      <c r="BP597" s="331" t="s">
        <v>287</v>
      </c>
    </row>
    <row r="598" spans="1:68" s="331" customFormat="1" x14ac:dyDescent="0.3">
      <c r="A598" s="330"/>
      <c r="B598" s="330"/>
      <c r="C598" s="330"/>
      <c r="D598" s="330"/>
      <c r="E598" s="330"/>
      <c r="F598" s="330"/>
      <c r="G598" s="330"/>
      <c r="H598" s="330"/>
      <c r="I598" s="330"/>
      <c r="J598" s="330"/>
      <c r="K598" s="330"/>
      <c r="L598" s="330"/>
      <c r="M598" s="330"/>
      <c r="N598" s="330"/>
      <c r="O598" s="330"/>
      <c r="P598" s="330"/>
      <c r="Q598" s="330"/>
      <c r="R598" s="330"/>
      <c r="S598" s="330"/>
      <c r="T598" s="330"/>
      <c r="U598" s="330"/>
      <c r="V598" s="330"/>
      <c r="W598" s="330"/>
      <c r="X598" s="330"/>
      <c r="Y598" s="330"/>
      <c r="BF598" s="332">
        <v>594</v>
      </c>
      <c r="BG598" s="333">
        <v>135000</v>
      </c>
      <c r="BH598" s="333">
        <v>99000</v>
      </c>
      <c r="BI598" s="333">
        <v>110000</v>
      </c>
      <c r="BJ598" s="333">
        <v>85000</v>
      </c>
      <c r="BK598" s="333">
        <v>99000</v>
      </c>
      <c r="BL598" s="333"/>
      <c r="BM598" s="333"/>
      <c r="BN598" s="333"/>
      <c r="BO598" s="333"/>
      <c r="BP598" s="331" t="s">
        <v>287</v>
      </c>
    </row>
    <row r="599" spans="1:68" s="331" customFormat="1" x14ac:dyDescent="0.3">
      <c r="A599" s="330"/>
      <c r="B599" s="330"/>
      <c r="C599" s="330"/>
      <c r="D599" s="330"/>
      <c r="E599" s="330"/>
      <c r="F599" s="330"/>
      <c r="G599" s="330"/>
      <c r="H599" s="330"/>
      <c r="I599" s="330"/>
      <c r="J599" s="330"/>
      <c r="K599" s="330"/>
      <c r="L599" s="330"/>
      <c r="M599" s="330"/>
      <c r="N599" s="330"/>
      <c r="O599" s="330"/>
      <c r="P599" s="330"/>
      <c r="Q599" s="330"/>
      <c r="R599" s="330"/>
      <c r="S599" s="330"/>
      <c r="T599" s="330"/>
      <c r="U599" s="330"/>
      <c r="V599" s="330"/>
      <c r="W599" s="330"/>
      <c r="X599" s="330"/>
      <c r="Y599" s="330"/>
      <c r="BF599" s="332">
        <v>595</v>
      </c>
      <c r="BG599" s="333">
        <v>135000</v>
      </c>
      <c r="BH599" s="333">
        <v>99000</v>
      </c>
      <c r="BI599" s="333">
        <v>110000</v>
      </c>
      <c r="BJ599" s="333">
        <v>85000</v>
      </c>
      <c r="BK599" s="333">
        <v>99000</v>
      </c>
      <c r="BL599" s="333"/>
      <c r="BM599" s="333"/>
      <c r="BN599" s="333"/>
      <c r="BO599" s="333"/>
      <c r="BP599" s="331" t="s">
        <v>287</v>
      </c>
    </row>
    <row r="600" spans="1:68" s="331" customFormat="1" x14ac:dyDescent="0.3">
      <c r="A600" s="330"/>
      <c r="B600" s="330"/>
      <c r="C600" s="330"/>
      <c r="D600" s="330"/>
      <c r="E600" s="330"/>
      <c r="F600" s="330"/>
      <c r="G600" s="330"/>
      <c r="H600" s="330"/>
      <c r="I600" s="330"/>
      <c r="J600" s="330"/>
      <c r="K600" s="330"/>
      <c r="L600" s="330"/>
      <c r="M600" s="330"/>
      <c r="N600" s="330"/>
      <c r="O600" s="330"/>
      <c r="P600" s="330"/>
      <c r="Q600" s="330"/>
      <c r="R600" s="330"/>
      <c r="S600" s="330"/>
      <c r="T600" s="330"/>
      <c r="U600" s="330"/>
      <c r="V600" s="330"/>
      <c r="W600" s="330"/>
      <c r="X600" s="330"/>
      <c r="Y600" s="330"/>
      <c r="BF600" s="332">
        <v>596</v>
      </c>
      <c r="BG600" s="333">
        <v>135000</v>
      </c>
      <c r="BH600" s="333">
        <v>99000</v>
      </c>
      <c r="BI600" s="333">
        <v>110000</v>
      </c>
      <c r="BJ600" s="333">
        <v>85000</v>
      </c>
      <c r="BK600" s="333">
        <v>99000</v>
      </c>
      <c r="BL600" s="333"/>
      <c r="BM600" s="333"/>
      <c r="BN600" s="333"/>
      <c r="BO600" s="333"/>
      <c r="BP600" s="331" t="s">
        <v>287</v>
      </c>
    </row>
    <row r="601" spans="1:68" s="331" customFormat="1" x14ac:dyDescent="0.3">
      <c r="A601" s="330"/>
      <c r="B601" s="330"/>
      <c r="C601" s="330"/>
      <c r="D601" s="330"/>
      <c r="E601" s="330"/>
      <c r="F601" s="330"/>
      <c r="G601" s="330"/>
      <c r="H601" s="330"/>
      <c r="I601" s="330"/>
      <c r="J601" s="330"/>
      <c r="K601" s="330"/>
      <c r="L601" s="330"/>
      <c r="M601" s="330"/>
      <c r="N601" s="330"/>
      <c r="O601" s="330"/>
      <c r="P601" s="330"/>
      <c r="Q601" s="330"/>
      <c r="R601" s="330"/>
      <c r="S601" s="330"/>
      <c r="T601" s="330"/>
      <c r="U601" s="330"/>
      <c r="V601" s="330"/>
      <c r="W601" s="330"/>
      <c r="X601" s="330"/>
      <c r="Y601" s="330"/>
      <c r="BF601" s="332">
        <v>597</v>
      </c>
      <c r="BG601" s="333">
        <v>135000</v>
      </c>
      <c r="BH601" s="333">
        <v>99000</v>
      </c>
      <c r="BI601" s="333">
        <v>110000</v>
      </c>
      <c r="BJ601" s="333">
        <v>85000</v>
      </c>
      <c r="BK601" s="333">
        <v>99000</v>
      </c>
      <c r="BL601" s="333"/>
      <c r="BM601" s="333"/>
      <c r="BN601" s="333"/>
      <c r="BO601" s="333"/>
      <c r="BP601" s="331" t="s">
        <v>287</v>
      </c>
    </row>
    <row r="602" spans="1:68" s="331" customFormat="1" x14ac:dyDescent="0.3">
      <c r="A602" s="330"/>
      <c r="B602" s="330"/>
      <c r="C602" s="330"/>
      <c r="D602" s="330"/>
      <c r="E602" s="330"/>
      <c r="F602" s="330"/>
      <c r="G602" s="330"/>
      <c r="H602" s="330"/>
      <c r="I602" s="330"/>
      <c r="J602" s="330"/>
      <c r="K602" s="330"/>
      <c r="L602" s="330"/>
      <c r="M602" s="330"/>
      <c r="N602" s="330"/>
      <c r="O602" s="330"/>
      <c r="P602" s="330"/>
      <c r="Q602" s="330"/>
      <c r="R602" s="330"/>
      <c r="S602" s="330"/>
      <c r="T602" s="330"/>
      <c r="U602" s="330"/>
      <c r="V602" s="330"/>
      <c r="W602" s="330"/>
      <c r="X602" s="330"/>
      <c r="Y602" s="330"/>
      <c r="BF602" s="332">
        <v>598</v>
      </c>
      <c r="BG602" s="333">
        <v>135000</v>
      </c>
      <c r="BH602" s="333">
        <v>99000</v>
      </c>
      <c r="BI602" s="333">
        <v>110000</v>
      </c>
      <c r="BJ602" s="333">
        <v>85000</v>
      </c>
      <c r="BK602" s="333">
        <v>99000</v>
      </c>
      <c r="BL602" s="333"/>
      <c r="BM602" s="333"/>
      <c r="BN602" s="333"/>
      <c r="BO602" s="333"/>
      <c r="BP602" s="331" t="s">
        <v>287</v>
      </c>
    </row>
    <row r="603" spans="1:68" s="331" customFormat="1" x14ac:dyDescent="0.3">
      <c r="A603" s="330"/>
      <c r="B603" s="330"/>
      <c r="C603" s="330"/>
      <c r="D603" s="330"/>
      <c r="E603" s="330"/>
      <c r="F603" s="330"/>
      <c r="G603" s="330"/>
      <c r="H603" s="330"/>
      <c r="I603" s="330"/>
      <c r="J603" s="330"/>
      <c r="K603" s="330"/>
      <c r="L603" s="330"/>
      <c r="M603" s="330"/>
      <c r="N603" s="330"/>
      <c r="O603" s="330"/>
      <c r="P603" s="330"/>
      <c r="Q603" s="330"/>
      <c r="R603" s="330"/>
      <c r="S603" s="330"/>
      <c r="T603" s="330"/>
      <c r="U603" s="330"/>
      <c r="V603" s="330"/>
      <c r="W603" s="330"/>
      <c r="X603" s="330"/>
      <c r="Y603" s="330"/>
      <c r="BF603" s="332">
        <v>599</v>
      </c>
      <c r="BG603" s="333">
        <v>135000</v>
      </c>
      <c r="BH603" s="333">
        <v>99000</v>
      </c>
      <c r="BI603" s="333">
        <v>110000</v>
      </c>
      <c r="BJ603" s="333">
        <v>85000</v>
      </c>
      <c r="BK603" s="333">
        <v>99000</v>
      </c>
      <c r="BL603" s="333"/>
      <c r="BM603" s="333"/>
      <c r="BN603" s="333"/>
      <c r="BO603" s="333"/>
      <c r="BP603" s="331" t="s">
        <v>287</v>
      </c>
    </row>
    <row r="604" spans="1:68" s="331" customFormat="1" x14ac:dyDescent="0.3">
      <c r="A604" s="330"/>
      <c r="B604" s="330"/>
      <c r="C604" s="330"/>
      <c r="D604" s="330"/>
      <c r="E604" s="330"/>
      <c r="F604" s="330"/>
      <c r="G604" s="330"/>
      <c r="H604" s="330"/>
      <c r="I604" s="330"/>
      <c r="J604" s="330"/>
      <c r="K604" s="330"/>
      <c r="L604" s="330"/>
      <c r="M604" s="330"/>
      <c r="N604" s="330"/>
      <c r="O604" s="330"/>
      <c r="P604" s="330"/>
      <c r="Q604" s="330"/>
      <c r="R604" s="330"/>
      <c r="S604" s="330"/>
      <c r="T604" s="330"/>
      <c r="U604" s="330"/>
      <c r="V604" s="330"/>
      <c r="W604" s="330"/>
      <c r="X604" s="330"/>
      <c r="Y604" s="330"/>
      <c r="BF604" s="332">
        <v>600</v>
      </c>
      <c r="BG604" s="333">
        <v>135000</v>
      </c>
      <c r="BH604" s="333">
        <v>99000</v>
      </c>
      <c r="BI604" s="333">
        <v>110000</v>
      </c>
      <c r="BJ604" s="333">
        <v>85000</v>
      </c>
      <c r="BK604" s="333">
        <v>99000</v>
      </c>
      <c r="BL604" s="333"/>
      <c r="BM604" s="333"/>
      <c r="BN604" s="333"/>
      <c r="BO604" s="333"/>
      <c r="BP604" s="331" t="s">
        <v>287</v>
      </c>
    </row>
    <row r="605" spans="1:68" s="331" customFormat="1" x14ac:dyDescent="0.3">
      <c r="A605" s="330"/>
      <c r="B605" s="330"/>
      <c r="C605" s="330"/>
      <c r="D605" s="330"/>
      <c r="E605" s="330"/>
      <c r="F605" s="330"/>
      <c r="G605" s="330"/>
      <c r="H605" s="330"/>
      <c r="I605" s="330"/>
      <c r="J605" s="330"/>
      <c r="K605" s="330"/>
      <c r="L605" s="330"/>
      <c r="M605" s="330"/>
      <c r="N605" s="330"/>
      <c r="O605" s="330"/>
      <c r="P605" s="330"/>
      <c r="Q605" s="330"/>
      <c r="R605" s="330"/>
      <c r="S605" s="330"/>
      <c r="T605" s="330"/>
      <c r="U605" s="330"/>
      <c r="V605" s="330"/>
      <c r="W605" s="330"/>
      <c r="X605" s="330"/>
      <c r="Y605" s="330"/>
      <c r="BF605" s="332">
        <v>601</v>
      </c>
      <c r="BG605" s="333">
        <v>135000</v>
      </c>
      <c r="BH605" s="333">
        <v>99000</v>
      </c>
      <c r="BI605" s="333">
        <v>110000</v>
      </c>
      <c r="BJ605" s="333">
        <v>85000</v>
      </c>
      <c r="BK605" s="333">
        <v>99000</v>
      </c>
      <c r="BL605" s="333"/>
      <c r="BM605" s="333"/>
      <c r="BN605" s="333"/>
      <c r="BO605" s="333"/>
      <c r="BP605" s="331" t="s">
        <v>287</v>
      </c>
    </row>
    <row r="606" spans="1:68" s="331" customFormat="1" x14ac:dyDescent="0.3">
      <c r="A606" s="330"/>
      <c r="B606" s="330"/>
      <c r="C606" s="330"/>
      <c r="D606" s="330"/>
      <c r="E606" s="330"/>
      <c r="F606" s="330"/>
      <c r="G606" s="330"/>
      <c r="H606" s="330"/>
      <c r="I606" s="330"/>
      <c r="J606" s="330"/>
      <c r="K606" s="330"/>
      <c r="L606" s="330"/>
      <c r="M606" s="330"/>
      <c r="N606" s="330"/>
      <c r="O606" s="330"/>
      <c r="P606" s="330"/>
      <c r="Q606" s="330"/>
      <c r="R606" s="330"/>
      <c r="S606" s="330"/>
      <c r="T606" s="330"/>
      <c r="U606" s="330"/>
      <c r="V606" s="330"/>
      <c r="W606" s="330"/>
      <c r="X606" s="330"/>
      <c r="Y606" s="330"/>
      <c r="BF606" s="332">
        <v>602</v>
      </c>
      <c r="BG606" s="333">
        <v>135000</v>
      </c>
      <c r="BH606" s="333">
        <v>99000</v>
      </c>
      <c r="BI606" s="333">
        <v>110000</v>
      </c>
      <c r="BJ606" s="333">
        <v>85000</v>
      </c>
      <c r="BK606" s="333">
        <v>99000</v>
      </c>
      <c r="BL606" s="333"/>
      <c r="BM606" s="333"/>
      <c r="BN606" s="333"/>
      <c r="BO606" s="333"/>
      <c r="BP606" s="331" t="s">
        <v>287</v>
      </c>
    </row>
    <row r="607" spans="1:68" s="331" customFormat="1" x14ac:dyDescent="0.3">
      <c r="A607" s="330"/>
      <c r="B607" s="330"/>
      <c r="C607" s="330"/>
      <c r="D607" s="330"/>
      <c r="E607" s="330"/>
      <c r="F607" s="330"/>
      <c r="G607" s="330"/>
      <c r="H607" s="330"/>
      <c r="I607" s="330"/>
      <c r="J607" s="330"/>
      <c r="K607" s="330"/>
      <c r="L607" s="330"/>
      <c r="M607" s="330"/>
      <c r="N607" s="330"/>
      <c r="O607" s="330"/>
      <c r="P607" s="330"/>
      <c r="Q607" s="330"/>
      <c r="R607" s="330"/>
      <c r="S607" s="330"/>
      <c r="T607" s="330"/>
      <c r="U607" s="330"/>
      <c r="V607" s="330"/>
      <c r="W607" s="330"/>
      <c r="X607" s="330"/>
      <c r="Y607" s="330"/>
      <c r="BF607" s="332">
        <v>603</v>
      </c>
      <c r="BG607" s="333">
        <v>135000</v>
      </c>
      <c r="BH607" s="333">
        <v>99000</v>
      </c>
      <c r="BI607" s="333">
        <v>110000</v>
      </c>
      <c r="BJ607" s="333">
        <v>85000</v>
      </c>
      <c r="BK607" s="333">
        <v>99000</v>
      </c>
      <c r="BL607" s="333"/>
      <c r="BM607" s="333"/>
      <c r="BN607" s="333"/>
      <c r="BO607" s="333"/>
      <c r="BP607" s="331" t="s">
        <v>287</v>
      </c>
    </row>
    <row r="608" spans="1:68" s="331" customFormat="1" x14ac:dyDescent="0.3">
      <c r="A608" s="330"/>
      <c r="B608" s="330"/>
      <c r="C608" s="330"/>
      <c r="D608" s="330"/>
      <c r="E608" s="330"/>
      <c r="F608" s="330"/>
      <c r="G608" s="330"/>
      <c r="H608" s="330"/>
      <c r="I608" s="330"/>
      <c r="J608" s="330"/>
      <c r="K608" s="330"/>
      <c r="L608" s="330"/>
      <c r="M608" s="330"/>
      <c r="N608" s="330"/>
      <c r="O608" s="330"/>
      <c r="P608" s="330"/>
      <c r="Q608" s="330"/>
      <c r="R608" s="330"/>
      <c r="S608" s="330"/>
      <c r="T608" s="330"/>
      <c r="U608" s="330"/>
      <c r="V608" s="330"/>
      <c r="W608" s="330"/>
      <c r="X608" s="330"/>
      <c r="Y608" s="330"/>
      <c r="BF608" s="332">
        <v>604</v>
      </c>
      <c r="BG608" s="333">
        <v>135000</v>
      </c>
      <c r="BH608" s="333">
        <v>99000</v>
      </c>
      <c r="BI608" s="333">
        <v>110000</v>
      </c>
      <c r="BJ608" s="333">
        <v>85000</v>
      </c>
      <c r="BK608" s="333">
        <v>99000</v>
      </c>
      <c r="BL608" s="333"/>
      <c r="BM608" s="333"/>
      <c r="BN608" s="333"/>
      <c r="BO608" s="333"/>
      <c r="BP608" s="331" t="s">
        <v>287</v>
      </c>
    </row>
    <row r="609" spans="1:68" s="331" customFormat="1" x14ac:dyDescent="0.3">
      <c r="A609" s="330"/>
      <c r="B609" s="330"/>
      <c r="C609" s="330"/>
      <c r="D609" s="330"/>
      <c r="E609" s="330"/>
      <c r="F609" s="330"/>
      <c r="G609" s="330"/>
      <c r="H609" s="330"/>
      <c r="I609" s="330"/>
      <c r="J609" s="330"/>
      <c r="K609" s="330"/>
      <c r="L609" s="330"/>
      <c r="M609" s="330"/>
      <c r="N609" s="330"/>
      <c r="O609" s="330"/>
      <c r="P609" s="330"/>
      <c r="Q609" s="330"/>
      <c r="R609" s="330"/>
      <c r="S609" s="330"/>
      <c r="T609" s="330"/>
      <c r="U609" s="330"/>
      <c r="V609" s="330"/>
      <c r="W609" s="330"/>
      <c r="X609" s="330"/>
      <c r="Y609" s="330"/>
      <c r="BF609" s="332">
        <v>605</v>
      </c>
      <c r="BG609" s="333">
        <v>135000</v>
      </c>
      <c r="BH609" s="333">
        <v>99000</v>
      </c>
      <c r="BI609" s="333">
        <v>110000</v>
      </c>
      <c r="BJ609" s="333">
        <v>85000</v>
      </c>
      <c r="BK609" s="333">
        <v>99000</v>
      </c>
      <c r="BL609" s="333"/>
      <c r="BM609" s="333"/>
      <c r="BN609" s="333"/>
      <c r="BO609" s="333"/>
      <c r="BP609" s="331" t="s">
        <v>287</v>
      </c>
    </row>
    <row r="610" spans="1:68" s="331" customFormat="1" x14ac:dyDescent="0.3">
      <c r="A610" s="330"/>
      <c r="B610" s="330"/>
      <c r="C610" s="330"/>
      <c r="D610" s="330"/>
      <c r="E610" s="330"/>
      <c r="F610" s="330"/>
      <c r="G610" s="330"/>
      <c r="H610" s="330"/>
      <c r="I610" s="330"/>
      <c r="J610" s="330"/>
      <c r="K610" s="330"/>
      <c r="L610" s="330"/>
      <c r="M610" s="330"/>
      <c r="N610" s="330"/>
      <c r="O610" s="330"/>
      <c r="P610" s="330"/>
      <c r="Q610" s="330"/>
      <c r="R610" s="330"/>
      <c r="S610" s="330"/>
      <c r="T610" s="330"/>
      <c r="U610" s="330"/>
      <c r="V610" s="330"/>
      <c r="W610" s="330"/>
      <c r="X610" s="330"/>
      <c r="Y610" s="330"/>
      <c r="BF610" s="332">
        <v>606</v>
      </c>
      <c r="BG610" s="333">
        <v>135000</v>
      </c>
      <c r="BH610" s="333">
        <v>99000</v>
      </c>
      <c r="BI610" s="333">
        <v>110000</v>
      </c>
      <c r="BJ610" s="333">
        <v>85000</v>
      </c>
      <c r="BK610" s="333">
        <v>99000</v>
      </c>
      <c r="BL610" s="333"/>
      <c r="BM610" s="333"/>
      <c r="BN610" s="333"/>
      <c r="BO610" s="333"/>
      <c r="BP610" s="331" t="s">
        <v>287</v>
      </c>
    </row>
    <row r="611" spans="1:68" s="331" customFormat="1" x14ac:dyDescent="0.3">
      <c r="A611" s="330"/>
      <c r="B611" s="330"/>
      <c r="C611" s="330"/>
      <c r="D611" s="330"/>
      <c r="E611" s="330"/>
      <c r="F611" s="330"/>
      <c r="G611" s="330"/>
      <c r="H611" s="330"/>
      <c r="I611" s="330"/>
      <c r="J611" s="330"/>
      <c r="K611" s="330"/>
      <c r="L611" s="330"/>
      <c r="M611" s="330"/>
      <c r="N611" s="330"/>
      <c r="O611" s="330"/>
      <c r="P611" s="330"/>
      <c r="Q611" s="330"/>
      <c r="R611" s="330"/>
      <c r="S611" s="330"/>
      <c r="T611" s="330"/>
      <c r="U611" s="330"/>
      <c r="V611" s="330"/>
      <c r="W611" s="330"/>
      <c r="X611" s="330"/>
      <c r="Y611" s="330"/>
      <c r="BF611" s="332">
        <v>607</v>
      </c>
      <c r="BG611" s="333">
        <v>135000</v>
      </c>
      <c r="BH611" s="333">
        <v>99000</v>
      </c>
      <c r="BI611" s="333">
        <v>110000</v>
      </c>
      <c r="BJ611" s="333">
        <v>85000</v>
      </c>
      <c r="BK611" s="333">
        <v>99000</v>
      </c>
      <c r="BL611" s="333"/>
      <c r="BM611" s="333"/>
      <c r="BN611" s="333"/>
      <c r="BO611" s="333"/>
      <c r="BP611" s="331" t="s">
        <v>287</v>
      </c>
    </row>
    <row r="612" spans="1:68" s="331" customFormat="1" x14ac:dyDescent="0.3">
      <c r="A612" s="330"/>
      <c r="B612" s="330"/>
      <c r="C612" s="330"/>
      <c r="D612" s="330"/>
      <c r="E612" s="330"/>
      <c r="F612" s="330"/>
      <c r="G612" s="330"/>
      <c r="H612" s="330"/>
      <c r="I612" s="330"/>
      <c r="J612" s="330"/>
      <c r="K612" s="330"/>
      <c r="L612" s="330"/>
      <c r="M612" s="330"/>
      <c r="N612" s="330"/>
      <c r="O612" s="330"/>
      <c r="P612" s="330"/>
      <c r="Q612" s="330"/>
      <c r="R612" s="330"/>
      <c r="S612" s="330"/>
      <c r="T612" s="330"/>
      <c r="U612" s="330"/>
      <c r="V612" s="330"/>
      <c r="W612" s="330"/>
      <c r="X612" s="330"/>
      <c r="Y612" s="330"/>
      <c r="BF612" s="332">
        <v>608</v>
      </c>
      <c r="BG612" s="333">
        <v>135000</v>
      </c>
      <c r="BH612" s="333">
        <v>99000</v>
      </c>
      <c r="BI612" s="333">
        <v>110000</v>
      </c>
      <c r="BJ612" s="333">
        <v>85000</v>
      </c>
      <c r="BK612" s="333">
        <v>99000</v>
      </c>
      <c r="BL612" s="333"/>
      <c r="BM612" s="333"/>
      <c r="BN612" s="333"/>
      <c r="BO612" s="333"/>
      <c r="BP612" s="331" t="s">
        <v>287</v>
      </c>
    </row>
    <row r="613" spans="1:68" s="331" customFormat="1" x14ac:dyDescent="0.3">
      <c r="A613" s="330"/>
      <c r="B613" s="330"/>
      <c r="C613" s="330"/>
      <c r="D613" s="330"/>
      <c r="E613" s="330"/>
      <c r="F613" s="330"/>
      <c r="G613" s="330"/>
      <c r="H613" s="330"/>
      <c r="I613" s="330"/>
      <c r="J613" s="330"/>
      <c r="K613" s="330"/>
      <c r="L613" s="330"/>
      <c r="M613" s="330"/>
      <c r="N613" s="330"/>
      <c r="O613" s="330"/>
      <c r="P613" s="330"/>
      <c r="Q613" s="330"/>
      <c r="R613" s="330"/>
      <c r="S613" s="330"/>
      <c r="T613" s="330"/>
      <c r="U613" s="330"/>
      <c r="V613" s="330"/>
      <c r="W613" s="330"/>
      <c r="X613" s="330"/>
      <c r="Y613" s="330"/>
      <c r="BF613" s="332">
        <v>609</v>
      </c>
      <c r="BG613" s="333">
        <v>135000</v>
      </c>
      <c r="BH613" s="333">
        <v>99000</v>
      </c>
      <c r="BI613" s="333">
        <v>110000</v>
      </c>
      <c r="BJ613" s="333">
        <v>85000</v>
      </c>
      <c r="BK613" s="333">
        <v>99000</v>
      </c>
      <c r="BL613" s="333"/>
      <c r="BM613" s="333"/>
      <c r="BN613" s="333"/>
      <c r="BO613" s="333"/>
      <c r="BP613" s="331" t="s">
        <v>287</v>
      </c>
    </row>
    <row r="614" spans="1:68" s="331" customFormat="1" x14ac:dyDescent="0.3">
      <c r="A614" s="330"/>
      <c r="B614" s="330"/>
      <c r="C614" s="330"/>
      <c r="D614" s="330"/>
      <c r="E614" s="330"/>
      <c r="F614" s="330"/>
      <c r="G614" s="330"/>
      <c r="H614" s="330"/>
      <c r="I614" s="330"/>
      <c r="J614" s="330"/>
      <c r="K614" s="330"/>
      <c r="L614" s="330"/>
      <c r="M614" s="330"/>
      <c r="N614" s="330"/>
      <c r="O614" s="330"/>
      <c r="P614" s="330"/>
      <c r="Q614" s="330"/>
      <c r="R614" s="330"/>
      <c r="S614" s="330"/>
      <c r="T614" s="330"/>
      <c r="U614" s="330"/>
      <c r="V614" s="330"/>
      <c r="W614" s="330"/>
      <c r="X614" s="330"/>
      <c r="Y614" s="330"/>
      <c r="BF614" s="332">
        <v>610</v>
      </c>
      <c r="BG614" s="333">
        <v>135000</v>
      </c>
      <c r="BH614" s="333">
        <v>99000</v>
      </c>
      <c r="BI614" s="333">
        <v>110000</v>
      </c>
      <c r="BJ614" s="333">
        <v>85000</v>
      </c>
      <c r="BK614" s="333">
        <v>99000</v>
      </c>
      <c r="BL614" s="333"/>
      <c r="BM614" s="333"/>
      <c r="BN614" s="333"/>
      <c r="BO614" s="333"/>
      <c r="BP614" s="331" t="s">
        <v>287</v>
      </c>
    </row>
    <row r="615" spans="1:68" s="331" customFormat="1" x14ac:dyDescent="0.3">
      <c r="A615" s="330"/>
      <c r="B615" s="330"/>
      <c r="C615" s="330"/>
      <c r="D615" s="330"/>
      <c r="E615" s="330"/>
      <c r="F615" s="330"/>
      <c r="G615" s="330"/>
      <c r="H615" s="330"/>
      <c r="I615" s="330"/>
      <c r="J615" s="330"/>
      <c r="K615" s="330"/>
      <c r="L615" s="330"/>
      <c r="M615" s="330"/>
      <c r="N615" s="330"/>
      <c r="O615" s="330"/>
      <c r="P615" s="330"/>
      <c r="Q615" s="330"/>
      <c r="R615" s="330"/>
      <c r="S615" s="330"/>
      <c r="T615" s="330"/>
      <c r="U615" s="330"/>
      <c r="V615" s="330"/>
      <c r="W615" s="330"/>
      <c r="X615" s="330"/>
      <c r="Y615" s="330"/>
      <c r="BF615" s="332">
        <v>611</v>
      </c>
      <c r="BG615" s="333">
        <v>135000</v>
      </c>
      <c r="BH615" s="333">
        <v>99000</v>
      </c>
      <c r="BI615" s="333">
        <v>110000</v>
      </c>
      <c r="BJ615" s="333">
        <v>85000</v>
      </c>
      <c r="BK615" s="333">
        <v>99000</v>
      </c>
      <c r="BL615" s="333"/>
      <c r="BM615" s="333"/>
      <c r="BN615" s="333"/>
      <c r="BO615" s="333"/>
      <c r="BP615" s="331" t="s">
        <v>287</v>
      </c>
    </row>
    <row r="616" spans="1:68" s="331" customFormat="1" x14ac:dyDescent="0.3">
      <c r="A616" s="330"/>
      <c r="B616" s="330"/>
      <c r="C616" s="330"/>
      <c r="D616" s="330"/>
      <c r="E616" s="330"/>
      <c r="F616" s="330"/>
      <c r="G616" s="330"/>
      <c r="H616" s="330"/>
      <c r="I616" s="330"/>
      <c r="J616" s="330"/>
      <c r="K616" s="330"/>
      <c r="L616" s="330"/>
      <c r="M616" s="330"/>
      <c r="N616" s="330"/>
      <c r="O616" s="330"/>
      <c r="P616" s="330"/>
      <c r="Q616" s="330"/>
      <c r="R616" s="330"/>
      <c r="S616" s="330"/>
      <c r="T616" s="330"/>
      <c r="U616" s="330"/>
      <c r="V616" s="330"/>
      <c r="W616" s="330"/>
      <c r="X616" s="330"/>
      <c r="Y616" s="330"/>
      <c r="BF616" s="332">
        <v>612</v>
      </c>
      <c r="BG616" s="333">
        <v>135000</v>
      </c>
      <c r="BH616" s="333">
        <v>99000</v>
      </c>
      <c r="BI616" s="333">
        <v>110000</v>
      </c>
      <c r="BJ616" s="333">
        <v>85000</v>
      </c>
      <c r="BK616" s="333">
        <v>99000</v>
      </c>
      <c r="BL616" s="333"/>
      <c r="BM616" s="333"/>
      <c r="BN616" s="333"/>
      <c r="BO616" s="333"/>
      <c r="BP616" s="331" t="s">
        <v>287</v>
      </c>
    </row>
    <row r="617" spans="1:68" s="331" customFormat="1" x14ac:dyDescent="0.3">
      <c r="A617" s="330"/>
      <c r="B617" s="330"/>
      <c r="C617" s="330"/>
      <c r="D617" s="330"/>
      <c r="E617" s="330"/>
      <c r="F617" s="330"/>
      <c r="G617" s="330"/>
      <c r="H617" s="330"/>
      <c r="I617" s="330"/>
      <c r="J617" s="330"/>
      <c r="K617" s="330"/>
      <c r="L617" s="330"/>
      <c r="M617" s="330"/>
      <c r="N617" s="330"/>
      <c r="O617" s="330"/>
      <c r="P617" s="330"/>
      <c r="Q617" s="330"/>
      <c r="R617" s="330"/>
      <c r="S617" s="330"/>
      <c r="T617" s="330"/>
      <c r="U617" s="330"/>
      <c r="V617" s="330"/>
      <c r="W617" s="330"/>
      <c r="X617" s="330"/>
      <c r="Y617" s="330"/>
      <c r="BF617" s="332">
        <v>613</v>
      </c>
      <c r="BG617" s="333">
        <v>135000</v>
      </c>
      <c r="BH617" s="333">
        <v>99000</v>
      </c>
      <c r="BI617" s="333">
        <v>110000</v>
      </c>
      <c r="BJ617" s="333">
        <v>85000</v>
      </c>
      <c r="BK617" s="333">
        <v>99000</v>
      </c>
      <c r="BL617" s="333"/>
      <c r="BM617" s="333"/>
      <c r="BN617" s="333"/>
      <c r="BO617" s="333"/>
      <c r="BP617" s="331" t="s">
        <v>287</v>
      </c>
    </row>
    <row r="618" spans="1:68" s="331" customFormat="1" x14ac:dyDescent="0.3">
      <c r="A618" s="330"/>
      <c r="B618" s="330"/>
      <c r="C618" s="330"/>
      <c r="D618" s="330"/>
      <c r="E618" s="330"/>
      <c r="F618" s="330"/>
      <c r="G618" s="330"/>
      <c r="H618" s="330"/>
      <c r="I618" s="330"/>
      <c r="J618" s="330"/>
      <c r="K618" s="330"/>
      <c r="L618" s="330"/>
      <c r="M618" s="330"/>
      <c r="N618" s="330"/>
      <c r="O618" s="330"/>
      <c r="P618" s="330"/>
      <c r="Q618" s="330"/>
      <c r="R618" s="330"/>
      <c r="S618" s="330"/>
      <c r="T618" s="330"/>
      <c r="U618" s="330"/>
      <c r="V618" s="330"/>
      <c r="W618" s="330"/>
      <c r="X618" s="330"/>
      <c r="Y618" s="330"/>
      <c r="BF618" s="332">
        <v>614</v>
      </c>
      <c r="BG618" s="333">
        <v>135000</v>
      </c>
      <c r="BH618" s="333">
        <v>99000</v>
      </c>
      <c r="BI618" s="333">
        <v>110000</v>
      </c>
      <c r="BJ618" s="333">
        <v>85000</v>
      </c>
      <c r="BK618" s="333">
        <v>99000</v>
      </c>
      <c r="BL618" s="333"/>
      <c r="BM618" s="333"/>
      <c r="BN618" s="333"/>
      <c r="BO618" s="333"/>
      <c r="BP618" s="331" t="s">
        <v>287</v>
      </c>
    </row>
    <row r="619" spans="1:68" s="331" customFormat="1" x14ac:dyDescent="0.3">
      <c r="A619" s="330"/>
      <c r="B619" s="330"/>
      <c r="C619" s="330"/>
      <c r="D619" s="330"/>
      <c r="E619" s="330"/>
      <c r="F619" s="330"/>
      <c r="G619" s="330"/>
      <c r="H619" s="330"/>
      <c r="I619" s="330"/>
      <c r="J619" s="330"/>
      <c r="K619" s="330"/>
      <c r="L619" s="330"/>
      <c r="M619" s="330"/>
      <c r="N619" s="330"/>
      <c r="O619" s="330"/>
      <c r="P619" s="330"/>
      <c r="Q619" s="330"/>
      <c r="R619" s="330"/>
      <c r="S619" s="330"/>
      <c r="T619" s="330"/>
      <c r="U619" s="330"/>
      <c r="V619" s="330"/>
      <c r="W619" s="330"/>
      <c r="X619" s="330"/>
      <c r="Y619" s="330"/>
      <c r="BF619" s="332">
        <v>615</v>
      </c>
      <c r="BG619" s="333">
        <v>135000</v>
      </c>
      <c r="BH619" s="333">
        <v>99000</v>
      </c>
      <c r="BI619" s="333">
        <v>110000</v>
      </c>
      <c r="BJ619" s="333">
        <v>85000</v>
      </c>
      <c r="BK619" s="333">
        <v>99000</v>
      </c>
      <c r="BL619" s="333"/>
      <c r="BM619" s="333"/>
      <c r="BN619" s="333"/>
      <c r="BO619" s="333"/>
      <c r="BP619" s="331" t="s">
        <v>287</v>
      </c>
    </row>
    <row r="620" spans="1:68" s="331" customFormat="1" x14ac:dyDescent="0.3">
      <c r="A620" s="330"/>
      <c r="B620" s="330"/>
      <c r="C620" s="330"/>
      <c r="D620" s="330"/>
      <c r="E620" s="330"/>
      <c r="F620" s="330"/>
      <c r="G620" s="330"/>
      <c r="H620" s="330"/>
      <c r="I620" s="330"/>
      <c r="J620" s="330"/>
      <c r="K620" s="330"/>
      <c r="L620" s="330"/>
      <c r="M620" s="330"/>
      <c r="N620" s="330"/>
      <c r="O620" s="330"/>
      <c r="P620" s="330"/>
      <c r="Q620" s="330"/>
      <c r="R620" s="330"/>
      <c r="S620" s="330"/>
      <c r="T620" s="330"/>
      <c r="U620" s="330"/>
      <c r="V620" s="330"/>
      <c r="W620" s="330"/>
      <c r="X620" s="330"/>
      <c r="Y620" s="330"/>
      <c r="BF620" s="332">
        <v>616</v>
      </c>
      <c r="BG620" s="333">
        <v>135000</v>
      </c>
      <c r="BH620" s="333">
        <v>99000</v>
      </c>
      <c r="BI620" s="333">
        <v>110000</v>
      </c>
      <c r="BJ620" s="333">
        <v>85000</v>
      </c>
      <c r="BK620" s="333">
        <v>99000</v>
      </c>
      <c r="BL620" s="333"/>
      <c r="BM620" s="333"/>
      <c r="BN620" s="333"/>
      <c r="BO620" s="333"/>
      <c r="BP620" s="331" t="s">
        <v>287</v>
      </c>
    </row>
    <row r="621" spans="1:68" s="331" customFormat="1" x14ac:dyDescent="0.3">
      <c r="A621" s="330"/>
      <c r="B621" s="330"/>
      <c r="C621" s="330"/>
      <c r="D621" s="330"/>
      <c r="E621" s="330"/>
      <c r="F621" s="330"/>
      <c r="G621" s="330"/>
      <c r="H621" s="330"/>
      <c r="I621" s="330"/>
      <c r="J621" s="330"/>
      <c r="K621" s="330"/>
      <c r="L621" s="330"/>
      <c r="M621" s="330"/>
      <c r="N621" s="330"/>
      <c r="O621" s="330"/>
      <c r="P621" s="330"/>
      <c r="Q621" s="330"/>
      <c r="R621" s="330"/>
      <c r="S621" s="330"/>
      <c r="T621" s="330"/>
      <c r="U621" s="330"/>
      <c r="V621" s="330"/>
      <c r="W621" s="330"/>
      <c r="X621" s="330"/>
      <c r="Y621" s="330"/>
      <c r="BF621" s="332">
        <v>617</v>
      </c>
      <c r="BG621" s="333">
        <v>135000</v>
      </c>
      <c r="BH621" s="333">
        <v>99000</v>
      </c>
      <c r="BI621" s="333">
        <v>110000</v>
      </c>
      <c r="BJ621" s="333">
        <v>85000</v>
      </c>
      <c r="BK621" s="333">
        <v>99000</v>
      </c>
      <c r="BL621" s="333"/>
      <c r="BM621" s="333"/>
      <c r="BN621" s="333"/>
      <c r="BO621" s="333"/>
      <c r="BP621" s="331" t="s">
        <v>287</v>
      </c>
    </row>
    <row r="622" spans="1:68" s="331" customFormat="1" x14ac:dyDescent="0.3">
      <c r="A622" s="330"/>
      <c r="B622" s="330"/>
      <c r="C622" s="330"/>
      <c r="D622" s="330"/>
      <c r="E622" s="330"/>
      <c r="F622" s="330"/>
      <c r="G622" s="330"/>
      <c r="H622" s="330"/>
      <c r="I622" s="330"/>
      <c r="J622" s="330"/>
      <c r="K622" s="330"/>
      <c r="L622" s="330"/>
      <c r="M622" s="330"/>
      <c r="N622" s="330"/>
      <c r="O622" s="330"/>
      <c r="P622" s="330"/>
      <c r="Q622" s="330"/>
      <c r="R622" s="330"/>
      <c r="S622" s="330"/>
      <c r="T622" s="330"/>
      <c r="U622" s="330"/>
      <c r="V622" s="330"/>
      <c r="W622" s="330"/>
      <c r="X622" s="330"/>
      <c r="Y622" s="330"/>
      <c r="BF622" s="332">
        <v>618</v>
      </c>
      <c r="BG622" s="333">
        <v>135000</v>
      </c>
      <c r="BH622" s="333">
        <v>99000</v>
      </c>
      <c r="BI622" s="333">
        <v>110000</v>
      </c>
      <c r="BJ622" s="333">
        <v>85000</v>
      </c>
      <c r="BK622" s="333">
        <v>99000</v>
      </c>
      <c r="BL622" s="333"/>
      <c r="BM622" s="333"/>
      <c r="BN622" s="333"/>
      <c r="BO622" s="333"/>
      <c r="BP622" s="331" t="s">
        <v>287</v>
      </c>
    </row>
    <row r="623" spans="1:68" s="331" customFormat="1" x14ac:dyDescent="0.3">
      <c r="A623" s="330"/>
      <c r="B623" s="330"/>
      <c r="C623" s="330"/>
      <c r="D623" s="330"/>
      <c r="E623" s="330"/>
      <c r="F623" s="330"/>
      <c r="G623" s="330"/>
      <c r="H623" s="330"/>
      <c r="I623" s="330"/>
      <c r="J623" s="330"/>
      <c r="K623" s="330"/>
      <c r="L623" s="330"/>
      <c r="M623" s="330"/>
      <c r="N623" s="330"/>
      <c r="O623" s="330"/>
      <c r="P623" s="330"/>
      <c r="Q623" s="330"/>
      <c r="R623" s="330"/>
      <c r="S623" s="330"/>
      <c r="T623" s="330"/>
      <c r="U623" s="330"/>
      <c r="V623" s="330"/>
      <c r="W623" s="330"/>
      <c r="X623" s="330"/>
      <c r="Y623" s="330"/>
      <c r="BF623" s="332">
        <v>619</v>
      </c>
      <c r="BG623" s="333">
        <v>135000</v>
      </c>
      <c r="BH623" s="333">
        <v>99000</v>
      </c>
      <c r="BI623" s="333">
        <v>110000</v>
      </c>
      <c r="BJ623" s="333">
        <v>85000</v>
      </c>
      <c r="BK623" s="333">
        <v>99000</v>
      </c>
      <c r="BL623" s="333"/>
      <c r="BM623" s="333"/>
      <c r="BN623" s="333"/>
      <c r="BO623" s="333"/>
      <c r="BP623" s="331" t="s">
        <v>287</v>
      </c>
    </row>
    <row r="624" spans="1:68" s="331" customFormat="1" x14ac:dyDescent="0.3">
      <c r="A624" s="330"/>
      <c r="B624" s="330"/>
      <c r="C624" s="330"/>
      <c r="D624" s="330"/>
      <c r="E624" s="330"/>
      <c r="F624" s="330"/>
      <c r="G624" s="330"/>
      <c r="H624" s="330"/>
      <c r="I624" s="330"/>
      <c r="J624" s="330"/>
      <c r="K624" s="330"/>
      <c r="L624" s="330"/>
      <c r="M624" s="330"/>
      <c r="N624" s="330"/>
      <c r="O624" s="330"/>
      <c r="P624" s="330"/>
      <c r="Q624" s="330"/>
      <c r="R624" s="330"/>
      <c r="S624" s="330"/>
      <c r="T624" s="330"/>
      <c r="U624" s="330"/>
      <c r="V624" s="330"/>
      <c r="W624" s="330"/>
      <c r="X624" s="330"/>
      <c r="Y624" s="330"/>
      <c r="BF624" s="332">
        <v>620</v>
      </c>
      <c r="BG624" s="333">
        <v>135000</v>
      </c>
      <c r="BH624" s="333">
        <v>99000</v>
      </c>
      <c r="BI624" s="333">
        <v>110000</v>
      </c>
      <c r="BJ624" s="333">
        <v>85000</v>
      </c>
      <c r="BK624" s="333">
        <v>99000</v>
      </c>
      <c r="BL624" s="333"/>
      <c r="BM624" s="333"/>
      <c r="BN624" s="333"/>
      <c r="BO624" s="333"/>
      <c r="BP624" s="331" t="s">
        <v>287</v>
      </c>
    </row>
    <row r="625" spans="1:68" s="331" customFormat="1" x14ac:dyDescent="0.3">
      <c r="A625" s="330"/>
      <c r="B625" s="330"/>
      <c r="C625" s="330"/>
      <c r="D625" s="330"/>
      <c r="E625" s="330"/>
      <c r="F625" s="330"/>
      <c r="G625" s="330"/>
      <c r="H625" s="330"/>
      <c r="I625" s="330"/>
      <c r="J625" s="330"/>
      <c r="K625" s="330"/>
      <c r="L625" s="330"/>
      <c r="M625" s="330"/>
      <c r="N625" s="330"/>
      <c r="O625" s="330"/>
      <c r="P625" s="330"/>
      <c r="Q625" s="330"/>
      <c r="R625" s="330"/>
      <c r="S625" s="330"/>
      <c r="T625" s="330"/>
      <c r="U625" s="330"/>
      <c r="V625" s="330"/>
      <c r="W625" s="330"/>
      <c r="X625" s="330"/>
      <c r="Y625" s="330"/>
      <c r="BF625" s="332">
        <v>621</v>
      </c>
      <c r="BG625" s="333">
        <v>135000</v>
      </c>
      <c r="BH625" s="333">
        <v>99000</v>
      </c>
      <c r="BI625" s="333">
        <v>110000</v>
      </c>
      <c r="BJ625" s="333">
        <v>85000</v>
      </c>
      <c r="BK625" s="333">
        <v>99000</v>
      </c>
      <c r="BL625" s="333"/>
      <c r="BM625" s="333"/>
      <c r="BN625" s="333"/>
      <c r="BO625" s="333"/>
      <c r="BP625" s="331" t="s">
        <v>287</v>
      </c>
    </row>
    <row r="626" spans="1:68" s="331" customFormat="1" x14ac:dyDescent="0.3">
      <c r="A626" s="330"/>
      <c r="B626" s="330"/>
      <c r="C626" s="330"/>
      <c r="D626" s="330"/>
      <c r="E626" s="330"/>
      <c r="F626" s="330"/>
      <c r="G626" s="330"/>
      <c r="H626" s="330"/>
      <c r="I626" s="330"/>
      <c r="J626" s="330"/>
      <c r="K626" s="330"/>
      <c r="L626" s="330"/>
      <c r="M626" s="330"/>
      <c r="N626" s="330"/>
      <c r="O626" s="330"/>
      <c r="P626" s="330"/>
      <c r="Q626" s="330"/>
      <c r="R626" s="330"/>
      <c r="S626" s="330"/>
      <c r="T626" s="330"/>
      <c r="U626" s="330"/>
      <c r="V626" s="330"/>
      <c r="W626" s="330"/>
      <c r="X626" s="330"/>
      <c r="Y626" s="330"/>
      <c r="BF626" s="332">
        <v>622</v>
      </c>
      <c r="BG626" s="333">
        <v>135000</v>
      </c>
      <c r="BH626" s="333">
        <v>99000</v>
      </c>
      <c r="BI626" s="333">
        <v>110000</v>
      </c>
      <c r="BJ626" s="333">
        <v>85000</v>
      </c>
      <c r="BK626" s="333">
        <v>99000</v>
      </c>
      <c r="BL626" s="333"/>
      <c r="BM626" s="333"/>
      <c r="BN626" s="333"/>
      <c r="BO626" s="333"/>
      <c r="BP626" s="331" t="s">
        <v>287</v>
      </c>
    </row>
    <row r="627" spans="1:68" s="331" customFormat="1" x14ac:dyDescent="0.3">
      <c r="A627" s="330"/>
      <c r="B627" s="330"/>
      <c r="C627" s="330"/>
      <c r="D627" s="330"/>
      <c r="E627" s="330"/>
      <c r="F627" s="330"/>
      <c r="G627" s="330"/>
      <c r="H627" s="330"/>
      <c r="I627" s="330"/>
      <c r="J627" s="330"/>
      <c r="K627" s="330"/>
      <c r="L627" s="330"/>
      <c r="M627" s="330"/>
      <c r="N627" s="330"/>
      <c r="O627" s="330"/>
      <c r="P627" s="330"/>
      <c r="Q627" s="330"/>
      <c r="R627" s="330"/>
      <c r="S627" s="330"/>
      <c r="T627" s="330"/>
      <c r="U627" s="330"/>
      <c r="V627" s="330"/>
      <c r="W627" s="330"/>
      <c r="X627" s="330"/>
      <c r="Y627" s="330"/>
      <c r="BF627" s="332">
        <v>623</v>
      </c>
      <c r="BG627" s="333">
        <v>135000</v>
      </c>
      <c r="BH627" s="333">
        <v>99000</v>
      </c>
      <c r="BI627" s="333">
        <v>110000</v>
      </c>
      <c r="BJ627" s="333">
        <v>85000</v>
      </c>
      <c r="BK627" s="333">
        <v>99000</v>
      </c>
      <c r="BL627" s="333"/>
      <c r="BM627" s="333"/>
      <c r="BN627" s="333"/>
      <c r="BO627" s="333"/>
      <c r="BP627" s="331" t="s">
        <v>287</v>
      </c>
    </row>
    <row r="628" spans="1:68" s="331" customFormat="1" x14ac:dyDescent="0.3">
      <c r="A628" s="330"/>
      <c r="B628" s="330"/>
      <c r="C628" s="330"/>
      <c r="D628" s="330"/>
      <c r="E628" s="330"/>
      <c r="F628" s="330"/>
      <c r="G628" s="330"/>
      <c r="H628" s="330"/>
      <c r="I628" s="330"/>
      <c r="J628" s="330"/>
      <c r="K628" s="330"/>
      <c r="L628" s="330"/>
      <c r="M628" s="330"/>
      <c r="N628" s="330"/>
      <c r="O628" s="330"/>
      <c r="P628" s="330"/>
      <c r="Q628" s="330"/>
      <c r="R628" s="330"/>
      <c r="S628" s="330"/>
      <c r="T628" s="330"/>
      <c r="U628" s="330"/>
      <c r="V628" s="330"/>
      <c r="W628" s="330"/>
      <c r="X628" s="330"/>
      <c r="Y628" s="330"/>
      <c r="BF628" s="332">
        <v>624</v>
      </c>
      <c r="BG628" s="333">
        <v>135000</v>
      </c>
      <c r="BH628" s="333">
        <v>99000</v>
      </c>
      <c r="BI628" s="333">
        <v>110000</v>
      </c>
      <c r="BJ628" s="333">
        <v>85000</v>
      </c>
      <c r="BK628" s="333">
        <v>99000</v>
      </c>
      <c r="BL628" s="333"/>
      <c r="BM628" s="333"/>
      <c r="BN628" s="333"/>
      <c r="BO628" s="333"/>
      <c r="BP628" s="331" t="s">
        <v>287</v>
      </c>
    </row>
    <row r="629" spans="1:68" s="331" customFormat="1" x14ac:dyDescent="0.3">
      <c r="A629" s="330"/>
      <c r="B629" s="330"/>
      <c r="C629" s="330"/>
      <c r="D629" s="330"/>
      <c r="E629" s="330"/>
      <c r="F629" s="330"/>
      <c r="G629" s="330"/>
      <c r="H629" s="330"/>
      <c r="I629" s="330"/>
      <c r="J629" s="330"/>
      <c r="K629" s="330"/>
      <c r="L629" s="330"/>
      <c r="M629" s="330"/>
      <c r="N629" s="330"/>
      <c r="O629" s="330"/>
      <c r="P629" s="330"/>
      <c r="Q629" s="330"/>
      <c r="R629" s="330"/>
      <c r="S629" s="330"/>
      <c r="T629" s="330"/>
      <c r="U629" s="330"/>
      <c r="V629" s="330"/>
      <c r="W629" s="330"/>
      <c r="X629" s="330"/>
      <c r="Y629" s="330"/>
      <c r="BF629" s="332">
        <v>625</v>
      </c>
      <c r="BG629" s="333">
        <v>135000</v>
      </c>
      <c r="BH629" s="333">
        <v>99000</v>
      </c>
      <c r="BI629" s="333">
        <v>110000</v>
      </c>
      <c r="BJ629" s="333">
        <v>85000</v>
      </c>
      <c r="BK629" s="333">
        <v>99000</v>
      </c>
      <c r="BL629" s="333"/>
      <c r="BM629" s="333"/>
      <c r="BN629" s="333"/>
      <c r="BO629" s="333"/>
      <c r="BP629" s="331" t="s">
        <v>287</v>
      </c>
    </row>
    <row r="630" spans="1:68" s="331" customFormat="1" x14ac:dyDescent="0.3">
      <c r="A630" s="330"/>
      <c r="B630" s="330"/>
      <c r="C630" s="330"/>
      <c r="D630" s="330"/>
      <c r="E630" s="330"/>
      <c r="F630" s="330"/>
      <c r="G630" s="330"/>
      <c r="H630" s="330"/>
      <c r="I630" s="330"/>
      <c r="J630" s="330"/>
      <c r="K630" s="330"/>
      <c r="L630" s="330"/>
      <c r="M630" s="330"/>
      <c r="N630" s="330"/>
      <c r="O630" s="330"/>
      <c r="P630" s="330"/>
      <c r="Q630" s="330"/>
      <c r="R630" s="330"/>
      <c r="S630" s="330"/>
      <c r="T630" s="330"/>
      <c r="U630" s="330"/>
      <c r="V630" s="330"/>
      <c r="W630" s="330"/>
      <c r="X630" s="330"/>
      <c r="Y630" s="330"/>
      <c r="BF630" s="332">
        <v>626</v>
      </c>
      <c r="BG630" s="333">
        <v>135000</v>
      </c>
      <c r="BH630" s="333">
        <v>99000</v>
      </c>
      <c r="BI630" s="333">
        <v>110000</v>
      </c>
      <c r="BJ630" s="333">
        <v>85000</v>
      </c>
      <c r="BK630" s="333">
        <v>99000</v>
      </c>
      <c r="BL630" s="333"/>
      <c r="BM630" s="333"/>
      <c r="BN630" s="333"/>
      <c r="BO630" s="333"/>
      <c r="BP630" s="331" t="s">
        <v>287</v>
      </c>
    </row>
    <row r="631" spans="1:68" s="331" customFormat="1" x14ac:dyDescent="0.3">
      <c r="A631" s="330"/>
      <c r="B631" s="330"/>
      <c r="C631" s="330"/>
      <c r="D631" s="330"/>
      <c r="E631" s="330"/>
      <c r="F631" s="330"/>
      <c r="G631" s="330"/>
      <c r="H631" s="330"/>
      <c r="I631" s="330"/>
      <c r="J631" s="330"/>
      <c r="K631" s="330"/>
      <c r="L631" s="330"/>
      <c r="M631" s="330"/>
      <c r="N631" s="330"/>
      <c r="O631" s="330"/>
      <c r="P631" s="330"/>
      <c r="Q631" s="330"/>
      <c r="R631" s="330"/>
      <c r="S631" s="330"/>
      <c r="T631" s="330"/>
      <c r="U631" s="330"/>
      <c r="V631" s="330"/>
      <c r="W631" s="330"/>
      <c r="X631" s="330"/>
      <c r="Y631" s="330"/>
      <c r="BF631" s="332">
        <v>627</v>
      </c>
      <c r="BG631" s="333">
        <v>135000</v>
      </c>
      <c r="BH631" s="333">
        <v>99000</v>
      </c>
      <c r="BI631" s="333">
        <v>110000</v>
      </c>
      <c r="BJ631" s="333">
        <v>85000</v>
      </c>
      <c r="BK631" s="333">
        <v>99000</v>
      </c>
      <c r="BL631" s="333"/>
      <c r="BM631" s="333"/>
      <c r="BN631" s="333"/>
      <c r="BO631" s="333"/>
      <c r="BP631" s="331" t="s">
        <v>287</v>
      </c>
    </row>
    <row r="632" spans="1:68" s="331" customFormat="1" x14ac:dyDescent="0.3">
      <c r="A632" s="330"/>
      <c r="B632" s="330"/>
      <c r="C632" s="330"/>
      <c r="D632" s="330"/>
      <c r="E632" s="330"/>
      <c r="F632" s="330"/>
      <c r="G632" s="330"/>
      <c r="H632" s="330"/>
      <c r="I632" s="330"/>
      <c r="J632" s="330"/>
      <c r="K632" s="330"/>
      <c r="L632" s="330"/>
      <c r="M632" s="330"/>
      <c r="N632" s="330"/>
      <c r="O632" s="330"/>
      <c r="P632" s="330"/>
      <c r="Q632" s="330"/>
      <c r="R632" s="330"/>
      <c r="S632" s="330"/>
      <c r="T632" s="330"/>
      <c r="U632" s="330"/>
      <c r="V632" s="330"/>
      <c r="W632" s="330"/>
      <c r="X632" s="330"/>
      <c r="Y632" s="330"/>
      <c r="BF632" s="332">
        <v>628</v>
      </c>
      <c r="BG632" s="333">
        <v>135000</v>
      </c>
      <c r="BH632" s="333">
        <v>99000</v>
      </c>
      <c r="BI632" s="333">
        <v>110000</v>
      </c>
      <c r="BJ632" s="333">
        <v>85000</v>
      </c>
      <c r="BK632" s="333">
        <v>99000</v>
      </c>
      <c r="BL632" s="333"/>
      <c r="BM632" s="333"/>
      <c r="BN632" s="333"/>
      <c r="BO632" s="333"/>
      <c r="BP632" s="331" t="s">
        <v>287</v>
      </c>
    </row>
    <row r="633" spans="1:68" s="331" customFormat="1" x14ac:dyDescent="0.3">
      <c r="A633" s="330"/>
      <c r="B633" s="330"/>
      <c r="C633" s="330"/>
      <c r="D633" s="330"/>
      <c r="E633" s="330"/>
      <c r="F633" s="330"/>
      <c r="G633" s="330"/>
      <c r="H633" s="330"/>
      <c r="I633" s="330"/>
      <c r="J633" s="330"/>
      <c r="K633" s="330"/>
      <c r="L633" s="330"/>
      <c r="M633" s="330"/>
      <c r="N633" s="330"/>
      <c r="O633" s="330"/>
      <c r="P633" s="330"/>
      <c r="Q633" s="330"/>
      <c r="R633" s="330"/>
      <c r="S633" s="330"/>
      <c r="T633" s="330"/>
      <c r="U633" s="330"/>
      <c r="V633" s="330"/>
      <c r="W633" s="330"/>
      <c r="X633" s="330"/>
      <c r="Y633" s="330"/>
      <c r="BF633" s="332">
        <v>629</v>
      </c>
      <c r="BG633" s="333">
        <v>135000</v>
      </c>
      <c r="BH633" s="333">
        <v>99000</v>
      </c>
      <c r="BI633" s="333">
        <v>110000</v>
      </c>
      <c r="BJ633" s="333">
        <v>85000</v>
      </c>
      <c r="BK633" s="333">
        <v>99000</v>
      </c>
      <c r="BL633" s="333"/>
      <c r="BM633" s="333"/>
      <c r="BN633" s="333"/>
      <c r="BO633" s="333"/>
      <c r="BP633" s="331" t="s">
        <v>287</v>
      </c>
    </row>
    <row r="634" spans="1:68" s="331" customFormat="1" x14ac:dyDescent="0.3">
      <c r="A634" s="330"/>
      <c r="B634" s="330"/>
      <c r="C634" s="330"/>
      <c r="D634" s="330"/>
      <c r="E634" s="330"/>
      <c r="F634" s="330"/>
      <c r="G634" s="330"/>
      <c r="H634" s="330"/>
      <c r="I634" s="330"/>
      <c r="J634" s="330"/>
      <c r="K634" s="330"/>
      <c r="L634" s="330"/>
      <c r="M634" s="330"/>
      <c r="N634" s="330"/>
      <c r="O634" s="330"/>
      <c r="P634" s="330"/>
      <c r="Q634" s="330"/>
      <c r="R634" s="330"/>
      <c r="S634" s="330"/>
      <c r="T634" s="330"/>
      <c r="U634" s="330"/>
      <c r="V634" s="330"/>
      <c r="W634" s="330"/>
      <c r="X634" s="330"/>
      <c r="Y634" s="330"/>
      <c r="BF634" s="332">
        <v>630</v>
      </c>
      <c r="BG634" s="333">
        <v>135000</v>
      </c>
      <c r="BH634" s="333">
        <v>99000</v>
      </c>
      <c r="BI634" s="333">
        <v>110000</v>
      </c>
      <c r="BJ634" s="333">
        <v>85000</v>
      </c>
      <c r="BK634" s="333">
        <v>99000</v>
      </c>
      <c r="BL634" s="333"/>
      <c r="BM634" s="333"/>
      <c r="BN634" s="333"/>
      <c r="BO634" s="333"/>
      <c r="BP634" s="331" t="s">
        <v>287</v>
      </c>
    </row>
    <row r="635" spans="1:68" s="331" customFormat="1" x14ac:dyDescent="0.3">
      <c r="A635" s="330"/>
      <c r="B635" s="330"/>
      <c r="C635" s="330"/>
      <c r="D635" s="330"/>
      <c r="E635" s="330"/>
      <c r="F635" s="330"/>
      <c r="G635" s="330"/>
      <c r="H635" s="330"/>
      <c r="I635" s="330"/>
      <c r="J635" s="330"/>
      <c r="K635" s="330"/>
      <c r="L635" s="330"/>
      <c r="M635" s="330"/>
      <c r="N635" s="330"/>
      <c r="O635" s="330"/>
      <c r="P635" s="330"/>
      <c r="Q635" s="330"/>
      <c r="R635" s="330"/>
      <c r="S635" s="330"/>
      <c r="T635" s="330"/>
      <c r="U635" s="330"/>
      <c r="V635" s="330"/>
      <c r="W635" s="330"/>
      <c r="X635" s="330"/>
      <c r="Y635" s="330"/>
      <c r="BF635" s="332">
        <v>631</v>
      </c>
      <c r="BG635" s="333">
        <v>135000</v>
      </c>
      <c r="BH635" s="333">
        <v>99000</v>
      </c>
      <c r="BI635" s="333">
        <v>110000</v>
      </c>
      <c r="BJ635" s="333">
        <v>85000</v>
      </c>
      <c r="BK635" s="333">
        <v>99000</v>
      </c>
      <c r="BL635" s="333"/>
      <c r="BM635" s="333"/>
      <c r="BN635" s="333"/>
      <c r="BO635" s="333"/>
      <c r="BP635" s="331" t="s">
        <v>287</v>
      </c>
    </row>
    <row r="636" spans="1:68" s="331" customFormat="1" x14ac:dyDescent="0.3">
      <c r="A636" s="330"/>
      <c r="B636" s="330"/>
      <c r="C636" s="330"/>
      <c r="D636" s="330"/>
      <c r="E636" s="330"/>
      <c r="F636" s="330"/>
      <c r="G636" s="330"/>
      <c r="H636" s="330"/>
      <c r="I636" s="330"/>
      <c r="J636" s="330"/>
      <c r="K636" s="330"/>
      <c r="L636" s="330"/>
      <c r="M636" s="330"/>
      <c r="N636" s="330"/>
      <c r="O636" s="330"/>
      <c r="P636" s="330"/>
      <c r="Q636" s="330"/>
      <c r="R636" s="330"/>
      <c r="S636" s="330"/>
      <c r="T636" s="330"/>
      <c r="U636" s="330"/>
      <c r="V636" s="330"/>
      <c r="W636" s="330"/>
      <c r="X636" s="330"/>
      <c r="Y636" s="330"/>
      <c r="BF636" s="332">
        <v>632</v>
      </c>
      <c r="BG636" s="333">
        <v>135000</v>
      </c>
      <c r="BH636" s="333">
        <v>99000</v>
      </c>
      <c r="BI636" s="333">
        <v>110000</v>
      </c>
      <c r="BJ636" s="333">
        <v>85000</v>
      </c>
      <c r="BK636" s="333">
        <v>99000</v>
      </c>
      <c r="BL636" s="333"/>
      <c r="BM636" s="333"/>
      <c r="BN636" s="333"/>
      <c r="BO636" s="333"/>
      <c r="BP636" s="331" t="s">
        <v>287</v>
      </c>
    </row>
    <row r="637" spans="1:68" s="331" customFormat="1" x14ac:dyDescent="0.3">
      <c r="A637" s="330"/>
      <c r="B637" s="330"/>
      <c r="C637" s="330"/>
      <c r="D637" s="330"/>
      <c r="E637" s="330"/>
      <c r="F637" s="330"/>
      <c r="G637" s="330"/>
      <c r="H637" s="330"/>
      <c r="I637" s="330"/>
      <c r="J637" s="330"/>
      <c r="K637" s="330"/>
      <c r="L637" s="330"/>
      <c r="M637" s="330"/>
      <c r="N637" s="330"/>
      <c r="O637" s="330"/>
      <c r="P637" s="330"/>
      <c r="Q637" s="330"/>
      <c r="R637" s="330"/>
      <c r="S637" s="330"/>
      <c r="T637" s="330"/>
      <c r="U637" s="330"/>
      <c r="V637" s="330"/>
      <c r="W637" s="330"/>
      <c r="X637" s="330"/>
      <c r="Y637" s="330"/>
      <c r="BF637" s="332">
        <v>633</v>
      </c>
      <c r="BG637" s="333">
        <v>135000</v>
      </c>
      <c r="BH637" s="333">
        <v>99000</v>
      </c>
      <c r="BI637" s="333">
        <v>110000</v>
      </c>
      <c r="BJ637" s="333">
        <v>85000</v>
      </c>
      <c r="BK637" s="333">
        <v>99000</v>
      </c>
      <c r="BL637" s="333"/>
      <c r="BM637" s="333"/>
      <c r="BN637" s="333"/>
      <c r="BO637" s="333"/>
      <c r="BP637" s="331" t="s">
        <v>287</v>
      </c>
    </row>
    <row r="638" spans="1:68" s="331" customFormat="1" x14ac:dyDescent="0.3">
      <c r="A638" s="330"/>
      <c r="B638" s="330"/>
      <c r="C638" s="330"/>
      <c r="D638" s="330"/>
      <c r="E638" s="330"/>
      <c r="F638" s="330"/>
      <c r="G638" s="330"/>
      <c r="H638" s="330"/>
      <c r="I638" s="330"/>
      <c r="J638" s="330"/>
      <c r="K638" s="330"/>
      <c r="L638" s="330"/>
      <c r="M638" s="330"/>
      <c r="N638" s="330"/>
      <c r="O638" s="330"/>
      <c r="P638" s="330"/>
      <c r="Q638" s="330"/>
      <c r="R638" s="330"/>
      <c r="S638" s="330"/>
      <c r="T638" s="330"/>
      <c r="U638" s="330"/>
      <c r="V638" s="330"/>
      <c r="W638" s="330"/>
      <c r="X638" s="330"/>
      <c r="Y638" s="330"/>
      <c r="BF638" s="332">
        <v>634</v>
      </c>
      <c r="BG638" s="333">
        <v>135000</v>
      </c>
      <c r="BH638" s="333">
        <v>99000</v>
      </c>
      <c r="BI638" s="333">
        <v>110000</v>
      </c>
      <c r="BJ638" s="333">
        <v>85000</v>
      </c>
      <c r="BK638" s="333">
        <v>99000</v>
      </c>
      <c r="BL638" s="333"/>
      <c r="BM638" s="333"/>
      <c r="BN638" s="333"/>
      <c r="BO638" s="333"/>
      <c r="BP638" s="331" t="s">
        <v>287</v>
      </c>
    </row>
    <row r="639" spans="1:68" s="331" customFormat="1" x14ac:dyDescent="0.3">
      <c r="A639" s="330"/>
      <c r="B639" s="330"/>
      <c r="C639" s="330"/>
      <c r="D639" s="330"/>
      <c r="E639" s="330"/>
      <c r="F639" s="330"/>
      <c r="G639" s="330"/>
      <c r="H639" s="330"/>
      <c r="I639" s="330"/>
      <c r="J639" s="330"/>
      <c r="K639" s="330"/>
      <c r="L639" s="330"/>
      <c r="M639" s="330"/>
      <c r="N639" s="330"/>
      <c r="O639" s="330"/>
      <c r="P639" s="330"/>
      <c r="Q639" s="330"/>
      <c r="R639" s="330"/>
      <c r="S639" s="330"/>
      <c r="T639" s="330"/>
      <c r="U639" s="330"/>
      <c r="V639" s="330"/>
      <c r="W639" s="330"/>
      <c r="X639" s="330"/>
      <c r="Y639" s="330"/>
      <c r="BF639" s="332">
        <v>635</v>
      </c>
      <c r="BG639" s="333">
        <v>135000</v>
      </c>
      <c r="BH639" s="333">
        <v>99000</v>
      </c>
      <c r="BI639" s="333">
        <v>110000</v>
      </c>
      <c r="BJ639" s="333">
        <v>85000</v>
      </c>
      <c r="BK639" s="333">
        <v>99000</v>
      </c>
      <c r="BL639" s="333"/>
      <c r="BM639" s="333"/>
      <c r="BN639" s="333"/>
      <c r="BO639" s="333"/>
      <c r="BP639" s="331" t="s">
        <v>287</v>
      </c>
    </row>
    <row r="640" spans="1:68" s="331" customFormat="1" x14ac:dyDescent="0.3">
      <c r="A640" s="330"/>
      <c r="B640" s="330"/>
      <c r="C640" s="330"/>
      <c r="D640" s="330"/>
      <c r="E640" s="330"/>
      <c r="F640" s="330"/>
      <c r="G640" s="330"/>
      <c r="H640" s="330"/>
      <c r="I640" s="330"/>
      <c r="J640" s="330"/>
      <c r="K640" s="330"/>
      <c r="L640" s="330"/>
      <c r="M640" s="330"/>
      <c r="N640" s="330"/>
      <c r="O640" s="330"/>
      <c r="P640" s="330"/>
      <c r="Q640" s="330"/>
      <c r="R640" s="330"/>
      <c r="S640" s="330"/>
      <c r="T640" s="330"/>
      <c r="U640" s="330"/>
      <c r="V640" s="330"/>
      <c r="W640" s="330"/>
      <c r="X640" s="330"/>
      <c r="Y640" s="330"/>
      <c r="BF640" s="332">
        <v>636</v>
      </c>
      <c r="BG640" s="333">
        <v>135000</v>
      </c>
      <c r="BH640" s="333">
        <v>99000</v>
      </c>
      <c r="BI640" s="333">
        <v>110000</v>
      </c>
      <c r="BJ640" s="333">
        <v>85000</v>
      </c>
      <c r="BK640" s="333">
        <v>99000</v>
      </c>
      <c r="BL640" s="333"/>
      <c r="BM640" s="333"/>
      <c r="BN640" s="333"/>
      <c r="BO640" s="333"/>
      <c r="BP640" s="331" t="s">
        <v>287</v>
      </c>
    </row>
    <row r="641" spans="1:68" s="331" customFormat="1" x14ac:dyDescent="0.3">
      <c r="A641" s="330"/>
      <c r="B641" s="330"/>
      <c r="C641" s="330"/>
      <c r="D641" s="330"/>
      <c r="E641" s="330"/>
      <c r="F641" s="330"/>
      <c r="G641" s="330"/>
      <c r="H641" s="330"/>
      <c r="I641" s="330"/>
      <c r="J641" s="330"/>
      <c r="K641" s="330"/>
      <c r="L641" s="330"/>
      <c r="M641" s="330"/>
      <c r="N641" s="330"/>
      <c r="O641" s="330"/>
      <c r="P641" s="330"/>
      <c r="Q641" s="330"/>
      <c r="R641" s="330"/>
      <c r="S641" s="330"/>
      <c r="T641" s="330"/>
      <c r="U641" s="330"/>
      <c r="V641" s="330"/>
      <c r="W641" s="330"/>
      <c r="X641" s="330"/>
      <c r="Y641" s="330"/>
      <c r="BF641" s="332">
        <v>637</v>
      </c>
      <c r="BG641" s="333">
        <v>135000</v>
      </c>
      <c r="BH641" s="333">
        <v>99000</v>
      </c>
      <c r="BI641" s="333">
        <v>110000</v>
      </c>
      <c r="BJ641" s="333">
        <v>85000</v>
      </c>
      <c r="BK641" s="333">
        <v>99000</v>
      </c>
      <c r="BL641" s="333"/>
      <c r="BM641" s="333"/>
      <c r="BN641" s="333"/>
      <c r="BO641" s="333"/>
      <c r="BP641" s="331" t="s">
        <v>287</v>
      </c>
    </row>
    <row r="642" spans="1:68" s="331" customFormat="1" x14ac:dyDescent="0.3">
      <c r="A642" s="330"/>
      <c r="B642" s="330"/>
      <c r="C642" s="330"/>
      <c r="D642" s="330"/>
      <c r="E642" s="330"/>
      <c r="F642" s="330"/>
      <c r="G642" s="330"/>
      <c r="H642" s="330"/>
      <c r="I642" s="330"/>
      <c r="J642" s="330"/>
      <c r="K642" s="330"/>
      <c r="L642" s="330"/>
      <c r="M642" s="330"/>
      <c r="N642" s="330"/>
      <c r="O642" s="330"/>
      <c r="P642" s="330"/>
      <c r="Q642" s="330"/>
      <c r="R642" s="330"/>
      <c r="S642" s="330"/>
      <c r="T642" s="330"/>
      <c r="U642" s="330"/>
      <c r="V642" s="330"/>
      <c r="W642" s="330"/>
      <c r="X642" s="330"/>
      <c r="Y642" s="330"/>
      <c r="BF642" s="332">
        <v>638</v>
      </c>
      <c r="BG642" s="333">
        <v>135000</v>
      </c>
      <c r="BH642" s="333">
        <v>99000</v>
      </c>
      <c r="BI642" s="333">
        <v>110000</v>
      </c>
      <c r="BJ642" s="333">
        <v>85000</v>
      </c>
      <c r="BK642" s="333">
        <v>99000</v>
      </c>
      <c r="BL642" s="333"/>
      <c r="BM642" s="333"/>
      <c r="BN642" s="333"/>
      <c r="BO642" s="333"/>
      <c r="BP642" s="331" t="s">
        <v>287</v>
      </c>
    </row>
    <row r="643" spans="1:68" s="331" customFormat="1" x14ac:dyDescent="0.3">
      <c r="A643" s="330"/>
      <c r="B643" s="330"/>
      <c r="C643" s="330"/>
      <c r="D643" s="330"/>
      <c r="E643" s="330"/>
      <c r="F643" s="330"/>
      <c r="G643" s="330"/>
      <c r="H643" s="330"/>
      <c r="I643" s="330"/>
      <c r="J643" s="330"/>
      <c r="K643" s="330"/>
      <c r="L643" s="330"/>
      <c r="M643" s="330"/>
      <c r="N643" s="330"/>
      <c r="O643" s="330"/>
      <c r="P643" s="330"/>
      <c r="Q643" s="330"/>
      <c r="R643" s="330"/>
      <c r="S643" s="330"/>
      <c r="T643" s="330"/>
      <c r="U643" s="330"/>
      <c r="V643" s="330"/>
      <c r="W643" s="330"/>
      <c r="X643" s="330"/>
      <c r="Y643" s="330"/>
      <c r="BF643" s="332">
        <v>639</v>
      </c>
      <c r="BG643" s="333">
        <v>135000</v>
      </c>
      <c r="BH643" s="333">
        <v>99000</v>
      </c>
      <c r="BI643" s="333">
        <v>110000</v>
      </c>
      <c r="BJ643" s="333">
        <v>85000</v>
      </c>
      <c r="BK643" s="333">
        <v>99000</v>
      </c>
      <c r="BL643" s="333"/>
      <c r="BM643" s="333"/>
      <c r="BN643" s="333"/>
      <c r="BO643" s="333"/>
      <c r="BP643" s="331" t="s">
        <v>287</v>
      </c>
    </row>
    <row r="644" spans="1:68" s="331" customFormat="1" x14ac:dyDescent="0.3">
      <c r="A644" s="330"/>
      <c r="B644" s="330"/>
      <c r="C644" s="330"/>
      <c r="D644" s="330"/>
      <c r="E644" s="330"/>
      <c r="F644" s="330"/>
      <c r="G644" s="330"/>
      <c r="H644" s="330"/>
      <c r="I644" s="330"/>
      <c r="J644" s="330"/>
      <c r="K644" s="330"/>
      <c r="L644" s="330"/>
      <c r="M644" s="330"/>
      <c r="N644" s="330"/>
      <c r="O644" s="330"/>
      <c r="P644" s="330"/>
      <c r="Q644" s="330"/>
      <c r="R644" s="330"/>
      <c r="S644" s="330"/>
      <c r="T644" s="330"/>
      <c r="U644" s="330"/>
      <c r="V644" s="330"/>
      <c r="W644" s="330"/>
      <c r="X644" s="330"/>
      <c r="Y644" s="330"/>
      <c r="BF644" s="332">
        <v>640</v>
      </c>
      <c r="BG644" s="333">
        <v>135000</v>
      </c>
      <c r="BH644" s="333">
        <v>99000</v>
      </c>
      <c r="BI644" s="333">
        <v>110000</v>
      </c>
      <c r="BJ644" s="333">
        <v>85000</v>
      </c>
      <c r="BK644" s="333">
        <v>99000</v>
      </c>
      <c r="BL644" s="333"/>
      <c r="BM644" s="333"/>
      <c r="BN644" s="333"/>
      <c r="BO644" s="333"/>
      <c r="BP644" s="331" t="s">
        <v>287</v>
      </c>
    </row>
    <row r="645" spans="1:68" s="331" customFormat="1" x14ac:dyDescent="0.3">
      <c r="A645" s="330"/>
      <c r="B645" s="330"/>
      <c r="C645" s="330"/>
      <c r="D645" s="330"/>
      <c r="E645" s="330"/>
      <c r="F645" s="330"/>
      <c r="G645" s="330"/>
      <c r="H645" s="330"/>
      <c r="I645" s="330"/>
      <c r="J645" s="330"/>
      <c r="K645" s="330"/>
      <c r="L645" s="330"/>
      <c r="M645" s="330"/>
      <c r="N645" s="330"/>
      <c r="O645" s="330"/>
      <c r="P645" s="330"/>
      <c r="Q645" s="330"/>
      <c r="R645" s="330"/>
      <c r="S645" s="330"/>
      <c r="T645" s="330"/>
      <c r="U645" s="330"/>
      <c r="V645" s="330"/>
      <c r="W645" s="330"/>
      <c r="X645" s="330"/>
      <c r="Y645" s="330"/>
      <c r="BF645" s="332">
        <v>641</v>
      </c>
      <c r="BG645" s="333">
        <v>135000</v>
      </c>
      <c r="BH645" s="333">
        <v>99000</v>
      </c>
      <c r="BI645" s="333">
        <v>110000</v>
      </c>
      <c r="BJ645" s="333">
        <v>85000</v>
      </c>
      <c r="BK645" s="333">
        <v>99000</v>
      </c>
      <c r="BL645" s="333"/>
      <c r="BM645" s="333"/>
      <c r="BN645" s="333"/>
      <c r="BO645" s="333"/>
      <c r="BP645" s="331" t="s">
        <v>287</v>
      </c>
    </row>
    <row r="646" spans="1:68" s="331" customFormat="1" x14ac:dyDescent="0.3">
      <c r="A646" s="330"/>
      <c r="B646" s="330"/>
      <c r="C646" s="330"/>
      <c r="D646" s="330"/>
      <c r="E646" s="330"/>
      <c r="F646" s="330"/>
      <c r="G646" s="330"/>
      <c r="H646" s="330"/>
      <c r="I646" s="330"/>
      <c r="J646" s="330"/>
      <c r="K646" s="330"/>
      <c r="L646" s="330"/>
      <c r="M646" s="330"/>
      <c r="N646" s="330"/>
      <c r="O646" s="330"/>
      <c r="P646" s="330"/>
      <c r="Q646" s="330"/>
      <c r="R646" s="330"/>
      <c r="S646" s="330"/>
      <c r="T646" s="330"/>
      <c r="U646" s="330"/>
      <c r="V646" s="330"/>
      <c r="W646" s="330"/>
      <c r="X646" s="330"/>
      <c r="Y646" s="330"/>
      <c r="BF646" s="332">
        <v>642</v>
      </c>
      <c r="BG646" s="333">
        <v>135000</v>
      </c>
      <c r="BH646" s="333">
        <v>99000</v>
      </c>
      <c r="BI646" s="333">
        <v>110000</v>
      </c>
      <c r="BJ646" s="333">
        <v>85000</v>
      </c>
      <c r="BK646" s="333">
        <v>99000</v>
      </c>
      <c r="BL646" s="333"/>
      <c r="BM646" s="333"/>
      <c r="BN646" s="333"/>
      <c r="BO646" s="333"/>
      <c r="BP646" s="331" t="s">
        <v>287</v>
      </c>
    </row>
    <row r="647" spans="1:68" s="331" customFormat="1" x14ac:dyDescent="0.3">
      <c r="A647" s="330"/>
      <c r="B647" s="330"/>
      <c r="C647" s="330"/>
      <c r="D647" s="330"/>
      <c r="E647" s="330"/>
      <c r="F647" s="330"/>
      <c r="G647" s="330"/>
      <c r="H647" s="330"/>
      <c r="I647" s="330"/>
      <c r="J647" s="330"/>
      <c r="K647" s="330"/>
      <c r="L647" s="330"/>
      <c r="M647" s="330"/>
      <c r="N647" s="330"/>
      <c r="O647" s="330"/>
      <c r="P647" s="330"/>
      <c r="Q647" s="330"/>
      <c r="R647" s="330"/>
      <c r="S647" s="330"/>
      <c r="T647" s="330"/>
      <c r="U647" s="330"/>
      <c r="V647" s="330"/>
      <c r="W647" s="330"/>
      <c r="X647" s="330"/>
      <c r="Y647" s="330"/>
      <c r="BF647" s="332">
        <v>643</v>
      </c>
      <c r="BG647" s="333">
        <v>135000</v>
      </c>
      <c r="BH647" s="333">
        <v>99000</v>
      </c>
      <c r="BI647" s="333">
        <v>110000</v>
      </c>
      <c r="BJ647" s="333">
        <v>85000</v>
      </c>
      <c r="BK647" s="333">
        <v>99000</v>
      </c>
      <c r="BL647" s="333"/>
      <c r="BM647" s="333"/>
      <c r="BN647" s="333"/>
      <c r="BO647" s="333"/>
      <c r="BP647" s="331" t="s">
        <v>287</v>
      </c>
    </row>
    <row r="648" spans="1:68" s="331" customFormat="1" x14ac:dyDescent="0.3">
      <c r="A648" s="330"/>
      <c r="B648" s="330"/>
      <c r="C648" s="330"/>
      <c r="D648" s="330"/>
      <c r="E648" s="330"/>
      <c r="F648" s="330"/>
      <c r="G648" s="330"/>
      <c r="H648" s="330"/>
      <c r="I648" s="330"/>
      <c r="J648" s="330"/>
      <c r="K648" s="330"/>
      <c r="L648" s="330"/>
      <c r="M648" s="330"/>
      <c r="N648" s="330"/>
      <c r="O648" s="330"/>
      <c r="P648" s="330"/>
      <c r="Q648" s="330"/>
      <c r="R648" s="330"/>
      <c r="S648" s="330"/>
      <c r="T648" s="330"/>
      <c r="U648" s="330"/>
      <c r="V648" s="330"/>
      <c r="W648" s="330"/>
      <c r="X648" s="330"/>
      <c r="Y648" s="330"/>
      <c r="BF648" s="332">
        <v>644</v>
      </c>
      <c r="BG648" s="333">
        <v>135000</v>
      </c>
      <c r="BH648" s="333">
        <v>99000</v>
      </c>
      <c r="BI648" s="333">
        <v>110000</v>
      </c>
      <c r="BJ648" s="333">
        <v>85000</v>
      </c>
      <c r="BK648" s="333">
        <v>99000</v>
      </c>
      <c r="BL648" s="333"/>
      <c r="BM648" s="333"/>
      <c r="BN648" s="333"/>
      <c r="BO648" s="333"/>
      <c r="BP648" s="331" t="s">
        <v>287</v>
      </c>
    </row>
    <row r="649" spans="1:68" s="331" customFormat="1" x14ac:dyDescent="0.3">
      <c r="A649" s="330"/>
      <c r="B649" s="330"/>
      <c r="C649" s="330"/>
      <c r="D649" s="330"/>
      <c r="E649" s="330"/>
      <c r="F649" s="330"/>
      <c r="G649" s="330"/>
      <c r="H649" s="330"/>
      <c r="I649" s="330"/>
      <c r="J649" s="330"/>
      <c r="K649" s="330"/>
      <c r="L649" s="330"/>
      <c r="M649" s="330"/>
      <c r="N649" s="330"/>
      <c r="O649" s="330"/>
      <c r="P649" s="330"/>
      <c r="Q649" s="330"/>
      <c r="R649" s="330"/>
      <c r="S649" s="330"/>
      <c r="T649" s="330"/>
      <c r="U649" s="330"/>
      <c r="V649" s="330"/>
      <c r="W649" s="330"/>
      <c r="X649" s="330"/>
      <c r="Y649" s="330"/>
      <c r="BF649" s="332">
        <v>645</v>
      </c>
      <c r="BG649" s="333">
        <v>135000</v>
      </c>
      <c r="BH649" s="333">
        <v>99000</v>
      </c>
      <c r="BI649" s="333">
        <v>110000</v>
      </c>
      <c r="BJ649" s="333">
        <v>85000</v>
      </c>
      <c r="BK649" s="333">
        <v>99000</v>
      </c>
      <c r="BL649" s="333"/>
      <c r="BM649" s="333"/>
      <c r="BN649" s="333"/>
      <c r="BO649" s="333"/>
      <c r="BP649" s="331" t="s">
        <v>287</v>
      </c>
    </row>
    <row r="650" spans="1:68" s="331" customFormat="1" x14ac:dyDescent="0.3">
      <c r="A650" s="330"/>
      <c r="B650" s="330"/>
      <c r="C650" s="330"/>
      <c r="D650" s="330"/>
      <c r="E650" s="330"/>
      <c r="F650" s="330"/>
      <c r="G650" s="330"/>
      <c r="H650" s="330"/>
      <c r="I650" s="330"/>
      <c r="J650" s="330"/>
      <c r="K650" s="330"/>
      <c r="L650" s="330"/>
      <c r="M650" s="330"/>
      <c r="N650" s="330"/>
      <c r="O650" s="330"/>
      <c r="P650" s="330"/>
      <c r="Q650" s="330"/>
      <c r="R650" s="330"/>
      <c r="S650" s="330"/>
      <c r="T650" s="330"/>
      <c r="U650" s="330"/>
      <c r="V650" s="330"/>
      <c r="W650" s="330"/>
      <c r="X650" s="330"/>
      <c r="Y650" s="330"/>
      <c r="BF650" s="332">
        <v>646</v>
      </c>
      <c r="BG650" s="333">
        <v>135000</v>
      </c>
      <c r="BH650" s="333">
        <v>99000</v>
      </c>
      <c r="BI650" s="333">
        <v>110000</v>
      </c>
      <c r="BJ650" s="333">
        <v>85000</v>
      </c>
      <c r="BK650" s="333">
        <v>99000</v>
      </c>
      <c r="BL650" s="333"/>
      <c r="BM650" s="333"/>
      <c r="BN650" s="333"/>
      <c r="BO650" s="333"/>
      <c r="BP650" s="331" t="s">
        <v>287</v>
      </c>
    </row>
    <row r="651" spans="1:68" s="331" customFormat="1" x14ac:dyDescent="0.3">
      <c r="A651" s="330"/>
      <c r="B651" s="330"/>
      <c r="C651" s="330"/>
      <c r="D651" s="330"/>
      <c r="E651" s="330"/>
      <c r="F651" s="330"/>
      <c r="G651" s="330"/>
      <c r="H651" s="330"/>
      <c r="I651" s="330"/>
      <c r="J651" s="330"/>
      <c r="K651" s="330"/>
      <c r="L651" s="330"/>
      <c r="M651" s="330"/>
      <c r="N651" s="330"/>
      <c r="O651" s="330"/>
      <c r="P651" s="330"/>
      <c r="Q651" s="330"/>
      <c r="R651" s="330"/>
      <c r="S651" s="330"/>
      <c r="T651" s="330"/>
      <c r="U651" s="330"/>
      <c r="V651" s="330"/>
      <c r="W651" s="330"/>
      <c r="X651" s="330"/>
      <c r="Y651" s="330"/>
      <c r="BF651" s="332">
        <v>647</v>
      </c>
      <c r="BG651" s="333">
        <v>135000</v>
      </c>
      <c r="BH651" s="333">
        <v>99000</v>
      </c>
      <c r="BI651" s="333">
        <v>110000</v>
      </c>
      <c r="BJ651" s="333">
        <v>85000</v>
      </c>
      <c r="BK651" s="333">
        <v>99000</v>
      </c>
      <c r="BL651" s="333"/>
      <c r="BM651" s="333"/>
      <c r="BN651" s="333"/>
      <c r="BO651" s="333"/>
      <c r="BP651" s="331" t="s">
        <v>287</v>
      </c>
    </row>
    <row r="652" spans="1:68" s="331" customFormat="1" x14ac:dyDescent="0.3">
      <c r="A652" s="330"/>
      <c r="B652" s="330"/>
      <c r="C652" s="330"/>
      <c r="D652" s="330"/>
      <c r="E652" s="330"/>
      <c r="F652" s="330"/>
      <c r="G652" s="330"/>
      <c r="H652" s="330"/>
      <c r="I652" s="330"/>
      <c r="J652" s="330"/>
      <c r="K652" s="330"/>
      <c r="L652" s="330"/>
      <c r="M652" s="330"/>
      <c r="N652" s="330"/>
      <c r="O652" s="330"/>
      <c r="P652" s="330"/>
      <c r="Q652" s="330"/>
      <c r="R652" s="330"/>
      <c r="S652" s="330"/>
      <c r="T652" s="330"/>
      <c r="U652" s="330"/>
      <c r="V652" s="330"/>
      <c r="W652" s="330"/>
      <c r="X652" s="330"/>
      <c r="Y652" s="330"/>
      <c r="BF652" s="332">
        <v>648</v>
      </c>
      <c r="BG652" s="333">
        <v>135000</v>
      </c>
      <c r="BH652" s="333">
        <v>99000</v>
      </c>
      <c r="BI652" s="333">
        <v>110000</v>
      </c>
      <c r="BJ652" s="333">
        <v>85000</v>
      </c>
      <c r="BK652" s="333">
        <v>99000</v>
      </c>
      <c r="BL652" s="333"/>
      <c r="BM652" s="333"/>
      <c r="BN652" s="333"/>
      <c r="BO652" s="333"/>
      <c r="BP652" s="331" t="s">
        <v>287</v>
      </c>
    </row>
    <row r="653" spans="1:68" s="331" customFormat="1" x14ac:dyDescent="0.3">
      <c r="A653" s="330"/>
      <c r="B653" s="330"/>
      <c r="C653" s="330"/>
      <c r="D653" s="330"/>
      <c r="E653" s="330"/>
      <c r="F653" s="330"/>
      <c r="G653" s="330"/>
      <c r="H653" s="330"/>
      <c r="I653" s="330"/>
      <c r="J653" s="330"/>
      <c r="K653" s="330"/>
      <c r="L653" s="330"/>
      <c r="M653" s="330"/>
      <c r="N653" s="330"/>
      <c r="O653" s="330"/>
      <c r="P653" s="330"/>
      <c r="Q653" s="330"/>
      <c r="R653" s="330"/>
      <c r="S653" s="330"/>
      <c r="T653" s="330"/>
      <c r="U653" s="330"/>
      <c r="V653" s="330"/>
      <c r="W653" s="330"/>
      <c r="X653" s="330"/>
      <c r="Y653" s="330"/>
      <c r="BF653" s="332">
        <v>649</v>
      </c>
      <c r="BG653" s="333">
        <v>135000</v>
      </c>
      <c r="BH653" s="333">
        <v>99000</v>
      </c>
      <c r="BI653" s="333">
        <v>110000</v>
      </c>
      <c r="BJ653" s="333">
        <v>85000</v>
      </c>
      <c r="BK653" s="333">
        <v>99000</v>
      </c>
      <c r="BL653" s="333"/>
      <c r="BM653" s="333"/>
      <c r="BN653" s="333"/>
      <c r="BO653" s="333"/>
      <c r="BP653" s="331" t="s">
        <v>287</v>
      </c>
    </row>
    <row r="654" spans="1:68" s="331" customFormat="1" x14ac:dyDescent="0.3">
      <c r="A654" s="330"/>
      <c r="B654" s="330"/>
      <c r="C654" s="330"/>
      <c r="D654" s="330"/>
      <c r="E654" s="330"/>
      <c r="F654" s="330"/>
      <c r="G654" s="330"/>
      <c r="H654" s="330"/>
      <c r="I654" s="330"/>
      <c r="J654" s="330"/>
      <c r="K654" s="330"/>
      <c r="L654" s="330"/>
      <c r="M654" s="330"/>
      <c r="N654" s="330"/>
      <c r="O654" s="330"/>
      <c r="P654" s="330"/>
      <c r="Q654" s="330"/>
      <c r="R654" s="330"/>
      <c r="S654" s="330"/>
      <c r="T654" s="330"/>
      <c r="U654" s="330"/>
      <c r="V654" s="330"/>
      <c r="W654" s="330"/>
      <c r="X654" s="330"/>
      <c r="Y654" s="330"/>
      <c r="BF654" s="332">
        <v>650</v>
      </c>
      <c r="BG654" s="333">
        <v>135000</v>
      </c>
      <c r="BH654" s="333">
        <v>99000</v>
      </c>
      <c r="BI654" s="333">
        <v>110000</v>
      </c>
      <c r="BJ654" s="333">
        <v>85000</v>
      </c>
      <c r="BK654" s="333">
        <v>99000</v>
      </c>
      <c r="BL654" s="333"/>
      <c r="BM654" s="333"/>
      <c r="BN654" s="333"/>
      <c r="BO654" s="333"/>
      <c r="BP654" s="331" t="s">
        <v>287</v>
      </c>
    </row>
    <row r="655" spans="1:68" s="331" customFormat="1" x14ac:dyDescent="0.3">
      <c r="A655" s="330"/>
      <c r="B655" s="330"/>
      <c r="C655" s="330"/>
      <c r="D655" s="330"/>
      <c r="E655" s="330"/>
      <c r="F655" s="330"/>
      <c r="G655" s="330"/>
      <c r="H655" s="330"/>
      <c r="I655" s="330"/>
      <c r="J655" s="330"/>
      <c r="K655" s="330"/>
      <c r="L655" s="330"/>
      <c r="M655" s="330"/>
      <c r="N655" s="330"/>
      <c r="O655" s="330"/>
      <c r="P655" s="330"/>
      <c r="Q655" s="330"/>
      <c r="R655" s="330"/>
      <c r="S655" s="330"/>
      <c r="T655" s="330"/>
      <c r="U655" s="330"/>
      <c r="V655" s="330"/>
      <c r="W655" s="330"/>
      <c r="X655" s="330"/>
      <c r="Y655" s="330"/>
      <c r="BF655" s="332">
        <v>651</v>
      </c>
      <c r="BG655" s="333">
        <v>135000</v>
      </c>
      <c r="BH655" s="333">
        <v>99000</v>
      </c>
      <c r="BI655" s="333">
        <v>110000</v>
      </c>
      <c r="BJ655" s="333">
        <v>85000</v>
      </c>
      <c r="BK655" s="333">
        <v>99000</v>
      </c>
      <c r="BL655" s="333"/>
      <c r="BM655" s="333"/>
      <c r="BN655" s="333"/>
      <c r="BO655" s="333"/>
      <c r="BP655" s="331" t="s">
        <v>287</v>
      </c>
    </row>
    <row r="656" spans="1:68" s="331" customFormat="1" x14ac:dyDescent="0.3">
      <c r="A656" s="330"/>
      <c r="B656" s="330"/>
      <c r="C656" s="330"/>
      <c r="D656" s="330"/>
      <c r="E656" s="330"/>
      <c r="F656" s="330"/>
      <c r="G656" s="330"/>
      <c r="H656" s="330"/>
      <c r="I656" s="330"/>
      <c r="J656" s="330"/>
      <c r="K656" s="330"/>
      <c r="L656" s="330"/>
      <c r="M656" s="330"/>
      <c r="N656" s="330"/>
      <c r="O656" s="330"/>
      <c r="P656" s="330"/>
      <c r="Q656" s="330"/>
      <c r="R656" s="330"/>
      <c r="S656" s="330"/>
      <c r="T656" s="330"/>
      <c r="U656" s="330"/>
      <c r="V656" s="330"/>
      <c r="W656" s="330"/>
      <c r="X656" s="330"/>
      <c r="Y656" s="330"/>
      <c r="BF656" s="332">
        <v>652</v>
      </c>
      <c r="BG656" s="333">
        <v>135000</v>
      </c>
      <c r="BH656" s="333">
        <v>99000</v>
      </c>
      <c r="BI656" s="333">
        <v>110000</v>
      </c>
      <c r="BJ656" s="333">
        <v>85000</v>
      </c>
      <c r="BK656" s="333">
        <v>99000</v>
      </c>
      <c r="BL656" s="333"/>
      <c r="BM656" s="333"/>
      <c r="BN656" s="333"/>
      <c r="BO656" s="333"/>
      <c r="BP656" s="331" t="s">
        <v>287</v>
      </c>
    </row>
    <row r="657" spans="1:68" s="331" customFormat="1" x14ac:dyDescent="0.3">
      <c r="A657" s="330"/>
      <c r="B657" s="330"/>
      <c r="C657" s="330"/>
      <c r="D657" s="330"/>
      <c r="E657" s="330"/>
      <c r="F657" s="330"/>
      <c r="G657" s="330"/>
      <c r="H657" s="330"/>
      <c r="I657" s="330"/>
      <c r="J657" s="330"/>
      <c r="K657" s="330"/>
      <c r="L657" s="330"/>
      <c r="M657" s="330"/>
      <c r="N657" s="330"/>
      <c r="O657" s="330"/>
      <c r="P657" s="330"/>
      <c r="Q657" s="330"/>
      <c r="R657" s="330"/>
      <c r="S657" s="330"/>
      <c r="T657" s="330"/>
      <c r="U657" s="330"/>
      <c r="V657" s="330"/>
      <c r="W657" s="330"/>
      <c r="X657" s="330"/>
      <c r="Y657" s="330"/>
      <c r="BF657" s="332">
        <v>653</v>
      </c>
      <c r="BG657" s="333">
        <v>135000</v>
      </c>
      <c r="BH657" s="333">
        <v>99000</v>
      </c>
      <c r="BI657" s="333">
        <v>110000</v>
      </c>
      <c r="BJ657" s="333">
        <v>85000</v>
      </c>
      <c r="BK657" s="333">
        <v>99000</v>
      </c>
      <c r="BL657" s="333"/>
      <c r="BM657" s="333"/>
      <c r="BN657" s="333"/>
      <c r="BO657" s="333"/>
      <c r="BP657" s="331" t="s">
        <v>287</v>
      </c>
    </row>
    <row r="658" spans="1:68" s="331" customFormat="1" x14ac:dyDescent="0.3">
      <c r="A658" s="330"/>
      <c r="B658" s="330"/>
      <c r="C658" s="330"/>
      <c r="D658" s="330"/>
      <c r="E658" s="330"/>
      <c r="F658" s="330"/>
      <c r="G658" s="330"/>
      <c r="H658" s="330"/>
      <c r="I658" s="330"/>
      <c r="J658" s="330"/>
      <c r="K658" s="330"/>
      <c r="L658" s="330"/>
      <c r="M658" s="330"/>
      <c r="N658" s="330"/>
      <c r="O658" s="330"/>
      <c r="P658" s="330"/>
      <c r="Q658" s="330"/>
      <c r="R658" s="330"/>
      <c r="S658" s="330"/>
      <c r="T658" s="330"/>
      <c r="U658" s="330"/>
      <c r="V658" s="330"/>
      <c r="W658" s="330"/>
      <c r="X658" s="330"/>
      <c r="Y658" s="330"/>
      <c r="BF658" s="332">
        <v>654</v>
      </c>
      <c r="BG658" s="333">
        <v>135000</v>
      </c>
      <c r="BH658" s="333">
        <v>99000</v>
      </c>
      <c r="BI658" s="333">
        <v>110000</v>
      </c>
      <c r="BJ658" s="333">
        <v>85000</v>
      </c>
      <c r="BK658" s="333">
        <v>99000</v>
      </c>
      <c r="BL658" s="333"/>
      <c r="BM658" s="333"/>
      <c r="BN658" s="333"/>
      <c r="BO658" s="333"/>
      <c r="BP658" s="331" t="s">
        <v>287</v>
      </c>
    </row>
    <row r="659" spans="1:68" s="331" customFormat="1" x14ac:dyDescent="0.3">
      <c r="A659" s="330"/>
      <c r="B659" s="330"/>
      <c r="C659" s="330"/>
      <c r="D659" s="330"/>
      <c r="E659" s="330"/>
      <c r="F659" s="330"/>
      <c r="G659" s="330"/>
      <c r="H659" s="330"/>
      <c r="I659" s="330"/>
      <c r="J659" s="330"/>
      <c r="K659" s="330"/>
      <c r="L659" s="330"/>
      <c r="M659" s="330"/>
      <c r="N659" s="330"/>
      <c r="O659" s="330"/>
      <c r="P659" s="330"/>
      <c r="Q659" s="330"/>
      <c r="R659" s="330"/>
      <c r="S659" s="330"/>
      <c r="T659" s="330"/>
      <c r="U659" s="330"/>
      <c r="V659" s="330"/>
      <c r="W659" s="330"/>
      <c r="X659" s="330"/>
      <c r="Y659" s="330"/>
      <c r="BF659" s="332">
        <v>655</v>
      </c>
      <c r="BG659" s="333">
        <v>135000</v>
      </c>
      <c r="BH659" s="333">
        <v>99000</v>
      </c>
      <c r="BI659" s="333">
        <v>110000</v>
      </c>
      <c r="BJ659" s="333">
        <v>85000</v>
      </c>
      <c r="BK659" s="333">
        <v>99000</v>
      </c>
      <c r="BL659" s="333"/>
      <c r="BM659" s="333"/>
      <c r="BN659" s="333"/>
      <c r="BO659" s="333"/>
      <c r="BP659" s="331" t="s">
        <v>287</v>
      </c>
    </row>
    <row r="660" spans="1:68" s="331" customFormat="1" x14ac:dyDescent="0.3">
      <c r="A660" s="330"/>
      <c r="B660" s="330"/>
      <c r="C660" s="330"/>
      <c r="D660" s="330"/>
      <c r="E660" s="330"/>
      <c r="F660" s="330"/>
      <c r="G660" s="330"/>
      <c r="H660" s="330"/>
      <c r="I660" s="330"/>
      <c r="J660" s="330"/>
      <c r="K660" s="330"/>
      <c r="L660" s="330"/>
      <c r="M660" s="330"/>
      <c r="N660" s="330"/>
      <c r="O660" s="330"/>
      <c r="P660" s="330"/>
      <c r="Q660" s="330"/>
      <c r="R660" s="330"/>
      <c r="S660" s="330"/>
      <c r="T660" s="330"/>
      <c r="U660" s="330"/>
      <c r="V660" s="330"/>
      <c r="W660" s="330"/>
      <c r="X660" s="330"/>
      <c r="Y660" s="330"/>
      <c r="BF660" s="332">
        <v>656</v>
      </c>
      <c r="BG660" s="333">
        <v>135000</v>
      </c>
      <c r="BH660" s="333">
        <v>99000</v>
      </c>
      <c r="BI660" s="333">
        <v>110000</v>
      </c>
      <c r="BJ660" s="333">
        <v>85000</v>
      </c>
      <c r="BK660" s="333">
        <v>99000</v>
      </c>
      <c r="BL660" s="333"/>
      <c r="BM660" s="333"/>
      <c r="BN660" s="333"/>
      <c r="BO660" s="333"/>
      <c r="BP660" s="331" t="s">
        <v>287</v>
      </c>
    </row>
    <row r="661" spans="1:68" s="331" customFormat="1" x14ac:dyDescent="0.3">
      <c r="A661" s="330"/>
      <c r="B661" s="330"/>
      <c r="C661" s="330"/>
      <c r="D661" s="330"/>
      <c r="E661" s="330"/>
      <c r="F661" s="330"/>
      <c r="G661" s="330"/>
      <c r="H661" s="330"/>
      <c r="I661" s="330"/>
      <c r="J661" s="330"/>
      <c r="K661" s="330"/>
      <c r="L661" s="330"/>
      <c r="M661" s="330"/>
      <c r="N661" s="330"/>
      <c r="O661" s="330"/>
      <c r="P661" s="330"/>
      <c r="Q661" s="330"/>
      <c r="R661" s="330"/>
      <c r="S661" s="330"/>
      <c r="T661" s="330"/>
      <c r="U661" s="330"/>
      <c r="V661" s="330"/>
      <c r="W661" s="330"/>
      <c r="X661" s="330"/>
      <c r="Y661" s="330"/>
      <c r="BF661" s="332">
        <v>657</v>
      </c>
      <c r="BG661" s="333">
        <v>135000</v>
      </c>
      <c r="BH661" s="333">
        <v>99000</v>
      </c>
      <c r="BI661" s="333">
        <v>110000</v>
      </c>
      <c r="BJ661" s="333">
        <v>85000</v>
      </c>
      <c r="BK661" s="333">
        <v>99000</v>
      </c>
      <c r="BL661" s="333"/>
      <c r="BM661" s="333"/>
      <c r="BN661" s="333"/>
      <c r="BO661" s="333"/>
      <c r="BP661" s="331" t="s">
        <v>287</v>
      </c>
    </row>
    <row r="662" spans="1:68" s="331" customFormat="1" x14ac:dyDescent="0.3">
      <c r="A662" s="330"/>
      <c r="B662" s="330"/>
      <c r="C662" s="330"/>
      <c r="D662" s="330"/>
      <c r="E662" s="330"/>
      <c r="F662" s="330"/>
      <c r="G662" s="330"/>
      <c r="H662" s="330"/>
      <c r="I662" s="330"/>
      <c r="J662" s="330"/>
      <c r="K662" s="330"/>
      <c r="L662" s="330"/>
      <c r="M662" s="330"/>
      <c r="N662" s="330"/>
      <c r="O662" s="330"/>
      <c r="P662" s="330"/>
      <c r="Q662" s="330"/>
      <c r="R662" s="330"/>
      <c r="S662" s="330"/>
      <c r="T662" s="330"/>
      <c r="U662" s="330"/>
      <c r="V662" s="330"/>
      <c r="W662" s="330"/>
      <c r="X662" s="330"/>
      <c r="Y662" s="330"/>
      <c r="BF662" s="332">
        <v>658</v>
      </c>
      <c r="BG662" s="333">
        <v>135000</v>
      </c>
      <c r="BH662" s="333">
        <v>99000</v>
      </c>
      <c r="BI662" s="333">
        <v>110000</v>
      </c>
      <c r="BJ662" s="333">
        <v>85000</v>
      </c>
      <c r="BK662" s="333">
        <v>99000</v>
      </c>
      <c r="BL662" s="333"/>
      <c r="BM662" s="333"/>
      <c r="BN662" s="333"/>
      <c r="BO662" s="333"/>
      <c r="BP662" s="331" t="s">
        <v>287</v>
      </c>
    </row>
    <row r="663" spans="1:68" s="331" customFormat="1" x14ac:dyDescent="0.3">
      <c r="A663" s="330"/>
      <c r="B663" s="330"/>
      <c r="C663" s="330"/>
      <c r="D663" s="330"/>
      <c r="E663" s="330"/>
      <c r="F663" s="330"/>
      <c r="G663" s="330"/>
      <c r="H663" s="330"/>
      <c r="I663" s="330"/>
      <c r="J663" s="330"/>
      <c r="K663" s="330"/>
      <c r="L663" s="330"/>
      <c r="M663" s="330"/>
      <c r="N663" s="330"/>
      <c r="O663" s="330"/>
      <c r="P663" s="330"/>
      <c r="Q663" s="330"/>
      <c r="R663" s="330"/>
      <c r="S663" s="330"/>
      <c r="T663" s="330"/>
      <c r="U663" s="330"/>
      <c r="V663" s="330"/>
      <c r="W663" s="330"/>
      <c r="X663" s="330"/>
      <c r="Y663" s="330"/>
      <c r="BF663" s="332">
        <v>659</v>
      </c>
      <c r="BG663" s="333">
        <v>135000</v>
      </c>
      <c r="BH663" s="333">
        <v>99000</v>
      </c>
      <c r="BI663" s="333">
        <v>110000</v>
      </c>
      <c r="BJ663" s="333">
        <v>85000</v>
      </c>
      <c r="BK663" s="333">
        <v>99000</v>
      </c>
      <c r="BL663" s="333"/>
      <c r="BM663" s="333"/>
      <c r="BN663" s="333"/>
      <c r="BO663" s="333"/>
      <c r="BP663" s="331" t="s">
        <v>287</v>
      </c>
    </row>
    <row r="664" spans="1:68" s="331" customFormat="1" x14ac:dyDescent="0.3">
      <c r="A664" s="330"/>
      <c r="B664" s="330"/>
      <c r="C664" s="330"/>
      <c r="D664" s="330"/>
      <c r="E664" s="330"/>
      <c r="F664" s="330"/>
      <c r="G664" s="330"/>
      <c r="H664" s="330"/>
      <c r="I664" s="330"/>
      <c r="J664" s="330"/>
      <c r="K664" s="330"/>
      <c r="L664" s="330"/>
      <c r="M664" s="330"/>
      <c r="N664" s="330"/>
      <c r="O664" s="330"/>
      <c r="P664" s="330"/>
      <c r="Q664" s="330"/>
      <c r="R664" s="330"/>
      <c r="S664" s="330"/>
      <c r="T664" s="330"/>
      <c r="U664" s="330"/>
      <c r="V664" s="330"/>
      <c r="W664" s="330"/>
      <c r="X664" s="330"/>
      <c r="Y664" s="330"/>
      <c r="BF664" s="332">
        <v>660</v>
      </c>
      <c r="BG664" s="333">
        <v>135000</v>
      </c>
      <c r="BH664" s="333">
        <v>99000</v>
      </c>
      <c r="BI664" s="333">
        <v>110000</v>
      </c>
      <c r="BJ664" s="333">
        <v>85000</v>
      </c>
      <c r="BK664" s="333">
        <v>99000</v>
      </c>
      <c r="BL664" s="333"/>
      <c r="BM664" s="333"/>
      <c r="BN664" s="333"/>
      <c r="BO664" s="333"/>
      <c r="BP664" s="331" t="s">
        <v>287</v>
      </c>
    </row>
    <row r="665" spans="1:68" s="331" customFormat="1" x14ac:dyDescent="0.3">
      <c r="A665" s="330"/>
      <c r="B665" s="330"/>
      <c r="C665" s="330"/>
      <c r="D665" s="330"/>
      <c r="E665" s="330"/>
      <c r="F665" s="330"/>
      <c r="G665" s="330"/>
      <c r="H665" s="330"/>
      <c r="I665" s="330"/>
      <c r="J665" s="330"/>
      <c r="K665" s="330"/>
      <c r="L665" s="330"/>
      <c r="M665" s="330"/>
      <c r="N665" s="330"/>
      <c r="O665" s="330"/>
      <c r="P665" s="330"/>
      <c r="Q665" s="330"/>
      <c r="R665" s="330"/>
      <c r="S665" s="330"/>
      <c r="T665" s="330"/>
      <c r="U665" s="330"/>
      <c r="V665" s="330"/>
      <c r="W665" s="330"/>
      <c r="X665" s="330"/>
      <c r="Y665" s="330"/>
      <c r="BF665" s="332">
        <v>661</v>
      </c>
      <c r="BG665" s="333">
        <v>135000</v>
      </c>
      <c r="BH665" s="333">
        <v>99000</v>
      </c>
      <c r="BI665" s="333">
        <v>110000</v>
      </c>
      <c r="BJ665" s="333">
        <v>85000</v>
      </c>
      <c r="BK665" s="333">
        <v>99000</v>
      </c>
      <c r="BL665" s="333"/>
      <c r="BM665" s="333"/>
      <c r="BN665" s="333"/>
      <c r="BO665" s="333"/>
      <c r="BP665" s="331" t="s">
        <v>287</v>
      </c>
    </row>
    <row r="666" spans="1:68" s="331" customFormat="1" x14ac:dyDescent="0.3">
      <c r="A666" s="330"/>
      <c r="B666" s="330"/>
      <c r="C666" s="330"/>
      <c r="D666" s="330"/>
      <c r="E666" s="330"/>
      <c r="F666" s="330"/>
      <c r="G666" s="330"/>
      <c r="H666" s="330"/>
      <c r="I666" s="330"/>
      <c r="J666" s="330"/>
      <c r="K666" s="330"/>
      <c r="L666" s="330"/>
      <c r="M666" s="330"/>
      <c r="N666" s="330"/>
      <c r="O666" s="330"/>
      <c r="P666" s="330"/>
      <c r="Q666" s="330"/>
      <c r="R666" s="330"/>
      <c r="S666" s="330"/>
      <c r="T666" s="330"/>
      <c r="U666" s="330"/>
      <c r="V666" s="330"/>
      <c r="W666" s="330"/>
      <c r="X666" s="330"/>
      <c r="Y666" s="330"/>
      <c r="BF666" s="332">
        <v>662</v>
      </c>
      <c r="BG666" s="333">
        <v>135000</v>
      </c>
      <c r="BH666" s="333">
        <v>99000</v>
      </c>
      <c r="BI666" s="333">
        <v>110000</v>
      </c>
      <c r="BJ666" s="333">
        <v>85000</v>
      </c>
      <c r="BK666" s="333">
        <v>99000</v>
      </c>
      <c r="BL666" s="333"/>
      <c r="BM666" s="333"/>
      <c r="BN666" s="333"/>
      <c r="BO666" s="333"/>
      <c r="BP666" s="331" t="s">
        <v>287</v>
      </c>
    </row>
    <row r="667" spans="1:68" s="331" customFormat="1" x14ac:dyDescent="0.3">
      <c r="A667" s="330"/>
      <c r="B667" s="330"/>
      <c r="C667" s="330"/>
      <c r="D667" s="330"/>
      <c r="E667" s="330"/>
      <c r="F667" s="330"/>
      <c r="G667" s="330"/>
      <c r="H667" s="330"/>
      <c r="I667" s="330"/>
      <c r="J667" s="330"/>
      <c r="K667" s="330"/>
      <c r="L667" s="330"/>
      <c r="M667" s="330"/>
      <c r="N667" s="330"/>
      <c r="O667" s="330"/>
      <c r="P667" s="330"/>
      <c r="Q667" s="330"/>
      <c r="R667" s="330"/>
      <c r="S667" s="330"/>
      <c r="T667" s="330"/>
      <c r="U667" s="330"/>
      <c r="V667" s="330"/>
      <c r="W667" s="330"/>
      <c r="X667" s="330"/>
      <c r="Y667" s="330"/>
      <c r="BF667" s="332">
        <v>663</v>
      </c>
      <c r="BG667" s="333">
        <v>135000</v>
      </c>
      <c r="BH667" s="333">
        <v>99000</v>
      </c>
      <c r="BI667" s="333">
        <v>110000</v>
      </c>
      <c r="BJ667" s="333">
        <v>85000</v>
      </c>
      <c r="BK667" s="333">
        <v>99000</v>
      </c>
      <c r="BL667" s="333"/>
      <c r="BM667" s="333"/>
      <c r="BN667" s="333"/>
      <c r="BO667" s="333"/>
      <c r="BP667" s="331" t="s">
        <v>287</v>
      </c>
    </row>
    <row r="668" spans="1:68" s="331" customFormat="1" x14ac:dyDescent="0.3">
      <c r="A668" s="330"/>
      <c r="B668" s="330"/>
      <c r="C668" s="330"/>
      <c r="D668" s="330"/>
      <c r="E668" s="330"/>
      <c r="F668" s="330"/>
      <c r="G668" s="330"/>
      <c r="H668" s="330"/>
      <c r="I668" s="330"/>
      <c r="J668" s="330"/>
      <c r="K668" s="330"/>
      <c r="L668" s="330"/>
      <c r="M668" s="330"/>
      <c r="N668" s="330"/>
      <c r="O668" s="330"/>
      <c r="P668" s="330"/>
      <c r="Q668" s="330"/>
      <c r="R668" s="330"/>
      <c r="S668" s="330"/>
      <c r="T668" s="330"/>
      <c r="U668" s="330"/>
      <c r="V668" s="330"/>
      <c r="W668" s="330"/>
      <c r="X668" s="330"/>
      <c r="Y668" s="330"/>
      <c r="BF668" s="332">
        <v>664</v>
      </c>
      <c r="BG668" s="333">
        <v>135000</v>
      </c>
      <c r="BH668" s="333">
        <v>99000</v>
      </c>
      <c r="BI668" s="333">
        <v>110000</v>
      </c>
      <c r="BJ668" s="333">
        <v>85000</v>
      </c>
      <c r="BK668" s="333">
        <v>99000</v>
      </c>
      <c r="BL668" s="333"/>
      <c r="BM668" s="333"/>
      <c r="BN668" s="333"/>
      <c r="BO668" s="333"/>
      <c r="BP668" s="331" t="s">
        <v>287</v>
      </c>
    </row>
    <row r="669" spans="1:68" s="331" customFormat="1" x14ac:dyDescent="0.3">
      <c r="A669" s="330"/>
      <c r="B669" s="330"/>
      <c r="C669" s="330"/>
      <c r="D669" s="330"/>
      <c r="E669" s="330"/>
      <c r="F669" s="330"/>
      <c r="G669" s="330"/>
      <c r="H669" s="330"/>
      <c r="I669" s="330"/>
      <c r="J669" s="330"/>
      <c r="K669" s="330"/>
      <c r="L669" s="330"/>
      <c r="M669" s="330"/>
      <c r="N669" s="330"/>
      <c r="O669" s="330"/>
      <c r="P669" s="330"/>
      <c r="Q669" s="330"/>
      <c r="R669" s="330"/>
      <c r="S669" s="330"/>
      <c r="T669" s="330"/>
      <c r="U669" s="330"/>
      <c r="V669" s="330"/>
      <c r="W669" s="330"/>
      <c r="X669" s="330"/>
      <c r="Y669" s="330"/>
      <c r="BF669" s="332">
        <v>665</v>
      </c>
      <c r="BG669" s="333">
        <v>135000</v>
      </c>
      <c r="BH669" s="333">
        <v>99000</v>
      </c>
      <c r="BI669" s="333">
        <v>110000</v>
      </c>
      <c r="BJ669" s="333">
        <v>85000</v>
      </c>
      <c r="BK669" s="333">
        <v>99000</v>
      </c>
      <c r="BL669" s="333"/>
      <c r="BM669" s="333"/>
      <c r="BN669" s="333"/>
      <c r="BO669" s="333"/>
      <c r="BP669" s="331" t="s">
        <v>287</v>
      </c>
    </row>
    <row r="670" spans="1:68" s="331" customFormat="1" x14ac:dyDescent="0.3">
      <c r="A670" s="330"/>
      <c r="B670" s="330"/>
      <c r="C670" s="330"/>
      <c r="D670" s="330"/>
      <c r="E670" s="330"/>
      <c r="F670" s="330"/>
      <c r="G670" s="330"/>
      <c r="H670" s="330"/>
      <c r="I670" s="330"/>
      <c r="J670" s="330"/>
      <c r="K670" s="330"/>
      <c r="L670" s="330"/>
      <c r="M670" s="330"/>
      <c r="N670" s="330"/>
      <c r="O670" s="330"/>
      <c r="P670" s="330"/>
      <c r="Q670" s="330"/>
      <c r="R670" s="330"/>
      <c r="S670" s="330"/>
      <c r="T670" s="330"/>
      <c r="U670" s="330"/>
      <c r="V670" s="330"/>
      <c r="W670" s="330"/>
      <c r="X670" s="330"/>
      <c r="Y670" s="330"/>
      <c r="BF670" s="332">
        <v>666</v>
      </c>
      <c r="BG670" s="333">
        <v>135000</v>
      </c>
      <c r="BH670" s="333">
        <v>99000</v>
      </c>
      <c r="BI670" s="333">
        <v>110000</v>
      </c>
      <c r="BJ670" s="333">
        <v>85000</v>
      </c>
      <c r="BK670" s="333">
        <v>99000</v>
      </c>
      <c r="BL670" s="333"/>
      <c r="BM670" s="333"/>
      <c r="BN670" s="333"/>
      <c r="BO670" s="333"/>
      <c r="BP670" s="331" t="s">
        <v>287</v>
      </c>
    </row>
    <row r="671" spans="1:68" s="331" customFormat="1" x14ac:dyDescent="0.3">
      <c r="A671" s="330"/>
      <c r="B671" s="330"/>
      <c r="C671" s="330"/>
      <c r="D671" s="330"/>
      <c r="E671" s="330"/>
      <c r="F671" s="330"/>
      <c r="G671" s="330"/>
      <c r="H671" s="330"/>
      <c r="I671" s="330"/>
      <c r="J671" s="330"/>
      <c r="K671" s="330"/>
      <c r="L671" s="330"/>
      <c r="M671" s="330"/>
      <c r="N671" s="330"/>
      <c r="O671" s="330"/>
      <c r="P671" s="330"/>
      <c r="Q671" s="330"/>
      <c r="R671" s="330"/>
      <c r="S671" s="330"/>
      <c r="T671" s="330"/>
      <c r="U671" s="330"/>
      <c r="V671" s="330"/>
      <c r="W671" s="330"/>
      <c r="X671" s="330"/>
      <c r="Y671" s="330"/>
      <c r="BF671" s="332">
        <v>667</v>
      </c>
      <c r="BG671" s="333">
        <v>135000</v>
      </c>
      <c r="BH671" s="333">
        <v>99000</v>
      </c>
      <c r="BI671" s="333">
        <v>110000</v>
      </c>
      <c r="BJ671" s="333">
        <v>85000</v>
      </c>
      <c r="BK671" s="333">
        <v>99000</v>
      </c>
      <c r="BL671" s="333"/>
      <c r="BM671" s="333"/>
      <c r="BN671" s="333"/>
      <c r="BO671" s="333"/>
      <c r="BP671" s="331" t="s">
        <v>287</v>
      </c>
    </row>
    <row r="672" spans="1:68" s="331" customFormat="1" x14ac:dyDescent="0.3">
      <c r="A672" s="330"/>
      <c r="B672" s="330"/>
      <c r="C672" s="330"/>
      <c r="D672" s="330"/>
      <c r="E672" s="330"/>
      <c r="F672" s="330"/>
      <c r="G672" s="330"/>
      <c r="H672" s="330"/>
      <c r="I672" s="330"/>
      <c r="J672" s="330"/>
      <c r="K672" s="330"/>
      <c r="L672" s="330"/>
      <c r="M672" s="330"/>
      <c r="N672" s="330"/>
      <c r="O672" s="330"/>
      <c r="P672" s="330"/>
      <c r="Q672" s="330"/>
      <c r="R672" s="330"/>
      <c r="S672" s="330"/>
      <c r="T672" s="330"/>
      <c r="U672" s="330"/>
      <c r="V672" s="330"/>
      <c r="W672" s="330"/>
      <c r="X672" s="330"/>
      <c r="Y672" s="330"/>
      <c r="BF672" s="332">
        <v>668</v>
      </c>
      <c r="BG672" s="333">
        <v>135000</v>
      </c>
      <c r="BH672" s="333">
        <v>99000</v>
      </c>
      <c r="BI672" s="333">
        <v>110000</v>
      </c>
      <c r="BJ672" s="333">
        <v>85000</v>
      </c>
      <c r="BK672" s="333">
        <v>99000</v>
      </c>
      <c r="BL672" s="333"/>
      <c r="BM672" s="333"/>
      <c r="BN672" s="333"/>
      <c r="BO672" s="333"/>
      <c r="BP672" s="331" t="s">
        <v>287</v>
      </c>
    </row>
    <row r="673" spans="1:68" s="331" customFormat="1" x14ac:dyDescent="0.3">
      <c r="A673" s="330"/>
      <c r="B673" s="330"/>
      <c r="C673" s="330"/>
      <c r="D673" s="330"/>
      <c r="E673" s="330"/>
      <c r="F673" s="330"/>
      <c r="G673" s="330"/>
      <c r="H673" s="330"/>
      <c r="I673" s="330"/>
      <c r="J673" s="330"/>
      <c r="K673" s="330"/>
      <c r="L673" s="330"/>
      <c r="M673" s="330"/>
      <c r="N673" s="330"/>
      <c r="O673" s="330"/>
      <c r="P673" s="330"/>
      <c r="Q673" s="330"/>
      <c r="R673" s="330"/>
      <c r="S673" s="330"/>
      <c r="T673" s="330"/>
      <c r="U673" s="330"/>
      <c r="V673" s="330"/>
      <c r="W673" s="330"/>
      <c r="X673" s="330"/>
      <c r="Y673" s="330"/>
      <c r="BF673" s="332">
        <v>669</v>
      </c>
      <c r="BG673" s="333">
        <v>135000</v>
      </c>
      <c r="BH673" s="333">
        <v>99000</v>
      </c>
      <c r="BI673" s="333">
        <v>110000</v>
      </c>
      <c r="BJ673" s="333">
        <v>85000</v>
      </c>
      <c r="BK673" s="333">
        <v>99000</v>
      </c>
      <c r="BL673" s="333"/>
      <c r="BM673" s="333"/>
      <c r="BN673" s="333"/>
      <c r="BO673" s="333"/>
      <c r="BP673" s="331" t="s">
        <v>287</v>
      </c>
    </row>
    <row r="674" spans="1:68" s="331" customFormat="1" x14ac:dyDescent="0.3">
      <c r="A674" s="330"/>
      <c r="B674" s="330"/>
      <c r="C674" s="330"/>
      <c r="D674" s="330"/>
      <c r="E674" s="330"/>
      <c r="F674" s="330"/>
      <c r="G674" s="330"/>
      <c r="H674" s="330"/>
      <c r="I674" s="330"/>
      <c r="J674" s="330"/>
      <c r="K674" s="330"/>
      <c r="L674" s="330"/>
      <c r="M674" s="330"/>
      <c r="N674" s="330"/>
      <c r="O674" s="330"/>
      <c r="P674" s="330"/>
      <c r="Q674" s="330"/>
      <c r="R674" s="330"/>
      <c r="S674" s="330"/>
      <c r="T674" s="330"/>
      <c r="U674" s="330"/>
      <c r="V674" s="330"/>
      <c r="W674" s="330"/>
      <c r="X674" s="330"/>
      <c r="Y674" s="330"/>
      <c r="BF674" s="332">
        <v>670</v>
      </c>
      <c r="BG674" s="333">
        <v>135000</v>
      </c>
      <c r="BH674" s="333">
        <v>99000</v>
      </c>
      <c r="BI674" s="333">
        <v>110000</v>
      </c>
      <c r="BJ674" s="333">
        <v>85000</v>
      </c>
      <c r="BK674" s="333">
        <v>99000</v>
      </c>
      <c r="BL674" s="333"/>
      <c r="BM674" s="333"/>
      <c r="BN674" s="333"/>
      <c r="BO674" s="333"/>
      <c r="BP674" s="331" t="s">
        <v>287</v>
      </c>
    </row>
    <row r="675" spans="1:68" s="331" customFormat="1" x14ac:dyDescent="0.3">
      <c r="A675" s="330"/>
      <c r="B675" s="330"/>
      <c r="C675" s="330"/>
      <c r="D675" s="330"/>
      <c r="E675" s="330"/>
      <c r="F675" s="330"/>
      <c r="G675" s="330"/>
      <c r="H675" s="330"/>
      <c r="I675" s="330"/>
      <c r="J675" s="330"/>
      <c r="K675" s="330"/>
      <c r="L675" s="330"/>
      <c r="M675" s="330"/>
      <c r="N675" s="330"/>
      <c r="O675" s="330"/>
      <c r="P675" s="330"/>
      <c r="Q675" s="330"/>
      <c r="R675" s="330"/>
      <c r="S675" s="330"/>
      <c r="T675" s="330"/>
      <c r="U675" s="330"/>
      <c r="V675" s="330"/>
      <c r="W675" s="330"/>
      <c r="X675" s="330"/>
      <c r="Y675" s="330"/>
      <c r="BF675" s="332">
        <v>671</v>
      </c>
      <c r="BG675" s="333">
        <v>135000</v>
      </c>
      <c r="BH675" s="333">
        <v>99000</v>
      </c>
      <c r="BI675" s="333">
        <v>110000</v>
      </c>
      <c r="BJ675" s="333">
        <v>85000</v>
      </c>
      <c r="BK675" s="333">
        <v>99000</v>
      </c>
      <c r="BL675" s="333"/>
      <c r="BM675" s="333"/>
      <c r="BN675" s="333"/>
      <c r="BO675" s="333"/>
      <c r="BP675" s="331" t="s">
        <v>287</v>
      </c>
    </row>
    <row r="676" spans="1:68" s="331" customFormat="1" x14ac:dyDescent="0.3">
      <c r="A676" s="330"/>
      <c r="B676" s="330"/>
      <c r="C676" s="330"/>
      <c r="D676" s="330"/>
      <c r="E676" s="330"/>
      <c r="F676" s="330"/>
      <c r="G676" s="330"/>
      <c r="H676" s="330"/>
      <c r="I676" s="330"/>
      <c r="J676" s="330"/>
      <c r="K676" s="330"/>
      <c r="L676" s="330"/>
      <c r="M676" s="330"/>
      <c r="N676" s="330"/>
      <c r="O676" s="330"/>
      <c r="P676" s="330"/>
      <c r="Q676" s="330"/>
      <c r="R676" s="330"/>
      <c r="S676" s="330"/>
      <c r="T676" s="330"/>
      <c r="U676" s="330"/>
      <c r="V676" s="330"/>
      <c r="W676" s="330"/>
      <c r="X676" s="330"/>
      <c r="Y676" s="330"/>
      <c r="BF676" s="332">
        <v>672</v>
      </c>
      <c r="BG676" s="333">
        <v>135000</v>
      </c>
      <c r="BH676" s="333">
        <v>99000</v>
      </c>
      <c r="BI676" s="333">
        <v>110000</v>
      </c>
      <c r="BJ676" s="333">
        <v>85000</v>
      </c>
      <c r="BK676" s="333">
        <v>99000</v>
      </c>
      <c r="BL676" s="333"/>
      <c r="BM676" s="333"/>
      <c r="BN676" s="333"/>
      <c r="BO676" s="333"/>
      <c r="BP676" s="331" t="s">
        <v>287</v>
      </c>
    </row>
    <row r="677" spans="1:68" s="331" customFormat="1" x14ac:dyDescent="0.3">
      <c r="A677" s="330"/>
      <c r="B677" s="330"/>
      <c r="C677" s="330"/>
      <c r="D677" s="330"/>
      <c r="E677" s="330"/>
      <c r="F677" s="330"/>
      <c r="G677" s="330"/>
      <c r="H677" s="330"/>
      <c r="I677" s="330"/>
      <c r="J677" s="330"/>
      <c r="K677" s="330"/>
      <c r="L677" s="330"/>
      <c r="M677" s="330"/>
      <c r="N677" s="330"/>
      <c r="O677" s="330"/>
      <c r="P677" s="330"/>
      <c r="Q677" s="330"/>
      <c r="R677" s="330"/>
      <c r="S677" s="330"/>
      <c r="T677" s="330"/>
      <c r="U677" s="330"/>
      <c r="V677" s="330"/>
      <c r="W677" s="330"/>
      <c r="X677" s="330"/>
      <c r="Y677" s="330"/>
      <c r="BF677" s="332">
        <v>673</v>
      </c>
      <c r="BG677" s="333">
        <v>135000</v>
      </c>
      <c r="BH677" s="333">
        <v>99000</v>
      </c>
      <c r="BI677" s="333">
        <v>110000</v>
      </c>
      <c r="BJ677" s="333">
        <v>85000</v>
      </c>
      <c r="BK677" s="333">
        <v>99000</v>
      </c>
      <c r="BL677" s="333"/>
      <c r="BM677" s="333"/>
      <c r="BN677" s="333"/>
      <c r="BO677" s="333"/>
      <c r="BP677" s="331" t="s">
        <v>287</v>
      </c>
    </row>
    <row r="678" spans="1:68" s="331" customFormat="1" x14ac:dyDescent="0.3">
      <c r="A678" s="330"/>
      <c r="B678" s="330"/>
      <c r="C678" s="330"/>
      <c r="D678" s="330"/>
      <c r="E678" s="330"/>
      <c r="F678" s="330"/>
      <c r="G678" s="330"/>
      <c r="H678" s="330"/>
      <c r="I678" s="330"/>
      <c r="J678" s="330"/>
      <c r="K678" s="330"/>
      <c r="L678" s="330"/>
      <c r="M678" s="330"/>
      <c r="N678" s="330"/>
      <c r="O678" s="330"/>
      <c r="P678" s="330"/>
      <c r="Q678" s="330"/>
      <c r="R678" s="330"/>
      <c r="S678" s="330"/>
      <c r="T678" s="330"/>
      <c r="U678" s="330"/>
      <c r="V678" s="330"/>
      <c r="W678" s="330"/>
      <c r="X678" s="330"/>
      <c r="Y678" s="330"/>
      <c r="BF678" s="332">
        <v>674</v>
      </c>
      <c r="BG678" s="333">
        <v>135000</v>
      </c>
      <c r="BH678" s="333">
        <v>99000</v>
      </c>
      <c r="BI678" s="333">
        <v>110000</v>
      </c>
      <c r="BJ678" s="333">
        <v>85000</v>
      </c>
      <c r="BK678" s="333">
        <v>99000</v>
      </c>
      <c r="BL678" s="333"/>
      <c r="BM678" s="333"/>
      <c r="BN678" s="333"/>
      <c r="BO678" s="333"/>
      <c r="BP678" s="331" t="s">
        <v>287</v>
      </c>
    </row>
    <row r="679" spans="1:68" s="331" customFormat="1" x14ac:dyDescent="0.3">
      <c r="A679" s="330"/>
      <c r="B679" s="330"/>
      <c r="C679" s="330"/>
      <c r="D679" s="330"/>
      <c r="E679" s="330"/>
      <c r="F679" s="330"/>
      <c r="G679" s="330"/>
      <c r="H679" s="330"/>
      <c r="I679" s="330"/>
      <c r="J679" s="330"/>
      <c r="K679" s="330"/>
      <c r="L679" s="330"/>
      <c r="M679" s="330"/>
      <c r="N679" s="330"/>
      <c r="O679" s="330"/>
      <c r="P679" s="330"/>
      <c r="Q679" s="330"/>
      <c r="R679" s="330"/>
      <c r="S679" s="330"/>
      <c r="T679" s="330"/>
      <c r="U679" s="330"/>
      <c r="V679" s="330"/>
      <c r="W679" s="330"/>
      <c r="X679" s="330"/>
      <c r="Y679" s="330"/>
      <c r="BF679" s="332">
        <v>675</v>
      </c>
      <c r="BG679" s="333">
        <v>135000</v>
      </c>
      <c r="BH679" s="333">
        <v>99000</v>
      </c>
      <c r="BI679" s="333">
        <v>110000</v>
      </c>
      <c r="BJ679" s="333">
        <v>85000</v>
      </c>
      <c r="BK679" s="333">
        <v>99000</v>
      </c>
      <c r="BL679" s="333"/>
      <c r="BM679" s="333"/>
      <c r="BN679" s="333"/>
      <c r="BO679" s="333"/>
      <c r="BP679" s="331" t="s">
        <v>287</v>
      </c>
    </row>
    <row r="680" spans="1:68" s="331" customFormat="1" x14ac:dyDescent="0.3">
      <c r="A680" s="330"/>
      <c r="B680" s="330"/>
      <c r="C680" s="330"/>
      <c r="D680" s="330"/>
      <c r="E680" s="330"/>
      <c r="F680" s="330"/>
      <c r="G680" s="330"/>
      <c r="H680" s="330"/>
      <c r="I680" s="330"/>
      <c r="J680" s="330"/>
      <c r="K680" s="330"/>
      <c r="L680" s="330"/>
      <c r="M680" s="330"/>
      <c r="N680" s="330"/>
      <c r="O680" s="330"/>
      <c r="P680" s="330"/>
      <c r="Q680" s="330"/>
      <c r="R680" s="330"/>
      <c r="S680" s="330"/>
      <c r="T680" s="330"/>
      <c r="U680" s="330"/>
      <c r="V680" s="330"/>
      <c r="W680" s="330"/>
      <c r="X680" s="330"/>
      <c r="Y680" s="330"/>
      <c r="BF680" s="332">
        <v>676</v>
      </c>
      <c r="BG680" s="333">
        <v>135000</v>
      </c>
      <c r="BH680" s="333">
        <v>99000</v>
      </c>
      <c r="BI680" s="333">
        <v>110000</v>
      </c>
      <c r="BJ680" s="333">
        <v>85000</v>
      </c>
      <c r="BK680" s="333">
        <v>99000</v>
      </c>
      <c r="BL680" s="333"/>
      <c r="BM680" s="333"/>
      <c r="BN680" s="333"/>
      <c r="BO680" s="333"/>
      <c r="BP680" s="331" t="s">
        <v>287</v>
      </c>
    </row>
    <row r="681" spans="1:68" s="331" customFormat="1" x14ac:dyDescent="0.3">
      <c r="A681" s="330"/>
      <c r="B681" s="330"/>
      <c r="C681" s="330"/>
      <c r="D681" s="330"/>
      <c r="E681" s="330"/>
      <c r="F681" s="330"/>
      <c r="G681" s="330"/>
      <c r="H681" s="330"/>
      <c r="I681" s="330"/>
      <c r="J681" s="330"/>
      <c r="K681" s="330"/>
      <c r="L681" s="330"/>
      <c r="M681" s="330"/>
      <c r="N681" s="330"/>
      <c r="O681" s="330"/>
      <c r="P681" s="330"/>
      <c r="Q681" s="330"/>
      <c r="R681" s="330"/>
      <c r="S681" s="330"/>
      <c r="T681" s="330"/>
      <c r="U681" s="330"/>
      <c r="V681" s="330"/>
      <c r="W681" s="330"/>
      <c r="X681" s="330"/>
      <c r="Y681" s="330"/>
      <c r="BF681" s="332">
        <v>677</v>
      </c>
      <c r="BG681" s="333">
        <v>135000</v>
      </c>
      <c r="BH681" s="333">
        <v>99000</v>
      </c>
      <c r="BI681" s="333">
        <v>110000</v>
      </c>
      <c r="BJ681" s="333">
        <v>85000</v>
      </c>
      <c r="BK681" s="333">
        <v>99000</v>
      </c>
      <c r="BL681" s="333"/>
      <c r="BM681" s="333"/>
      <c r="BN681" s="333"/>
      <c r="BO681" s="333"/>
      <c r="BP681" s="331" t="s">
        <v>287</v>
      </c>
    </row>
    <row r="682" spans="1:68" s="331" customFormat="1" x14ac:dyDescent="0.3">
      <c r="A682" s="330"/>
      <c r="B682" s="330"/>
      <c r="C682" s="330"/>
      <c r="D682" s="330"/>
      <c r="E682" s="330"/>
      <c r="F682" s="330"/>
      <c r="G682" s="330"/>
      <c r="H682" s="330"/>
      <c r="I682" s="330"/>
      <c r="J682" s="330"/>
      <c r="K682" s="330"/>
      <c r="L682" s="330"/>
      <c r="M682" s="330"/>
      <c r="N682" s="330"/>
      <c r="O682" s="330"/>
      <c r="P682" s="330"/>
      <c r="Q682" s="330"/>
      <c r="R682" s="330"/>
      <c r="S682" s="330"/>
      <c r="T682" s="330"/>
      <c r="U682" s="330"/>
      <c r="V682" s="330"/>
      <c r="W682" s="330"/>
      <c r="X682" s="330"/>
      <c r="Y682" s="330"/>
      <c r="BF682" s="332">
        <v>678</v>
      </c>
      <c r="BG682" s="333">
        <v>135000</v>
      </c>
      <c r="BH682" s="333">
        <v>99000</v>
      </c>
      <c r="BI682" s="333">
        <v>110000</v>
      </c>
      <c r="BJ682" s="333">
        <v>85000</v>
      </c>
      <c r="BK682" s="333">
        <v>99000</v>
      </c>
      <c r="BL682" s="333"/>
      <c r="BM682" s="333"/>
      <c r="BN682" s="333"/>
      <c r="BO682" s="333"/>
      <c r="BP682" s="331" t="s">
        <v>287</v>
      </c>
    </row>
    <row r="683" spans="1:68" s="331" customFormat="1" x14ac:dyDescent="0.3">
      <c r="A683" s="330"/>
      <c r="B683" s="330"/>
      <c r="C683" s="330"/>
      <c r="D683" s="330"/>
      <c r="E683" s="330"/>
      <c r="F683" s="330"/>
      <c r="G683" s="330"/>
      <c r="H683" s="330"/>
      <c r="I683" s="330"/>
      <c r="J683" s="330"/>
      <c r="K683" s="330"/>
      <c r="L683" s="330"/>
      <c r="M683" s="330"/>
      <c r="N683" s="330"/>
      <c r="O683" s="330"/>
      <c r="P683" s="330"/>
      <c r="Q683" s="330"/>
      <c r="R683" s="330"/>
      <c r="S683" s="330"/>
      <c r="T683" s="330"/>
      <c r="U683" s="330"/>
      <c r="V683" s="330"/>
      <c r="W683" s="330"/>
      <c r="X683" s="330"/>
      <c r="Y683" s="330"/>
      <c r="BF683" s="332">
        <v>679</v>
      </c>
      <c r="BG683" s="333">
        <v>135000</v>
      </c>
      <c r="BH683" s="333">
        <v>99000</v>
      </c>
      <c r="BI683" s="333">
        <v>110000</v>
      </c>
      <c r="BJ683" s="333">
        <v>85000</v>
      </c>
      <c r="BK683" s="333">
        <v>99000</v>
      </c>
      <c r="BL683" s="333"/>
      <c r="BM683" s="333"/>
      <c r="BN683" s="333"/>
      <c r="BO683" s="333"/>
      <c r="BP683" s="331" t="s">
        <v>287</v>
      </c>
    </row>
    <row r="684" spans="1:68" s="331" customFormat="1" x14ac:dyDescent="0.3">
      <c r="A684" s="330"/>
      <c r="B684" s="330"/>
      <c r="C684" s="330"/>
      <c r="D684" s="330"/>
      <c r="E684" s="330"/>
      <c r="F684" s="330"/>
      <c r="G684" s="330"/>
      <c r="H684" s="330"/>
      <c r="I684" s="330"/>
      <c r="J684" s="330"/>
      <c r="K684" s="330"/>
      <c r="L684" s="330"/>
      <c r="M684" s="330"/>
      <c r="N684" s="330"/>
      <c r="O684" s="330"/>
      <c r="P684" s="330"/>
      <c r="Q684" s="330"/>
      <c r="R684" s="330"/>
      <c r="S684" s="330"/>
      <c r="T684" s="330"/>
      <c r="U684" s="330"/>
      <c r="V684" s="330"/>
      <c r="W684" s="330"/>
      <c r="X684" s="330"/>
      <c r="Y684" s="330"/>
      <c r="BF684" s="332">
        <v>680</v>
      </c>
      <c r="BG684" s="333">
        <v>135000</v>
      </c>
      <c r="BH684" s="333">
        <v>99000</v>
      </c>
      <c r="BI684" s="333">
        <v>110000</v>
      </c>
      <c r="BJ684" s="333">
        <v>85000</v>
      </c>
      <c r="BK684" s="333">
        <v>99000</v>
      </c>
      <c r="BL684" s="333"/>
      <c r="BM684" s="333"/>
      <c r="BN684" s="333"/>
      <c r="BO684" s="333"/>
      <c r="BP684" s="331" t="s">
        <v>287</v>
      </c>
    </row>
    <row r="685" spans="1:68" s="331" customFormat="1" x14ac:dyDescent="0.3">
      <c r="A685" s="330"/>
      <c r="B685" s="330"/>
      <c r="C685" s="330"/>
      <c r="D685" s="330"/>
      <c r="E685" s="330"/>
      <c r="F685" s="330"/>
      <c r="G685" s="330"/>
      <c r="H685" s="330"/>
      <c r="I685" s="330"/>
      <c r="J685" s="330"/>
      <c r="K685" s="330"/>
      <c r="L685" s="330"/>
      <c r="M685" s="330"/>
      <c r="N685" s="330"/>
      <c r="O685" s="330"/>
      <c r="P685" s="330"/>
      <c r="Q685" s="330"/>
      <c r="R685" s="330"/>
      <c r="S685" s="330"/>
      <c r="T685" s="330"/>
      <c r="U685" s="330"/>
      <c r="V685" s="330"/>
      <c r="W685" s="330"/>
      <c r="X685" s="330"/>
      <c r="Y685" s="330"/>
      <c r="BF685" s="332">
        <v>681</v>
      </c>
      <c r="BG685" s="333">
        <v>135000</v>
      </c>
      <c r="BH685" s="333">
        <v>99000</v>
      </c>
      <c r="BI685" s="333">
        <v>110000</v>
      </c>
      <c r="BJ685" s="333">
        <v>85000</v>
      </c>
      <c r="BK685" s="333">
        <v>99000</v>
      </c>
      <c r="BL685" s="333"/>
      <c r="BM685" s="333"/>
      <c r="BN685" s="333"/>
      <c r="BO685" s="333"/>
      <c r="BP685" s="331" t="s">
        <v>287</v>
      </c>
    </row>
    <row r="686" spans="1:68" s="331" customFormat="1" x14ac:dyDescent="0.3">
      <c r="A686" s="330"/>
      <c r="B686" s="330"/>
      <c r="C686" s="330"/>
      <c r="D686" s="330"/>
      <c r="E686" s="330"/>
      <c r="F686" s="330"/>
      <c r="G686" s="330"/>
      <c r="H686" s="330"/>
      <c r="I686" s="330"/>
      <c r="J686" s="330"/>
      <c r="K686" s="330"/>
      <c r="L686" s="330"/>
      <c r="M686" s="330"/>
      <c r="N686" s="330"/>
      <c r="O686" s="330"/>
      <c r="P686" s="330"/>
      <c r="Q686" s="330"/>
      <c r="R686" s="330"/>
      <c r="S686" s="330"/>
      <c r="T686" s="330"/>
      <c r="U686" s="330"/>
      <c r="V686" s="330"/>
      <c r="W686" s="330"/>
      <c r="X686" s="330"/>
      <c r="Y686" s="330"/>
      <c r="BF686" s="332">
        <v>682</v>
      </c>
      <c r="BG686" s="333">
        <v>135000</v>
      </c>
      <c r="BH686" s="333">
        <v>99000</v>
      </c>
      <c r="BI686" s="333">
        <v>110000</v>
      </c>
      <c r="BJ686" s="333">
        <v>85000</v>
      </c>
      <c r="BK686" s="333">
        <v>99000</v>
      </c>
      <c r="BL686" s="333"/>
      <c r="BM686" s="333"/>
      <c r="BN686" s="333"/>
      <c r="BO686" s="333"/>
      <c r="BP686" s="331" t="s">
        <v>287</v>
      </c>
    </row>
    <row r="687" spans="1:68" s="331" customFormat="1" x14ac:dyDescent="0.3">
      <c r="A687" s="330"/>
      <c r="B687" s="330"/>
      <c r="C687" s="330"/>
      <c r="D687" s="330"/>
      <c r="E687" s="330"/>
      <c r="F687" s="330"/>
      <c r="G687" s="330"/>
      <c r="H687" s="330"/>
      <c r="I687" s="330"/>
      <c r="J687" s="330"/>
      <c r="K687" s="330"/>
      <c r="L687" s="330"/>
      <c r="M687" s="330"/>
      <c r="N687" s="330"/>
      <c r="O687" s="330"/>
      <c r="P687" s="330"/>
      <c r="Q687" s="330"/>
      <c r="R687" s="330"/>
      <c r="S687" s="330"/>
      <c r="T687" s="330"/>
      <c r="U687" s="330"/>
      <c r="V687" s="330"/>
      <c r="W687" s="330"/>
      <c r="X687" s="330"/>
      <c r="Y687" s="330"/>
      <c r="BF687" s="332">
        <v>683</v>
      </c>
      <c r="BG687" s="333">
        <v>135000</v>
      </c>
      <c r="BH687" s="333">
        <v>99000</v>
      </c>
      <c r="BI687" s="333">
        <v>110000</v>
      </c>
      <c r="BJ687" s="333">
        <v>85000</v>
      </c>
      <c r="BK687" s="333">
        <v>99000</v>
      </c>
      <c r="BL687" s="333"/>
      <c r="BM687" s="333"/>
      <c r="BN687" s="333"/>
      <c r="BO687" s="333"/>
      <c r="BP687" s="331" t="s">
        <v>287</v>
      </c>
    </row>
    <row r="688" spans="1:68" s="331" customFormat="1" x14ac:dyDescent="0.3">
      <c r="A688" s="330"/>
      <c r="B688" s="330"/>
      <c r="C688" s="330"/>
      <c r="D688" s="330"/>
      <c r="E688" s="330"/>
      <c r="F688" s="330"/>
      <c r="G688" s="330"/>
      <c r="H688" s="330"/>
      <c r="I688" s="330"/>
      <c r="J688" s="330"/>
      <c r="K688" s="330"/>
      <c r="L688" s="330"/>
      <c r="M688" s="330"/>
      <c r="N688" s="330"/>
      <c r="O688" s="330"/>
      <c r="P688" s="330"/>
      <c r="Q688" s="330"/>
      <c r="R688" s="330"/>
      <c r="S688" s="330"/>
      <c r="T688" s="330"/>
      <c r="U688" s="330"/>
      <c r="V688" s="330"/>
      <c r="W688" s="330"/>
      <c r="X688" s="330"/>
      <c r="Y688" s="330"/>
      <c r="BF688" s="332">
        <v>684</v>
      </c>
      <c r="BG688" s="333">
        <v>135000</v>
      </c>
      <c r="BH688" s="333">
        <v>99000</v>
      </c>
      <c r="BI688" s="333">
        <v>110000</v>
      </c>
      <c r="BJ688" s="333">
        <v>85000</v>
      </c>
      <c r="BK688" s="333">
        <v>99000</v>
      </c>
      <c r="BL688" s="333"/>
      <c r="BM688" s="333"/>
      <c r="BN688" s="333"/>
      <c r="BO688" s="333"/>
      <c r="BP688" s="331" t="s">
        <v>287</v>
      </c>
    </row>
    <row r="689" spans="1:68" s="331" customFormat="1" x14ac:dyDescent="0.3">
      <c r="A689" s="330"/>
      <c r="B689" s="330"/>
      <c r="C689" s="330"/>
      <c r="D689" s="330"/>
      <c r="E689" s="330"/>
      <c r="F689" s="330"/>
      <c r="G689" s="330"/>
      <c r="H689" s="330"/>
      <c r="I689" s="330"/>
      <c r="J689" s="330"/>
      <c r="K689" s="330"/>
      <c r="L689" s="330"/>
      <c r="M689" s="330"/>
      <c r="N689" s="330"/>
      <c r="O689" s="330"/>
      <c r="P689" s="330"/>
      <c r="Q689" s="330"/>
      <c r="R689" s="330"/>
      <c r="S689" s="330"/>
      <c r="T689" s="330"/>
      <c r="U689" s="330"/>
      <c r="V689" s="330"/>
      <c r="W689" s="330"/>
      <c r="X689" s="330"/>
      <c r="Y689" s="330"/>
      <c r="BF689" s="332">
        <v>685</v>
      </c>
      <c r="BG689" s="333">
        <v>135000</v>
      </c>
      <c r="BH689" s="333">
        <v>99000</v>
      </c>
      <c r="BI689" s="333">
        <v>110000</v>
      </c>
      <c r="BJ689" s="333">
        <v>85000</v>
      </c>
      <c r="BK689" s="333">
        <v>99000</v>
      </c>
      <c r="BL689" s="333"/>
      <c r="BM689" s="333"/>
      <c r="BN689" s="333"/>
      <c r="BO689" s="333"/>
      <c r="BP689" s="331" t="s">
        <v>287</v>
      </c>
    </row>
    <row r="690" spans="1:68" s="331" customFormat="1" x14ac:dyDescent="0.3">
      <c r="A690" s="330"/>
      <c r="B690" s="330"/>
      <c r="C690" s="330"/>
      <c r="D690" s="330"/>
      <c r="E690" s="330"/>
      <c r="F690" s="330"/>
      <c r="G690" s="330"/>
      <c r="H690" s="330"/>
      <c r="I690" s="330"/>
      <c r="J690" s="330"/>
      <c r="K690" s="330"/>
      <c r="L690" s="330"/>
      <c r="M690" s="330"/>
      <c r="N690" s="330"/>
      <c r="O690" s="330"/>
      <c r="P690" s="330"/>
      <c r="Q690" s="330"/>
      <c r="R690" s="330"/>
      <c r="S690" s="330"/>
      <c r="T690" s="330"/>
      <c r="U690" s="330"/>
      <c r="V690" s="330"/>
      <c r="W690" s="330"/>
      <c r="X690" s="330"/>
      <c r="Y690" s="330"/>
      <c r="BF690" s="332">
        <v>686</v>
      </c>
      <c r="BG690" s="333">
        <v>135000</v>
      </c>
      <c r="BH690" s="333">
        <v>99000</v>
      </c>
      <c r="BI690" s="333">
        <v>110000</v>
      </c>
      <c r="BJ690" s="333">
        <v>85000</v>
      </c>
      <c r="BK690" s="333">
        <v>99000</v>
      </c>
      <c r="BL690" s="333"/>
      <c r="BM690" s="333"/>
      <c r="BN690" s="333"/>
      <c r="BO690" s="333"/>
      <c r="BP690" s="331" t="s">
        <v>287</v>
      </c>
    </row>
    <row r="691" spans="1:68" s="331" customFormat="1" x14ac:dyDescent="0.3">
      <c r="A691" s="330"/>
      <c r="B691" s="330"/>
      <c r="C691" s="330"/>
      <c r="D691" s="330"/>
      <c r="E691" s="330"/>
      <c r="F691" s="330"/>
      <c r="G691" s="330"/>
      <c r="H691" s="330"/>
      <c r="I691" s="330"/>
      <c r="J691" s="330"/>
      <c r="K691" s="330"/>
      <c r="L691" s="330"/>
      <c r="M691" s="330"/>
      <c r="N691" s="330"/>
      <c r="O691" s="330"/>
      <c r="P691" s="330"/>
      <c r="Q691" s="330"/>
      <c r="R691" s="330"/>
      <c r="S691" s="330"/>
      <c r="T691" s="330"/>
      <c r="U691" s="330"/>
      <c r="V691" s="330"/>
      <c r="W691" s="330"/>
      <c r="X691" s="330"/>
      <c r="Y691" s="330"/>
      <c r="BF691" s="332">
        <v>687</v>
      </c>
      <c r="BG691" s="333">
        <v>135000</v>
      </c>
      <c r="BH691" s="333">
        <v>99000</v>
      </c>
      <c r="BI691" s="333">
        <v>110000</v>
      </c>
      <c r="BJ691" s="333">
        <v>85000</v>
      </c>
      <c r="BK691" s="333">
        <v>99000</v>
      </c>
      <c r="BL691" s="333"/>
      <c r="BM691" s="333"/>
      <c r="BN691" s="333"/>
      <c r="BO691" s="333"/>
      <c r="BP691" s="331" t="s">
        <v>287</v>
      </c>
    </row>
    <row r="692" spans="1:68" s="331" customFormat="1" x14ac:dyDescent="0.3">
      <c r="A692" s="330"/>
      <c r="B692" s="330"/>
      <c r="C692" s="330"/>
      <c r="D692" s="330"/>
      <c r="E692" s="330"/>
      <c r="F692" s="330"/>
      <c r="G692" s="330"/>
      <c r="H692" s="330"/>
      <c r="I692" s="330"/>
      <c r="J692" s="330"/>
      <c r="K692" s="330"/>
      <c r="L692" s="330"/>
      <c r="M692" s="330"/>
      <c r="N692" s="330"/>
      <c r="O692" s="330"/>
      <c r="P692" s="330"/>
      <c r="Q692" s="330"/>
      <c r="R692" s="330"/>
      <c r="S692" s="330"/>
      <c r="T692" s="330"/>
      <c r="U692" s="330"/>
      <c r="V692" s="330"/>
      <c r="W692" s="330"/>
      <c r="X692" s="330"/>
      <c r="Y692" s="330"/>
      <c r="BF692" s="332">
        <v>688</v>
      </c>
      <c r="BG692" s="333">
        <v>135000</v>
      </c>
      <c r="BH692" s="333">
        <v>99000</v>
      </c>
      <c r="BI692" s="333">
        <v>110000</v>
      </c>
      <c r="BJ692" s="333">
        <v>85000</v>
      </c>
      <c r="BK692" s="333">
        <v>99000</v>
      </c>
      <c r="BL692" s="333"/>
      <c r="BM692" s="333"/>
      <c r="BN692" s="333"/>
      <c r="BO692" s="333"/>
      <c r="BP692" s="331" t="s">
        <v>287</v>
      </c>
    </row>
    <row r="693" spans="1:68" s="331" customFormat="1" x14ac:dyDescent="0.3">
      <c r="A693" s="330"/>
      <c r="B693" s="330"/>
      <c r="C693" s="330"/>
      <c r="D693" s="330"/>
      <c r="E693" s="330"/>
      <c r="F693" s="330"/>
      <c r="G693" s="330"/>
      <c r="H693" s="330"/>
      <c r="I693" s="330"/>
      <c r="J693" s="330"/>
      <c r="K693" s="330"/>
      <c r="L693" s="330"/>
      <c r="M693" s="330"/>
      <c r="N693" s="330"/>
      <c r="O693" s="330"/>
      <c r="P693" s="330"/>
      <c r="Q693" s="330"/>
      <c r="R693" s="330"/>
      <c r="S693" s="330"/>
      <c r="T693" s="330"/>
      <c r="U693" s="330"/>
      <c r="V693" s="330"/>
      <c r="W693" s="330"/>
      <c r="X693" s="330"/>
      <c r="Y693" s="330"/>
      <c r="BF693" s="332">
        <v>689</v>
      </c>
      <c r="BG693" s="333">
        <v>135000</v>
      </c>
      <c r="BH693" s="333">
        <v>99000</v>
      </c>
      <c r="BI693" s="333">
        <v>110000</v>
      </c>
      <c r="BJ693" s="333">
        <v>85000</v>
      </c>
      <c r="BK693" s="333">
        <v>99000</v>
      </c>
      <c r="BL693" s="333"/>
      <c r="BM693" s="333"/>
      <c r="BN693" s="333"/>
      <c r="BO693" s="333"/>
      <c r="BP693" s="331" t="s">
        <v>287</v>
      </c>
    </row>
    <row r="694" spans="1:68" s="331" customFormat="1" x14ac:dyDescent="0.3">
      <c r="A694" s="330"/>
      <c r="B694" s="330"/>
      <c r="C694" s="330"/>
      <c r="D694" s="330"/>
      <c r="E694" s="330"/>
      <c r="F694" s="330"/>
      <c r="G694" s="330"/>
      <c r="H694" s="330"/>
      <c r="I694" s="330"/>
      <c r="J694" s="330"/>
      <c r="K694" s="330"/>
      <c r="L694" s="330"/>
      <c r="M694" s="330"/>
      <c r="N694" s="330"/>
      <c r="O694" s="330"/>
      <c r="P694" s="330"/>
      <c r="Q694" s="330"/>
      <c r="R694" s="330"/>
      <c r="S694" s="330"/>
      <c r="T694" s="330"/>
      <c r="U694" s="330"/>
      <c r="V694" s="330"/>
      <c r="W694" s="330"/>
      <c r="X694" s="330"/>
      <c r="Y694" s="330"/>
      <c r="BF694" s="332">
        <v>690</v>
      </c>
      <c r="BG694" s="333">
        <v>135000</v>
      </c>
      <c r="BH694" s="333">
        <v>99000</v>
      </c>
      <c r="BI694" s="333">
        <v>110000</v>
      </c>
      <c r="BJ694" s="333">
        <v>85000</v>
      </c>
      <c r="BK694" s="333">
        <v>99000</v>
      </c>
      <c r="BL694" s="333"/>
      <c r="BM694" s="333"/>
      <c r="BN694" s="333"/>
      <c r="BO694" s="333"/>
      <c r="BP694" s="331" t="s">
        <v>287</v>
      </c>
    </row>
    <row r="695" spans="1:68" s="331" customFormat="1" x14ac:dyDescent="0.3">
      <c r="A695" s="330"/>
      <c r="B695" s="330"/>
      <c r="C695" s="330"/>
      <c r="D695" s="330"/>
      <c r="E695" s="330"/>
      <c r="F695" s="330"/>
      <c r="G695" s="330"/>
      <c r="H695" s="330"/>
      <c r="I695" s="330"/>
      <c r="J695" s="330"/>
      <c r="K695" s="330"/>
      <c r="L695" s="330"/>
      <c r="M695" s="330"/>
      <c r="N695" s="330"/>
      <c r="O695" s="330"/>
      <c r="P695" s="330"/>
      <c r="Q695" s="330"/>
      <c r="R695" s="330"/>
      <c r="S695" s="330"/>
      <c r="T695" s="330"/>
      <c r="U695" s="330"/>
      <c r="V695" s="330"/>
      <c r="W695" s="330"/>
      <c r="X695" s="330"/>
      <c r="Y695" s="330"/>
      <c r="BF695" s="332">
        <v>691</v>
      </c>
      <c r="BG695" s="333">
        <v>135000</v>
      </c>
      <c r="BH695" s="333">
        <v>99000</v>
      </c>
      <c r="BI695" s="333">
        <v>110000</v>
      </c>
      <c r="BJ695" s="333">
        <v>85000</v>
      </c>
      <c r="BK695" s="333">
        <v>99000</v>
      </c>
      <c r="BL695" s="333"/>
      <c r="BM695" s="333"/>
      <c r="BN695" s="333"/>
      <c r="BO695" s="333"/>
      <c r="BP695" s="331" t="s">
        <v>287</v>
      </c>
    </row>
    <row r="696" spans="1:68" s="331" customFormat="1" x14ac:dyDescent="0.3">
      <c r="A696" s="330"/>
      <c r="B696" s="330"/>
      <c r="C696" s="330"/>
      <c r="D696" s="330"/>
      <c r="E696" s="330"/>
      <c r="F696" s="330"/>
      <c r="G696" s="330"/>
      <c r="H696" s="330"/>
      <c r="I696" s="330"/>
      <c r="J696" s="330"/>
      <c r="K696" s="330"/>
      <c r="L696" s="330"/>
      <c r="M696" s="330"/>
      <c r="N696" s="330"/>
      <c r="O696" s="330"/>
      <c r="P696" s="330"/>
      <c r="Q696" s="330"/>
      <c r="R696" s="330"/>
      <c r="S696" s="330"/>
      <c r="T696" s="330"/>
      <c r="U696" s="330"/>
      <c r="V696" s="330"/>
      <c r="W696" s="330"/>
      <c r="X696" s="330"/>
      <c r="Y696" s="330"/>
      <c r="BF696" s="332">
        <v>692</v>
      </c>
      <c r="BG696" s="333">
        <v>135000</v>
      </c>
      <c r="BH696" s="333">
        <v>99000</v>
      </c>
      <c r="BI696" s="333">
        <v>110000</v>
      </c>
      <c r="BJ696" s="333">
        <v>85000</v>
      </c>
      <c r="BK696" s="333">
        <v>99000</v>
      </c>
      <c r="BL696" s="333"/>
      <c r="BM696" s="333"/>
      <c r="BN696" s="333"/>
      <c r="BO696" s="333"/>
      <c r="BP696" s="331" t="s">
        <v>287</v>
      </c>
    </row>
    <row r="697" spans="1:68" s="331" customFormat="1" x14ac:dyDescent="0.3">
      <c r="A697" s="330"/>
      <c r="B697" s="330"/>
      <c r="C697" s="330"/>
      <c r="D697" s="330"/>
      <c r="E697" s="330"/>
      <c r="F697" s="330"/>
      <c r="G697" s="330"/>
      <c r="H697" s="330"/>
      <c r="I697" s="330"/>
      <c r="J697" s="330"/>
      <c r="K697" s="330"/>
      <c r="L697" s="330"/>
      <c r="M697" s="330"/>
      <c r="N697" s="330"/>
      <c r="O697" s="330"/>
      <c r="P697" s="330"/>
      <c r="Q697" s="330"/>
      <c r="R697" s="330"/>
      <c r="S697" s="330"/>
      <c r="T697" s="330"/>
      <c r="U697" s="330"/>
      <c r="V697" s="330"/>
      <c r="W697" s="330"/>
      <c r="X697" s="330"/>
      <c r="Y697" s="330"/>
      <c r="BF697" s="332">
        <v>693</v>
      </c>
      <c r="BG697" s="333">
        <v>135000</v>
      </c>
      <c r="BH697" s="333">
        <v>99000</v>
      </c>
      <c r="BI697" s="333">
        <v>110000</v>
      </c>
      <c r="BJ697" s="333">
        <v>85000</v>
      </c>
      <c r="BK697" s="333">
        <v>99000</v>
      </c>
      <c r="BL697" s="333"/>
      <c r="BM697" s="333"/>
      <c r="BN697" s="333"/>
      <c r="BO697" s="333"/>
      <c r="BP697" s="331" t="s">
        <v>287</v>
      </c>
    </row>
    <row r="698" spans="1:68" s="331" customFormat="1" x14ac:dyDescent="0.3">
      <c r="A698" s="330"/>
      <c r="B698" s="330"/>
      <c r="C698" s="330"/>
      <c r="D698" s="330"/>
      <c r="E698" s="330"/>
      <c r="F698" s="330"/>
      <c r="G698" s="330"/>
      <c r="H698" s="330"/>
      <c r="I698" s="330"/>
      <c r="J698" s="330"/>
      <c r="K698" s="330"/>
      <c r="L698" s="330"/>
      <c r="M698" s="330"/>
      <c r="N698" s="330"/>
      <c r="O698" s="330"/>
      <c r="P698" s="330"/>
      <c r="Q698" s="330"/>
      <c r="R698" s="330"/>
      <c r="S698" s="330"/>
      <c r="T698" s="330"/>
      <c r="U698" s="330"/>
      <c r="V698" s="330"/>
      <c r="W698" s="330"/>
      <c r="X698" s="330"/>
      <c r="Y698" s="330"/>
      <c r="BF698" s="332">
        <v>694</v>
      </c>
      <c r="BG698" s="333">
        <v>135000</v>
      </c>
      <c r="BH698" s="333">
        <v>99000</v>
      </c>
      <c r="BI698" s="333">
        <v>110000</v>
      </c>
      <c r="BJ698" s="333">
        <v>85000</v>
      </c>
      <c r="BK698" s="333">
        <v>99000</v>
      </c>
      <c r="BL698" s="333"/>
      <c r="BM698" s="333"/>
      <c r="BN698" s="333"/>
      <c r="BO698" s="333"/>
      <c r="BP698" s="331" t="s">
        <v>287</v>
      </c>
    </row>
    <row r="699" spans="1:68" s="331" customFormat="1" x14ac:dyDescent="0.3">
      <c r="A699" s="330"/>
      <c r="B699" s="330"/>
      <c r="C699" s="330"/>
      <c r="D699" s="330"/>
      <c r="E699" s="330"/>
      <c r="F699" s="330"/>
      <c r="G699" s="330"/>
      <c r="H699" s="330"/>
      <c r="I699" s="330"/>
      <c r="J699" s="330"/>
      <c r="K699" s="330"/>
      <c r="L699" s="330"/>
      <c r="M699" s="330"/>
      <c r="N699" s="330"/>
      <c r="O699" s="330"/>
      <c r="P699" s="330"/>
      <c r="Q699" s="330"/>
      <c r="R699" s="330"/>
      <c r="S699" s="330"/>
      <c r="T699" s="330"/>
      <c r="U699" s="330"/>
      <c r="V699" s="330"/>
      <c r="W699" s="330"/>
      <c r="X699" s="330"/>
      <c r="Y699" s="330"/>
      <c r="BF699" s="332">
        <v>695</v>
      </c>
      <c r="BG699" s="333">
        <v>135000</v>
      </c>
      <c r="BH699" s="333">
        <v>99000</v>
      </c>
      <c r="BI699" s="333">
        <v>110000</v>
      </c>
      <c r="BJ699" s="333">
        <v>85000</v>
      </c>
      <c r="BK699" s="333">
        <v>99000</v>
      </c>
      <c r="BL699" s="333"/>
      <c r="BM699" s="333"/>
      <c r="BN699" s="333"/>
      <c r="BO699" s="333"/>
      <c r="BP699" s="331" t="s">
        <v>287</v>
      </c>
    </row>
    <row r="700" spans="1:68" s="331" customFormat="1" x14ac:dyDescent="0.3">
      <c r="A700" s="330"/>
      <c r="B700" s="330"/>
      <c r="C700" s="330"/>
      <c r="D700" s="330"/>
      <c r="E700" s="330"/>
      <c r="F700" s="330"/>
      <c r="G700" s="330"/>
      <c r="H700" s="330"/>
      <c r="I700" s="330"/>
      <c r="J700" s="330"/>
      <c r="K700" s="330"/>
      <c r="L700" s="330"/>
      <c r="M700" s="330"/>
      <c r="N700" s="330"/>
      <c r="O700" s="330"/>
      <c r="P700" s="330"/>
      <c r="Q700" s="330"/>
      <c r="R700" s="330"/>
      <c r="S700" s="330"/>
      <c r="T700" s="330"/>
      <c r="U700" s="330"/>
      <c r="V700" s="330"/>
      <c r="W700" s="330"/>
      <c r="X700" s="330"/>
      <c r="Y700" s="330"/>
      <c r="BF700" s="332">
        <v>696</v>
      </c>
      <c r="BG700" s="333">
        <v>135000</v>
      </c>
      <c r="BH700" s="333">
        <v>99000</v>
      </c>
      <c r="BI700" s="333">
        <v>110000</v>
      </c>
      <c r="BJ700" s="333">
        <v>85000</v>
      </c>
      <c r="BK700" s="333">
        <v>99000</v>
      </c>
      <c r="BL700" s="333"/>
      <c r="BM700" s="333"/>
      <c r="BN700" s="333"/>
      <c r="BO700" s="333"/>
      <c r="BP700" s="331" t="s">
        <v>287</v>
      </c>
    </row>
    <row r="701" spans="1:68" s="331" customFormat="1" x14ac:dyDescent="0.3">
      <c r="A701" s="330"/>
      <c r="B701" s="330"/>
      <c r="C701" s="330"/>
      <c r="D701" s="330"/>
      <c r="E701" s="330"/>
      <c r="F701" s="330"/>
      <c r="G701" s="330"/>
      <c r="H701" s="330"/>
      <c r="I701" s="330"/>
      <c r="J701" s="330"/>
      <c r="K701" s="330"/>
      <c r="L701" s="330"/>
      <c r="M701" s="330"/>
      <c r="N701" s="330"/>
      <c r="O701" s="330"/>
      <c r="P701" s="330"/>
      <c r="Q701" s="330"/>
      <c r="R701" s="330"/>
      <c r="S701" s="330"/>
      <c r="T701" s="330"/>
      <c r="U701" s="330"/>
      <c r="V701" s="330"/>
      <c r="W701" s="330"/>
      <c r="X701" s="330"/>
      <c r="Y701" s="330"/>
      <c r="BF701" s="332">
        <v>697</v>
      </c>
      <c r="BG701" s="333">
        <v>135000</v>
      </c>
      <c r="BH701" s="333">
        <v>99000</v>
      </c>
      <c r="BI701" s="333">
        <v>110000</v>
      </c>
      <c r="BJ701" s="333">
        <v>85000</v>
      </c>
      <c r="BK701" s="333">
        <v>99000</v>
      </c>
      <c r="BL701" s="333"/>
      <c r="BM701" s="333"/>
      <c r="BN701" s="333"/>
      <c r="BO701" s="333"/>
      <c r="BP701" s="331" t="s">
        <v>287</v>
      </c>
    </row>
    <row r="702" spans="1:68" s="331" customFormat="1" x14ac:dyDescent="0.3">
      <c r="A702" s="330"/>
      <c r="B702" s="330"/>
      <c r="C702" s="330"/>
      <c r="D702" s="330"/>
      <c r="E702" s="330"/>
      <c r="F702" s="330"/>
      <c r="G702" s="330"/>
      <c r="H702" s="330"/>
      <c r="I702" s="330"/>
      <c r="J702" s="330"/>
      <c r="K702" s="330"/>
      <c r="L702" s="330"/>
      <c r="M702" s="330"/>
      <c r="N702" s="330"/>
      <c r="O702" s="330"/>
      <c r="P702" s="330"/>
      <c r="Q702" s="330"/>
      <c r="R702" s="330"/>
      <c r="S702" s="330"/>
      <c r="T702" s="330"/>
      <c r="U702" s="330"/>
      <c r="V702" s="330"/>
      <c r="W702" s="330"/>
      <c r="X702" s="330"/>
      <c r="Y702" s="330"/>
      <c r="BF702" s="332">
        <v>698</v>
      </c>
      <c r="BG702" s="333">
        <v>135000</v>
      </c>
      <c r="BH702" s="333">
        <v>99000</v>
      </c>
      <c r="BI702" s="333">
        <v>110000</v>
      </c>
      <c r="BJ702" s="333">
        <v>85000</v>
      </c>
      <c r="BK702" s="333">
        <v>99000</v>
      </c>
      <c r="BL702" s="333"/>
      <c r="BM702" s="333"/>
      <c r="BN702" s="333"/>
      <c r="BO702" s="333"/>
      <c r="BP702" s="331" t="s">
        <v>287</v>
      </c>
    </row>
    <row r="703" spans="1:68" s="331" customFormat="1" x14ac:dyDescent="0.3">
      <c r="A703" s="330"/>
      <c r="B703" s="330"/>
      <c r="C703" s="330"/>
      <c r="D703" s="330"/>
      <c r="E703" s="330"/>
      <c r="F703" s="330"/>
      <c r="G703" s="330"/>
      <c r="H703" s="330"/>
      <c r="I703" s="330"/>
      <c r="J703" s="330"/>
      <c r="K703" s="330"/>
      <c r="L703" s="330"/>
      <c r="M703" s="330"/>
      <c r="N703" s="330"/>
      <c r="O703" s="330"/>
      <c r="P703" s="330"/>
      <c r="Q703" s="330"/>
      <c r="R703" s="330"/>
      <c r="S703" s="330"/>
      <c r="T703" s="330"/>
      <c r="U703" s="330"/>
      <c r="V703" s="330"/>
      <c r="W703" s="330"/>
      <c r="X703" s="330"/>
      <c r="Y703" s="330"/>
      <c r="BF703" s="332">
        <v>699</v>
      </c>
      <c r="BG703" s="333">
        <v>135000</v>
      </c>
      <c r="BH703" s="333">
        <v>99000</v>
      </c>
      <c r="BI703" s="333">
        <v>110000</v>
      </c>
      <c r="BJ703" s="333">
        <v>85000</v>
      </c>
      <c r="BK703" s="333">
        <v>99000</v>
      </c>
      <c r="BL703" s="333"/>
      <c r="BM703" s="333"/>
      <c r="BN703" s="333"/>
      <c r="BO703" s="333"/>
      <c r="BP703" s="331" t="s">
        <v>287</v>
      </c>
    </row>
    <row r="704" spans="1:68" s="331" customFormat="1" x14ac:dyDescent="0.3">
      <c r="A704" s="330"/>
      <c r="B704" s="330"/>
      <c r="C704" s="330"/>
      <c r="D704" s="330"/>
      <c r="E704" s="330"/>
      <c r="F704" s="330"/>
      <c r="G704" s="330"/>
      <c r="H704" s="330"/>
      <c r="I704" s="330"/>
      <c r="J704" s="330"/>
      <c r="K704" s="330"/>
      <c r="L704" s="330"/>
      <c r="M704" s="330"/>
      <c r="N704" s="330"/>
      <c r="O704" s="330"/>
      <c r="P704" s="330"/>
      <c r="Q704" s="330"/>
      <c r="R704" s="330"/>
      <c r="S704" s="330"/>
      <c r="T704" s="330"/>
      <c r="U704" s="330"/>
      <c r="V704" s="330"/>
      <c r="W704" s="330"/>
      <c r="X704" s="330"/>
      <c r="Y704" s="330"/>
      <c r="BF704" s="332">
        <v>700</v>
      </c>
      <c r="BG704" s="333">
        <v>135000</v>
      </c>
      <c r="BH704" s="333">
        <v>99000</v>
      </c>
      <c r="BI704" s="333">
        <v>110000</v>
      </c>
      <c r="BJ704" s="333">
        <v>85000</v>
      </c>
      <c r="BK704" s="333">
        <v>99000</v>
      </c>
      <c r="BL704" s="333"/>
      <c r="BM704" s="333"/>
      <c r="BN704" s="333"/>
      <c r="BO704" s="333"/>
      <c r="BP704" s="331" t="s">
        <v>287</v>
      </c>
    </row>
    <row r="705" spans="1:68" s="331" customFormat="1" x14ac:dyDescent="0.3">
      <c r="A705" s="330"/>
      <c r="B705" s="330"/>
      <c r="C705" s="330"/>
      <c r="D705" s="330"/>
      <c r="E705" s="330"/>
      <c r="F705" s="330"/>
      <c r="G705" s="330"/>
      <c r="H705" s="330"/>
      <c r="I705" s="330"/>
      <c r="J705" s="330"/>
      <c r="K705" s="330"/>
      <c r="L705" s="330"/>
      <c r="M705" s="330"/>
      <c r="N705" s="330"/>
      <c r="O705" s="330"/>
      <c r="P705" s="330"/>
      <c r="Q705" s="330"/>
      <c r="R705" s="330"/>
      <c r="S705" s="330"/>
      <c r="T705" s="330"/>
      <c r="U705" s="330"/>
      <c r="V705" s="330"/>
      <c r="W705" s="330"/>
      <c r="X705" s="330"/>
      <c r="Y705" s="330"/>
      <c r="BF705" s="332">
        <v>701</v>
      </c>
      <c r="BG705" s="333">
        <v>135000</v>
      </c>
      <c r="BH705" s="333">
        <v>99000</v>
      </c>
      <c r="BI705" s="333">
        <v>110000</v>
      </c>
      <c r="BJ705" s="333">
        <v>85000</v>
      </c>
      <c r="BK705" s="333">
        <v>99000</v>
      </c>
      <c r="BL705" s="333"/>
      <c r="BM705" s="333"/>
      <c r="BN705" s="333"/>
      <c r="BO705" s="333"/>
      <c r="BP705" s="331" t="s">
        <v>287</v>
      </c>
    </row>
    <row r="706" spans="1:68" s="331" customFormat="1" x14ac:dyDescent="0.3">
      <c r="A706" s="330"/>
      <c r="B706" s="330"/>
      <c r="C706" s="330"/>
      <c r="D706" s="330"/>
      <c r="E706" s="330"/>
      <c r="F706" s="330"/>
      <c r="G706" s="330"/>
      <c r="H706" s="330"/>
      <c r="I706" s="330"/>
      <c r="J706" s="330"/>
      <c r="K706" s="330"/>
      <c r="L706" s="330"/>
      <c r="M706" s="330"/>
      <c r="N706" s="330"/>
      <c r="O706" s="330"/>
      <c r="P706" s="330"/>
      <c r="Q706" s="330"/>
      <c r="R706" s="330"/>
      <c r="S706" s="330"/>
      <c r="T706" s="330"/>
      <c r="U706" s="330"/>
      <c r="V706" s="330"/>
      <c r="W706" s="330"/>
      <c r="X706" s="330"/>
      <c r="Y706" s="330"/>
      <c r="BF706" s="332">
        <v>702</v>
      </c>
      <c r="BG706" s="333">
        <v>135000</v>
      </c>
      <c r="BH706" s="333">
        <v>99000</v>
      </c>
      <c r="BI706" s="333">
        <v>110000</v>
      </c>
      <c r="BJ706" s="333">
        <v>85000</v>
      </c>
      <c r="BK706" s="333">
        <v>99000</v>
      </c>
      <c r="BL706" s="333"/>
      <c r="BM706" s="333"/>
      <c r="BN706" s="333"/>
      <c r="BO706" s="333"/>
      <c r="BP706" s="331" t="s">
        <v>287</v>
      </c>
    </row>
    <row r="707" spans="1:68" s="331" customFormat="1" x14ac:dyDescent="0.3">
      <c r="A707" s="330"/>
      <c r="B707" s="330"/>
      <c r="C707" s="330"/>
      <c r="D707" s="330"/>
      <c r="E707" s="330"/>
      <c r="F707" s="330"/>
      <c r="G707" s="330"/>
      <c r="H707" s="330"/>
      <c r="I707" s="330"/>
      <c r="J707" s="330"/>
      <c r="K707" s="330"/>
      <c r="L707" s="330"/>
      <c r="M707" s="330"/>
      <c r="N707" s="330"/>
      <c r="O707" s="330"/>
      <c r="P707" s="330"/>
      <c r="Q707" s="330"/>
      <c r="R707" s="330"/>
      <c r="S707" s="330"/>
      <c r="T707" s="330"/>
      <c r="U707" s="330"/>
      <c r="V707" s="330"/>
      <c r="W707" s="330"/>
      <c r="X707" s="330"/>
      <c r="Y707" s="330"/>
      <c r="BF707" s="332">
        <v>703</v>
      </c>
      <c r="BG707" s="333">
        <v>135000</v>
      </c>
      <c r="BH707" s="333">
        <v>99000</v>
      </c>
      <c r="BI707" s="333">
        <v>110000</v>
      </c>
      <c r="BJ707" s="333">
        <v>85000</v>
      </c>
      <c r="BK707" s="333">
        <v>99000</v>
      </c>
      <c r="BL707" s="333"/>
      <c r="BM707" s="333"/>
      <c r="BN707" s="333"/>
      <c r="BO707" s="333"/>
      <c r="BP707" s="331" t="s">
        <v>287</v>
      </c>
    </row>
    <row r="708" spans="1:68" s="331" customFormat="1" x14ac:dyDescent="0.3">
      <c r="A708" s="330"/>
      <c r="B708" s="330"/>
      <c r="C708" s="330"/>
      <c r="D708" s="330"/>
      <c r="E708" s="330"/>
      <c r="F708" s="330"/>
      <c r="G708" s="330"/>
      <c r="H708" s="330"/>
      <c r="I708" s="330"/>
      <c r="J708" s="330"/>
      <c r="K708" s="330"/>
      <c r="L708" s="330"/>
      <c r="M708" s="330"/>
      <c r="N708" s="330"/>
      <c r="O708" s="330"/>
      <c r="P708" s="330"/>
      <c r="Q708" s="330"/>
      <c r="R708" s="330"/>
      <c r="S708" s="330"/>
      <c r="T708" s="330"/>
      <c r="U708" s="330"/>
      <c r="V708" s="330"/>
      <c r="W708" s="330"/>
      <c r="X708" s="330"/>
      <c r="Y708" s="330"/>
      <c r="BF708" s="332">
        <v>704</v>
      </c>
      <c r="BG708" s="333">
        <v>135000</v>
      </c>
      <c r="BH708" s="333">
        <v>99000</v>
      </c>
      <c r="BI708" s="333">
        <v>110000</v>
      </c>
      <c r="BJ708" s="333">
        <v>85000</v>
      </c>
      <c r="BK708" s="333">
        <v>99000</v>
      </c>
      <c r="BL708" s="333"/>
      <c r="BM708" s="333"/>
      <c r="BN708" s="333"/>
      <c r="BO708" s="333"/>
      <c r="BP708" s="331" t="s">
        <v>287</v>
      </c>
    </row>
    <row r="709" spans="1:68" s="331" customFormat="1" x14ac:dyDescent="0.3">
      <c r="A709" s="330"/>
      <c r="B709" s="330"/>
      <c r="C709" s="330"/>
      <c r="D709" s="330"/>
      <c r="E709" s="330"/>
      <c r="F709" s="330"/>
      <c r="G709" s="330"/>
      <c r="H709" s="330"/>
      <c r="I709" s="330"/>
      <c r="J709" s="330"/>
      <c r="K709" s="330"/>
      <c r="L709" s="330"/>
      <c r="M709" s="330"/>
      <c r="N709" s="330"/>
      <c r="O709" s="330"/>
      <c r="P709" s="330"/>
      <c r="Q709" s="330"/>
      <c r="R709" s="330"/>
      <c r="S709" s="330"/>
      <c r="T709" s="330"/>
      <c r="U709" s="330"/>
      <c r="V709" s="330"/>
      <c r="W709" s="330"/>
      <c r="X709" s="330"/>
      <c r="Y709" s="330"/>
      <c r="BF709" s="332">
        <v>705</v>
      </c>
      <c r="BG709" s="333">
        <v>135000</v>
      </c>
      <c r="BH709" s="333">
        <v>99000</v>
      </c>
      <c r="BI709" s="333">
        <v>110000</v>
      </c>
      <c r="BJ709" s="333">
        <v>85000</v>
      </c>
      <c r="BK709" s="333">
        <v>99000</v>
      </c>
      <c r="BL709" s="333"/>
      <c r="BM709" s="333"/>
      <c r="BN709" s="333"/>
      <c r="BO709" s="333"/>
      <c r="BP709" s="331" t="s">
        <v>287</v>
      </c>
    </row>
    <row r="710" spans="1:68" s="331" customFormat="1" x14ac:dyDescent="0.3">
      <c r="A710" s="330"/>
      <c r="B710" s="330"/>
      <c r="C710" s="330"/>
      <c r="D710" s="330"/>
      <c r="E710" s="330"/>
      <c r="F710" s="330"/>
      <c r="G710" s="330"/>
      <c r="H710" s="330"/>
      <c r="I710" s="330"/>
      <c r="J710" s="330"/>
      <c r="K710" s="330"/>
      <c r="L710" s="330"/>
      <c r="M710" s="330"/>
      <c r="N710" s="330"/>
      <c r="O710" s="330"/>
      <c r="P710" s="330"/>
      <c r="Q710" s="330"/>
      <c r="R710" s="330"/>
      <c r="S710" s="330"/>
      <c r="T710" s="330"/>
      <c r="U710" s="330"/>
      <c r="V710" s="330"/>
      <c r="W710" s="330"/>
      <c r="X710" s="330"/>
      <c r="Y710" s="330"/>
      <c r="BF710" s="332">
        <v>706</v>
      </c>
      <c r="BG710" s="333">
        <v>135000</v>
      </c>
      <c r="BH710" s="333">
        <v>99000</v>
      </c>
      <c r="BI710" s="333">
        <v>110000</v>
      </c>
      <c r="BJ710" s="333">
        <v>85000</v>
      </c>
      <c r="BK710" s="333">
        <v>99000</v>
      </c>
      <c r="BL710" s="333"/>
      <c r="BM710" s="333"/>
      <c r="BN710" s="333"/>
      <c r="BO710" s="333"/>
      <c r="BP710" s="331" t="s">
        <v>287</v>
      </c>
    </row>
    <row r="711" spans="1:68" s="331" customFormat="1" x14ac:dyDescent="0.3">
      <c r="A711" s="330"/>
      <c r="B711" s="330"/>
      <c r="C711" s="330"/>
      <c r="D711" s="330"/>
      <c r="E711" s="330"/>
      <c r="F711" s="330"/>
      <c r="G711" s="330"/>
      <c r="H711" s="330"/>
      <c r="I711" s="330"/>
      <c r="J711" s="330"/>
      <c r="K711" s="330"/>
      <c r="L711" s="330"/>
      <c r="M711" s="330"/>
      <c r="N711" s="330"/>
      <c r="O711" s="330"/>
      <c r="P711" s="330"/>
      <c r="Q711" s="330"/>
      <c r="R711" s="330"/>
      <c r="S711" s="330"/>
      <c r="T711" s="330"/>
      <c r="U711" s="330"/>
      <c r="V711" s="330"/>
      <c r="W711" s="330"/>
      <c r="X711" s="330"/>
      <c r="Y711" s="330"/>
      <c r="BF711" s="332">
        <v>707</v>
      </c>
      <c r="BG711" s="333">
        <v>135000</v>
      </c>
      <c r="BH711" s="333">
        <v>99000</v>
      </c>
      <c r="BI711" s="333">
        <v>110000</v>
      </c>
      <c r="BJ711" s="333">
        <v>85000</v>
      </c>
      <c r="BK711" s="333">
        <v>99000</v>
      </c>
      <c r="BL711" s="333"/>
      <c r="BM711" s="333"/>
      <c r="BN711" s="333"/>
      <c r="BO711" s="333"/>
      <c r="BP711" s="331" t="s">
        <v>287</v>
      </c>
    </row>
    <row r="712" spans="1:68" s="331" customFormat="1" x14ac:dyDescent="0.3">
      <c r="A712" s="330"/>
      <c r="B712" s="330"/>
      <c r="C712" s="330"/>
      <c r="D712" s="330"/>
      <c r="E712" s="330"/>
      <c r="F712" s="330"/>
      <c r="G712" s="330"/>
      <c r="H712" s="330"/>
      <c r="I712" s="330"/>
      <c r="J712" s="330"/>
      <c r="K712" s="330"/>
      <c r="L712" s="330"/>
      <c r="M712" s="330"/>
      <c r="N712" s="330"/>
      <c r="O712" s="330"/>
      <c r="P712" s="330"/>
      <c r="Q712" s="330"/>
      <c r="R712" s="330"/>
      <c r="S712" s="330"/>
      <c r="T712" s="330"/>
      <c r="U712" s="330"/>
      <c r="V712" s="330"/>
      <c r="W712" s="330"/>
      <c r="X712" s="330"/>
      <c r="Y712" s="330"/>
      <c r="BF712" s="332">
        <v>708</v>
      </c>
      <c r="BG712" s="333">
        <v>135000</v>
      </c>
      <c r="BH712" s="333">
        <v>99000</v>
      </c>
      <c r="BI712" s="333">
        <v>110000</v>
      </c>
      <c r="BJ712" s="333">
        <v>85000</v>
      </c>
      <c r="BK712" s="333">
        <v>99000</v>
      </c>
      <c r="BL712" s="333"/>
      <c r="BM712" s="333"/>
      <c r="BN712" s="333"/>
      <c r="BO712" s="333"/>
      <c r="BP712" s="331" t="s">
        <v>287</v>
      </c>
    </row>
    <row r="713" spans="1:68" s="331" customFormat="1" x14ac:dyDescent="0.3">
      <c r="A713" s="330"/>
      <c r="B713" s="330"/>
      <c r="C713" s="330"/>
      <c r="D713" s="330"/>
      <c r="E713" s="330"/>
      <c r="F713" s="330"/>
      <c r="G713" s="330"/>
      <c r="H713" s="330"/>
      <c r="I713" s="330"/>
      <c r="J713" s="330"/>
      <c r="K713" s="330"/>
      <c r="L713" s="330"/>
      <c r="M713" s="330"/>
      <c r="N713" s="330"/>
      <c r="O713" s="330"/>
      <c r="P713" s="330"/>
      <c r="Q713" s="330"/>
      <c r="R713" s="330"/>
      <c r="S713" s="330"/>
      <c r="T713" s="330"/>
      <c r="U713" s="330"/>
      <c r="V713" s="330"/>
      <c r="W713" s="330"/>
      <c r="X713" s="330"/>
      <c r="Y713" s="330"/>
      <c r="BF713" s="332">
        <v>709</v>
      </c>
      <c r="BG713" s="333">
        <v>135000</v>
      </c>
      <c r="BH713" s="333">
        <v>99000</v>
      </c>
      <c r="BI713" s="333">
        <v>110000</v>
      </c>
      <c r="BJ713" s="333">
        <v>85000</v>
      </c>
      <c r="BK713" s="333">
        <v>99000</v>
      </c>
      <c r="BL713" s="333"/>
      <c r="BM713" s="333"/>
      <c r="BN713" s="333"/>
      <c r="BO713" s="333"/>
      <c r="BP713" s="331" t="s">
        <v>287</v>
      </c>
    </row>
    <row r="714" spans="1:68" s="331" customFormat="1" x14ac:dyDescent="0.3">
      <c r="A714" s="330"/>
      <c r="B714" s="330"/>
      <c r="C714" s="330"/>
      <c r="D714" s="330"/>
      <c r="E714" s="330"/>
      <c r="F714" s="330"/>
      <c r="G714" s="330"/>
      <c r="H714" s="330"/>
      <c r="I714" s="330"/>
      <c r="J714" s="330"/>
      <c r="K714" s="330"/>
      <c r="L714" s="330"/>
      <c r="M714" s="330"/>
      <c r="N714" s="330"/>
      <c r="O714" s="330"/>
      <c r="P714" s="330"/>
      <c r="Q714" s="330"/>
      <c r="R714" s="330"/>
      <c r="S714" s="330"/>
      <c r="T714" s="330"/>
      <c r="U714" s="330"/>
      <c r="V714" s="330"/>
      <c r="W714" s="330"/>
      <c r="X714" s="330"/>
      <c r="Y714" s="330"/>
      <c r="BF714" s="332">
        <v>710</v>
      </c>
      <c r="BG714" s="333">
        <v>135000</v>
      </c>
      <c r="BH714" s="333">
        <v>99000</v>
      </c>
      <c r="BI714" s="333">
        <v>110000</v>
      </c>
      <c r="BJ714" s="333">
        <v>85000</v>
      </c>
      <c r="BK714" s="333">
        <v>99000</v>
      </c>
      <c r="BL714" s="333"/>
      <c r="BM714" s="333"/>
      <c r="BN714" s="333"/>
      <c r="BO714" s="333"/>
      <c r="BP714" s="331" t="s">
        <v>287</v>
      </c>
    </row>
    <row r="715" spans="1:68" s="331" customFormat="1" x14ac:dyDescent="0.3">
      <c r="A715" s="330"/>
      <c r="B715" s="330"/>
      <c r="C715" s="330"/>
      <c r="D715" s="330"/>
      <c r="E715" s="330"/>
      <c r="F715" s="330"/>
      <c r="G715" s="330"/>
      <c r="H715" s="330"/>
      <c r="I715" s="330"/>
      <c r="J715" s="330"/>
      <c r="K715" s="330"/>
      <c r="L715" s="330"/>
      <c r="M715" s="330"/>
      <c r="N715" s="330"/>
      <c r="O715" s="330"/>
      <c r="P715" s="330"/>
      <c r="Q715" s="330"/>
      <c r="R715" s="330"/>
      <c r="S715" s="330"/>
      <c r="T715" s="330"/>
      <c r="U715" s="330"/>
      <c r="V715" s="330"/>
      <c r="W715" s="330"/>
      <c r="X715" s="330"/>
      <c r="Y715" s="330"/>
      <c r="BF715" s="332">
        <v>711</v>
      </c>
      <c r="BG715" s="333">
        <v>135000</v>
      </c>
      <c r="BH715" s="333">
        <v>99000</v>
      </c>
      <c r="BI715" s="333">
        <v>110000</v>
      </c>
      <c r="BJ715" s="333">
        <v>85000</v>
      </c>
      <c r="BK715" s="333">
        <v>99000</v>
      </c>
      <c r="BL715" s="333"/>
      <c r="BM715" s="333"/>
      <c r="BN715" s="333"/>
      <c r="BO715" s="333"/>
      <c r="BP715" s="331" t="s">
        <v>287</v>
      </c>
    </row>
    <row r="716" spans="1:68" s="331" customFormat="1" x14ac:dyDescent="0.3">
      <c r="A716" s="330"/>
      <c r="B716" s="330"/>
      <c r="C716" s="330"/>
      <c r="D716" s="330"/>
      <c r="E716" s="330"/>
      <c r="F716" s="330"/>
      <c r="G716" s="330"/>
      <c r="H716" s="330"/>
      <c r="I716" s="330"/>
      <c r="J716" s="330"/>
      <c r="K716" s="330"/>
      <c r="L716" s="330"/>
      <c r="M716" s="330"/>
      <c r="N716" s="330"/>
      <c r="O716" s="330"/>
      <c r="P716" s="330"/>
      <c r="Q716" s="330"/>
      <c r="R716" s="330"/>
      <c r="S716" s="330"/>
      <c r="T716" s="330"/>
      <c r="U716" s="330"/>
      <c r="V716" s="330"/>
      <c r="W716" s="330"/>
      <c r="X716" s="330"/>
      <c r="Y716" s="330"/>
      <c r="BF716" s="332">
        <v>712</v>
      </c>
      <c r="BG716" s="333">
        <v>135000</v>
      </c>
      <c r="BH716" s="333">
        <v>99000</v>
      </c>
      <c r="BI716" s="333">
        <v>110000</v>
      </c>
      <c r="BJ716" s="333">
        <v>85000</v>
      </c>
      <c r="BK716" s="333">
        <v>99000</v>
      </c>
      <c r="BL716" s="333"/>
      <c r="BM716" s="333"/>
      <c r="BN716" s="333"/>
      <c r="BO716" s="333"/>
      <c r="BP716" s="331" t="s">
        <v>287</v>
      </c>
    </row>
    <row r="717" spans="1:68" s="331" customFormat="1" x14ac:dyDescent="0.3">
      <c r="A717" s="330"/>
      <c r="B717" s="330"/>
      <c r="C717" s="330"/>
      <c r="D717" s="330"/>
      <c r="E717" s="330"/>
      <c r="F717" s="330"/>
      <c r="G717" s="330"/>
      <c r="H717" s="330"/>
      <c r="I717" s="330"/>
      <c r="J717" s="330"/>
      <c r="K717" s="330"/>
      <c r="L717" s="330"/>
      <c r="M717" s="330"/>
      <c r="N717" s="330"/>
      <c r="O717" s="330"/>
      <c r="P717" s="330"/>
      <c r="Q717" s="330"/>
      <c r="R717" s="330"/>
      <c r="S717" s="330"/>
      <c r="T717" s="330"/>
      <c r="U717" s="330"/>
      <c r="V717" s="330"/>
      <c r="W717" s="330"/>
      <c r="X717" s="330"/>
      <c r="Y717" s="330"/>
      <c r="BF717" s="332">
        <v>713</v>
      </c>
      <c r="BG717" s="333">
        <v>135000</v>
      </c>
      <c r="BH717" s="333">
        <v>99000</v>
      </c>
      <c r="BI717" s="333">
        <v>110000</v>
      </c>
      <c r="BJ717" s="333">
        <v>85000</v>
      </c>
      <c r="BK717" s="333">
        <v>99000</v>
      </c>
      <c r="BL717" s="333"/>
      <c r="BM717" s="333"/>
      <c r="BN717" s="333"/>
      <c r="BO717" s="333"/>
      <c r="BP717" s="331" t="s">
        <v>287</v>
      </c>
    </row>
    <row r="718" spans="1:68" s="331" customFormat="1" x14ac:dyDescent="0.3">
      <c r="A718" s="330"/>
      <c r="B718" s="330"/>
      <c r="C718" s="330"/>
      <c r="D718" s="330"/>
      <c r="E718" s="330"/>
      <c r="F718" s="330"/>
      <c r="G718" s="330"/>
      <c r="H718" s="330"/>
      <c r="I718" s="330"/>
      <c r="J718" s="330"/>
      <c r="K718" s="330"/>
      <c r="L718" s="330"/>
      <c r="M718" s="330"/>
      <c r="N718" s="330"/>
      <c r="O718" s="330"/>
      <c r="P718" s="330"/>
      <c r="Q718" s="330"/>
      <c r="R718" s="330"/>
      <c r="S718" s="330"/>
      <c r="T718" s="330"/>
      <c r="U718" s="330"/>
      <c r="V718" s="330"/>
      <c r="W718" s="330"/>
      <c r="X718" s="330"/>
      <c r="Y718" s="330"/>
      <c r="BF718" s="332">
        <v>714</v>
      </c>
      <c r="BG718" s="333">
        <v>135000</v>
      </c>
      <c r="BH718" s="333">
        <v>99000</v>
      </c>
      <c r="BI718" s="333">
        <v>110000</v>
      </c>
      <c r="BJ718" s="333">
        <v>85000</v>
      </c>
      <c r="BK718" s="333">
        <v>99000</v>
      </c>
      <c r="BL718" s="333"/>
      <c r="BM718" s="333"/>
      <c r="BN718" s="333"/>
      <c r="BO718" s="333"/>
      <c r="BP718" s="331" t="s">
        <v>287</v>
      </c>
    </row>
    <row r="719" spans="1:68" s="331" customFormat="1" x14ac:dyDescent="0.3">
      <c r="A719" s="330"/>
      <c r="B719" s="330"/>
      <c r="C719" s="330"/>
      <c r="D719" s="330"/>
      <c r="E719" s="330"/>
      <c r="F719" s="330"/>
      <c r="G719" s="330"/>
      <c r="H719" s="330"/>
      <c r="I719" s="330"/>
      <c r="J719" s="330"/>
      <c r="K719" s="330"/>
      <c r="L719" s="330"/>
      <c r="M719" s="330"/>
      <c r="N719" s="330"/>
      <c r="O719" s="330"/>
      <c r="P719" s="330"/>
      <c r="Q719" s="330"/>
      <c r="R719" s="330"/>
      <c r="S719" s="330"/>
      <c r="T719" s="330"/>
      <c r="U719" s="330"/>
      <c r="V719" s="330"/>
      <c r="W719" s="330"/>
      <c r="X719" s="330"/>
      <c r="Y719" s="330"/>
      <c r="BF719" s="332">
        <v>715</v>
      </c>
      <c r="BG719" s="333">
        <v>135000</v>
      </c>
      <c r="BH719" s="333">
        <v>99000</v>
      </c>
      <c r="BI719" s="333">
        <v>110000</v>
      </c>
      <c r="BJ719" s="333">
        <v>85000</v>
      </c>
      <c r="BK719" s="333">
        <v>99000</v>
      </c>
      <c r="BL719" s="333"/>
      <c r="BM719" s="333"/>
      <c r="BN719" s="333"/>
      <c r="BO719" s="333"/>
      <c r="BP719" s="331" t="s">
        <v>287</v>
      </c>
    </row>
    <row r="720" spans="1:68" s="331" customFormat="1" x14ac:dyDescent="0.3">
      <c r="A720" s="330"/>
      <c r="B720" s="330"/>
      <c r="C720" s="330"/>
      <c r="D720" s="330"/>
      <c r="E720" s="330"/>
      <c r="F720" s="330"/>
      <c r="G720" s="330"/>
      <c r="H720" s="330"/>
      <c r="I720" s="330"/>
      <c r="J720" s="330"/>
      <c r="K720" s="330"/>
      <c r="L720" s="330"/>
      <c r="M720" s="330"/>
      <c r="N720" s="330"/>
      <c r="O720" s="330"/>
      <c r="P720" s="330"/>
      <c r="Q720" s="330"/>
      <c r="R720" s="330"/>
      <c r="S720" s="330"/>
      <c r="T720" s="330"/>
      <c r="U720" s="330"/>
      <c r="V720" s="330"/>
      <c r="W720" s="330"/>
      <c r="X720" s="330"/>
      <c r="Y720" s="330"/>
      <c r="BF720" s="332">
        <v>716</v>
      </c>
      <c r="BG720" s="333">
        <v>135000</v>
      </c>
      <c r="BH720" s="333">
        <v>99000</v>
      </c>
      <c r="BI720" s="333">
        <v>110000</v>
      </c>
      <c r="BJ720" s="333">
        <v>85000</v>
      </c>
      <c r="BK720" s="333">
        <v>99000</v>
      </c>
      <c r="BL720" s="333"/>
      <c r="BM720" s="333"/>
      <c r="BN720" s="333"/>
      <c r="BO720" s="333"/>
      <c r="BP720" s="331" t="s">
        <v>287</v>
      </c>
    </row>
    <row r="721" spans="1:68" s="331" customFormat="1" x14ac:dyDescent="0.3">
      <c r="A721" s="330"/>
      <c r="B721" s="330"/>
      <c r="C721" s="330"/>
      <c r="D721" s="330"/>
      <c r="E721" s="330"/>
      <c r="F721" s="330"/>
      <c r="G721" s="330"/>
      <c r="H721" s="330"/>
      <c r="I721" s="330"/>
      <c r="J721" s="330"/>
      <c r="K721" s="330"/>
      <c r="L721" s="330"/>
      <c r="M721" s="330"/>
      <c r="N721" s="330"/>
      <c r="O721" s="330"/>
      <c r="P721" s="330"/>
      <c r="Q721" s="330"/>
      <c r="R721" s="330"/>
      <c r="S721" s="330"/>
      <c r="T721" s="330"/>
      <c r="U721" s="330"/>
      <c r="V721" s="330"/>
      <c r="W721" s="330"/>
      <c r="X721" s="330"/>
      <c r="Y721" s="330"/>
      <c r="BF721" s="332">
        <v>717</v>
      </c>
      <c r="BG721" s="333">
        <v>135000</v>
      </c>
      <c r="BH721" s="333">
        <v>99000</v>
      </c>
      <c r="BI721" s="333">
        <v>110000</v>
      </c>
      <c r="BJ721" s="333">
        <v>85000</v>
      </c>
      <c r="BK721" s="333">
        <v>99000</v>
      </c>
      <c r="BL721" s="333"/>
      <c r="BM721" s="333"/>
      <c r="BN721" s="333"/>
      <c r="BO721" s="333"/>
      <c r="BP721" s="331" t="s">
        <v>287</v>
      </c>
    </row>
    <row r="722" spans="1:68" s="331" customFormat="1" x14ac:dyDescent="0.3">
      <c r="A722" s="330"/>
      <c r="B722" s="330"/>
      <c r="C722" s="330"/>
      <c r="D722" s="330"/>
      <c r="E722" s="330"/>
      <c r="F722" s="330"/>
      <c r="G722" s="330"/>
      <c r="H722" s="330"/>
      <c r="I722" s="330"/>
      <c r="J722" s="330"/>
      <c r="K722" s="330"/>
      <c r="L722" s="330"/>
      <c r="M722" s="330"/>
      <c r="N722" s="330"/>
      <c r="O722" s="330"/>
      <c r="P722" s="330"/>
      <c r="Q722" s="330"/>
      <c r="R722" s="330"/>
      <c r="S722" s="330"/>
      <c r="T722" s="330"/>
      <c r="U722" s="330"/>
      <c r="V722" s="330"/>
      <c r="W722" s="330"/>
      <c r="X722" s="330"/>
      <c r="Y722" s="330"/>
      <c r="BF722" s="332">
        <v>718</v>
      </c>
      <c r="BG722" s="333">
        <v>135000</v>
      </c>
      <c r="BH722" s="333">
        <v>99000</v>
      </c>
      <c r="BI722" s="333">
        <v>110000</v>
      </c>
      <c r="BJ722" s="333">
        <v>85000</v>
      </c>
      <c r="BK722" s="333">
        <v>99000</v>
      </c>
      <c r="BL722" s="333"/>
      <c r="BM722" s="333"/>
      <c r="BN722" s="333"/>
      <c r="BO722" s="333"/>
      <c r="BP722" s="331" t="s">
        <v>287</v>
      </c>
    </row>
    <row r="723" spans="1:68" s="331" customFormat="1" x14ac:dyDescent="0.3">
      <c r="A723" s="330"/>
      <c r="B723" s="330"/>
      <c r="C723" s="330"/>
      <c r="D723" s="330"/>
      <c r="E723" s="330"/>
      <c r="F723" s="330"/>
      <c r="G723" s="330"/>
      <c r="H723" s="330"/>
      <c r="I723" s="330"/>
      <c r="J723" s="330"/>
      <c r="K723" s="330"/>
      <c r="L723" s="330"/>
      <c r="M723" s="330"/>
      <c r="N723" s="330"/>
      <c r="O723" s="330"/>
      <c r="P723" s="330"/>
      <c r="Q723" s="330"/>
      <c r="R723" s="330"/>
      <c r="S723" s="330"/>
      <c r="T723" s="330"/>
      <c r="U723" s="330"/>
      <c r="V723" s="330"/>
      <c r="W723" s="330"/>
      <c r="X723" s="330"/>
      <c r="Y723" s="330"/>
      <c r="BF723" s="332">
        <v>719</v>
      </c>
      <c r="BG723" s="333">
        <v>135000</v>
      </c>
      <c r="BH723" s="333">
        <v>99000</v>
      </c>
      <c r="BI723" s="333">
        <v>110000</v>
      </c>
      <c r="BJ723" s="333">
        <v>85000</v>
      </c>
      <c r="BK723" s="333">
        <v>99000</v>
      </c>
      <c r="BL723" s="333"/>
      <c r="BM723" s="333"/>
      <c r="BN723" s="333"/>
      <c r="BO723" s="333"/>
      <c r="BP723" s="331" t="s">
        <v>287</v>
      </c>
    </row>
    <row r="724" spans="1:68" s="331" customFormat="1" x14ac:dyDescent="0.3">
      <c r="A724" s="330"/>
      <c r="B724" s="330"/>
      <c r="C724" s="330"/>
      <c r="D724" s="330"/>
      <c r="E724" s="330"/>
      <c r="F724" s="330"/>
      <c r="G724" s="330"/>
      <c r="H724" s="330"/>
      <c r="I724" s="330"/>
      <c r="J724" s="330"/>
      <c r="K724" s="330"/>
      <c r="L724" s="330"/>
      <c r="M724" s="330"/>
      <c r="N724" s="330"/>
      <c r="O724" s="330"/>
      <c r="P724" s="330"/>
      <c r="Q724" s="330"/>
      <c r="R724" s="330"/>
      <c r="S724" s="330"/>
      <c r="T724" s="330"/>
      <c r="U724" s="330"/>
      <c r="V724" s="330"/>
      <c r="W724" s="330"/>
      <c r="X724" s="330"/>
      <c r="Y724" s="330"/>
      <c r="BF724" s="332">
        <v>720</v>
      </c>
      <c r="BG724" s="333">
        <v>135000</v>
      </c>
      <c r="BH724" s="333">
        <v>99000</v>
      </c>
      <c r="BI724" s="333">
        <v>110000</v>
      </c>
      <c r="BJ724" s="333">
        <v>85000</v>
      </c>
      <c r="BK724" s="333">
        <v>99000</v>
      </c>
      <c r="BL724" s="333"/>
      <c r="BM724" s="333"/>
      <c r="BN724" s="333"/>
      <c r="BO724" s="333"/>
      <c r="BP724" s="331" t="s">
        <v>287</v>
      </c>
    </row>
    <row r="725" spans="1:68" s="331" customFormat="1" x14ac:dyDescent="0.3">
      <c r="A725" s="330"/>
      <c r="B725" s="330"/>
      <c r="C725" s="330"/>
      <c r="D725" s="330"/>
      <c r="E725" s="330"/>
      <c r="F725" s="330"/>
      <c r="G725" s="330"/>
      <c r="H725" s="330"/>
      <c r="I725" s="330"/>
      <c r="J725" s="330"/>
      <c r="K725" s="330"/>
      <c r="L725" s="330"/>
      <c r="M725" s="330"/>
      <c r="N725" s="330"/>
      <c r="O725" s="330"/>
      <c r="P725" s="330"/>
      <c r="Q725" s="330"/>
      <c r="R725" s="330"/>
      <c r="S725" s="330"/>
      <c r="T725" s="330"/>
      <c r="U725" s="330"/>
      <c r="V725" s="330"/>
      <c r="W725" s="330"/>
      <c r="X725" s="330"/>
      <c r="Y725" s="330"/>
      <c r="BF725" s="332">
        <v>721</v>
      </c>
      <c r="BG725" s="333">
        <v>135000</v>
      </c>
      <c r="BH725" s="333">
        <v>99000</v>
      </c>
      <c r="BI725" s="333">
        <v>110000</v>
      </c>
      <c r="BJ725" s="333">
        <v>85000</v>
      </c>
      <c r="BK725" s="333">
        <v>99000</v>
      </c>
      <c r="BL725" s="333"/>
      <c r="BM725" s="333"/>
      <c r="BN725" s="333"/>
      <c r="BO725" s="333"/>
      <c r="BP725" s="331" t="s">
        <v>287</v>
      </c>
    </row>
    <row r="726" spans="1:68" s="331" customFormat="1" x14ac:dyDescent="0.3">
      <c r="A726" s="330"/>
      <c r="B726" s="330"/>
      <c r="C726" s="330"/>
      <c r="D726" s="330"/>
      <c r="E726" s="330"/>
      <c r="F726" s="330"/>
      <c r="G726" s="330"/>
      <c r="H726" s="330"/>
      <c r="I726" s="330"/>
      <c r="J726" s="330"/>
      <c r="K726" s="330"/>
      <c r="L726" s="330"/>
      <c r="M726" s="330"/>
      <c r="N726" s="330"/>
      <c r="O726" s="330"/>
      <c r="P726" s="330"/>
      <c r="Q726" s="330"/>
      <c r="R726" s="330"/>
      <c r="S726" s="330"/>
      <c r="T726" s="330"/>
      <c r="U726" s="330"/>
      <c r="V726" s="330"/>
      <c r="W726" s="330"/>
      <c r="X726" s="330"/>
      <c r="Y726" s="330"/>
      <c r="BF726" s="332">
        <v>722</v>
      </c>
      <c r="BG726" s="333">
        <v>135000</v>
      </c>
      <c r="BH726" s="333">
        <v>99000</v>
      </c>
      <c r="BI726" s="333">
        <v>110000</v>
      </c>
      <c r="BJ726" s="333">
        <v>85000</v>
      </c>
      <c r="BK726" s="333">
        <v>99000</v>
      </c>
      <c r="BL726" s="333"/>
      <c r="BM726" s="333"/>
      <c r="BN726" s="333"/>
      <c r="BO726" s="333"/>
      <c r="BP726" s="331" t="s">
        <v>287</v>
      </c>
    </row>
    <row r="727" spans="1:68" s="331" customFormat="1" x14ac:dyDescent="0.3">
      <c r="A727" s="330"/>
      <c r="B727" s="330"/>
      <c r="C727" s="330"/>
      <c r="D727" s="330"/>
      <c r="E727" s="330"/>
      <c r="F727" s="330"/>
      <c r="G727" s="330"/>
      <c r="H727" s="330"/>
      <c r="I727" s="330"/>
      <c r="J727" s="330"/>
      <c r="K727" s="330"/>
      <c r="L727" s="330"/>
      <c r="M727" s="330"/>
      <c r="N727" s="330"/>
      <c r="O727" s="330"/>
      <c r="P727" s="330"/>
      <c r="Q727" s="330"/>
      <c r="R727" s="330"/>
      <c r="S727" s="330"/>
      <c r="T727" s="330"/>
      <c r="U727" s="330"/>
      <c r="V727" s="330"/>
      <c r="W727" s="330"/>
      <c r="X727" s="330"/>
      <c r="Y727" s="330"/>
      <c r="BF727" s="332">
        <v>723</v>
      </c>
      <c r="BG727" s="333">
        <v>135000</v>
      </c>
      <c r="BH727" s="333">
        <v>99000</v>
      </c>
      <c r="BI727" s="333">
        <v>110000</v>
      </c>
      <c r="BJ727" s="333">
        <v>85000</v>
      </c>
      <c r="BK727" s="333">
        <v>99000</v>
      </c>
      <c r="BL727" s="333"/>
      <c r="BM727" s="333"/>
      <c r="BN727" s="333"/>
      <c r="BO727" s="333"/>
      <c r="BP727" s="331" t="s">
        <v>287</v>
      </c>
    </row>
    <row r="728" spans="1:68" s="331" customFormat="1" x14ac:dyDescent="0.3">
      <c r="A728" s="330"/>
      <c r="B728" s="330"/>
      <c r="C728" s="330"/>
      <c r="D728" s="330"/>
      <c r="E728" s="330"/>
      <c r="F728" s="330"/>
      <c r="G728" s="330"/>
      <c r="H728" s="330"/>
      <c r="I728" s="330"/>
      <c r="J728" s="330"/>
      <c r="K728" s="330"/>
      <c r="L728" s="330"/>
      <c r="M728" s="330"/>
      <c r="N728" s="330"/>
      <c r="O728" s="330"/>
      <c r="P728" s="330"/>
      <c r="Q728" s="330"/>
      <c r="R728" s="330"/>
      <c r="S728" s="330"/>
      <c r="T728" s="330"/>
      <c r="U728" s="330"/>
      <c r="V728" s="330"/>
      <c r="W728" s="330"/>
      <c r="X728" s="330"/>
      <c r="Y728" s="330"/>
      <c r="BF728" s="332">
        <v>724</v>
      </c>
      <c r="BG728" s="333">
        <v>135000</v>
      </c>
      <c r="BH728" s="333">
        <v>99000</v>
      </c>
      <c r="BI728" s="333">
        <v>110000</v>
      </c>
      <c r="BJ728" s="333">
        <v>85000</v>
      </c>
      <c r="BK728" s="333">
        <v>99000</v>
      </c>
      <c r="BL728" s="333"/>
      <c r="BM728" s="333"/>
      <c r="BN728" s="333"/>
      <c r="BO728" s="333"/>
      <c r="BP728" s="331" t="s">
        <v>287</v>
      </c>
    </row>
    <row r="729" spans="1:68" s="331" customFormat="1" x14ac:dyDescent="0.3">
      <c r="A729" s="330"/>
      <c r="B729" s="330"/>
      <c r="C729" s="330"/>
      <c r="D729" s="330"/>
      <c r="E729" s="330"/>
      <c r="F729" s="330"/>
      <c r="G729" s="330"/>
      <c r="H729" s="330"/>
      <c r="I729" s="330"/>
      <c r="J729" s="330"/>
      <c r="K729" s="330"/>
      <c r="L729" s="330"/>
      <c r="M729" s="330"/>
      <c r="N729" s="330"/>
      <c r="O729" s="330"/>
      <c r="P729" s="330"/>
      <c r="Q729" s="330"/>
      <c r="R729" s="330"/>
      <c r="S729" s="330"/>
      <c r="T729" s="330"/>
      <c r="U729" s="330"/>
      <c r="V729" s="330"/>
      <c r="W729" s="330"/>
      <c r="X729" s="330"/>
      <c r="Y729" s="330"/>
      <c r="BF729" s="332">
        <v>725</v>
      </c>
      <c r="BG729" s="333">
        <v>135000</v>
      </c>
      <c r="BH729" s="333">
        <v>99000</v>
      </c>
      <c r="BI729" s="333">
        <v>110000</v>
      </c>
      <c r="BJ729" s="333">
        <v>85000</v>
      </c>
      <c r="BK729" s="333">
        <v>99000</v>
      </c>
      <c r="BL729" s="333"/>
      <c r="BM729" s="333"/>
      <c r="BN729" s="333"/>
      <c r="BO729" s="333"/>
      <c r="BP729" s="331" t="s">
        <v>287</v>
      </c>
    </row>
    <row r="730" spans="1:68" s="331" customFormat="1" x14ac:dyDescent="0.3">
      <c r="A730" s="330"/>
      <c r="B730" s="330"/>
      <c r="C730" s="330"/>
      <c r="D730" s="330"/>
      <c r="E730" s="330"/>
      <c r="F730" s="330"/>
      <c r="G730" s="330"/>
      <c r="H730" s="330"/>
      <c r="I730" s="330"/>
      <c r="J730" s="330"/>
      <c r="K730" s="330"/>
      <c r="L730" s="330"/>
      <c r="M730" s="330"/>
      <c r="N730" s="330"/>
      <c r="O730" s="330"/>
      <c r="P730" s="330"/>
      <c r="Q730" s="330"/>
      <c r="R730" s="330"/>
      <c r="S730" s="330"/>
      <c r="T730" s="330"/>
      <c r="U730" s="330"/>
      <c r="V730" s="330"/>
      <c r="W730" s="330"/>
      <c r="X730" s="330"/>
      <c r="Y730" s="330"/>
      <c r="BF730" s="332">
        <v>726</v>
      </c>
      <c r="BG730" s="333">
        <v>135000</v>
      </c>
      <c r="BH730" s="333">
        <v>99000</v>
      </c>
      <c r="BI730" s="333">
        <v>110000</v>
      </c>
      <c r="BJ730" s="333">
        <v>85000</v>
      </c>
      <c r="BK730" s="333">
        <v>99000</v>
      </c>
      <c r="BL730" s="333"/>
      <c r="BM730" s="333"/>
      <c r="BN730" s="333"/>
      <c r="BO730" s="333"/>
      <c r="BP730" s="331" t="s">
        <v>287</v>
      </c>
    </row>
    <row r="731" spans="1:68" s="331" customFormat="1" x14ac:dyDescent="0.3">
      <c r="A731" s="330"/>
      <c r="B731" s="330"/>
      <c r="C731" s="330"/>
      <c r="D731" s="330"/>
      <c r="E731" s="330"/>
      <c r="F731" s="330"/>
      <c r="G731" s="330"/>
      <c r="H731" s="330"/>
      <c r="I731" s="330"/>
      <c r="J731" s="330"/>
      <c r="K731" s="330"/>
      <c r="L731" s="330"/>
      <c r="M731" s="330"/>
      <c r="N731" s="330"/>
      <c r="O731" s="330"/>
      <c r="P731" s="330"/>
      <c r="Q731" s="330"/>
      <c r="R731" s="330"/>
      <c r="S731" s="330"/>
      <c r="T731" s="330"/>
      <c r="U731" s="330"/>
      <c r="V731" s="330"/>
      <c r="W731" s="330"/>
      <c r="X731" s="330"/>
      <c r="Y731" s="330"/>
      <c r="BF731" s="332">
        <v>727</v>
      </c>
      <c r="BG731" s="333">
        <v>135000</v>
      </c>
      <c r="BH731" s="333">
        <v>99000</v>
      </c>
      <c r="BI731" s="333">
        <v>110000</v>
      </c>
      <c r="BJ731" s="333">
        <v>85000</v>
      </c>
      <c r="BK731" s="333">
        <v>99000</v>
      </c>
      <c r="BL731" s="333"/>
      <c r="BM731" s="333"/>
      <c r="BN731" s="333"/>
      <c r="BO731" s="333"/>
      <c r="BP731" s="331" t="s">
        <v>287</v>
      </c>
    </row>
    <row r="732" spans="1:68" s="331" customFormat="1" x14ac:dyDescent="0.3">
      <c r="A732" s="330"/>
      <c r="B732" s="330"/>
      <c r="C732" s="330"/>
      <c r="D732" s="330"/>
      <c r="E732" s="330"/>
      <c r="F732" s="330"/>
      <c r="G732" s="330"/>
      <c r="H732" s="330"/>
      <c r="I732" s="330"/>
      <c r="J732" s="330"/>
      <c r="K732" s="330"/>
      <c r="L732" s="330"/>
      <c r="M732" s="330"/>
      <c r="N732" s="330"/>
      <c r="O732" s="330"/>
      <c r="P732" s="330"/>
      <c r="Q732" s="330"/>
      <c r="R732" s="330"/>
      <c r="S732" s="330"/>
      <c r="T732" s="330"/>
      <c r="U732" s="330"/>
      <c r="V732" s="330"/>
      <c r="W732" s="330"/>
      <c r="X732" s="330"/>
      <c r="Y732" s="330"/>
      <c r="BF732" s="332">
        <v>728</v>
      </c>
      <c r="BG732" s="333">
        <v>135000</v>
      </c>
      <c r="BH732" s="333">
        <v>99000</v>
      </c>
      <c r="BI732" s="333">
        <v>110000</v>
      </c>
      <c r="BJ732" s="333">
        <v>85000</v>
      </c>
      <c r="BK732" s="333">
        <v>99000</v>
      </c>
      <c r="BL732" s="333"/>
      <c r="BM732" s="333"/>
      <c r="BN732" s="333"/>
      <c r="BO732" s="333"/>
      <c r="BP732" s="331" t="s">
        <v>287</v>
      </c>
    </row>
    <row r="733" spans="1:68" s="331" customFormat="1" x14ac:dyDescent="0.3">
      <c r="A733" s="330"/>
      <c r="B733" s="330"/>
      <c r="C733" s="330"/>
      <c r="D733" s="330"/>
      <c r="E733" s="330"/>
      <c r="F733" s="330"/>
      <c r="G733" s="330"/>
      <c r="H733" s="330"/>
      <c r="I733" s="330"/>
      <c r="J733" s="330"/>
      <c r="K733" s="330"/>
      <c r="L733" s="330"/>
      <c r="M733" s="330"/>
      <c r="N733" s="330"/>
      <c r="O733" s="330"/>
      <c r="P733" s="330"/>
      <c r="Q733" s="330"/>
      <c r="R733" s="330"/>
      <c r="S733" s="330"/>
      <c r="T733" s="330"/>
      <c r="U733" s="330"/>
      <c r="V733" s="330"/>
      <c r="W733" s="330"/>
      <c r="X733" s="330"/>
      <c r="Y733" s="330"/>
      <c r="BF733" s="332">
        <v>729</v>
      </c>
      <c r="BG733" s="333">
        <v>135000</v>
      </c>
      <c r="BH733" s="333">
        <v>99000</v>
      </c>
      <c r="BI733" s="333">
        <v>110000</v>
      </c>
      <c r="BJ733" s="333">
        <v>85000</v>
      </c>
      <c r="BK733" s="333">
        <v>99000</v>
      </c>
      <c r="BL733" s="333"/>
      <c r="BM733" s="333"/>
      <c r="BN733" s="333"/>
      <c r="BO733" s="333"/>
      <c r="BP733" s="331" t="s">
        <v>287</v>
      </c>
    </row>
    <row r="734" spans="1:68" s="331" customFormat="1" x14ac:dyDescent="0.3">
      <c r="A734" s="330"/>
      <c r="B734" s="330"/>
      <c r="C734" s="330"/>
      <c r="D734" s="330"/>
      <c r="E734" s="330"/>
      <c r="F734" s="330"/>
      <c r="G734" s="330"/>
      <c r="H734" s="330"/>
      <c r="I734" s="330"/>
      <c r="J734" s="330"/>
      <c r="K734" s="330"/>
      <c r="L734" s="330"/>
      <c r="M734" s="330"/>
      <c r="N734" s="330"/>
      <c r="O734" s="330"/>
      <c r="P734" s="330"/>
      <c r="Q734" s="330"/>
      <c r="R734" s="330"/>
      <c r="S734" s="330"/>
      <c r="T734" s="330"/>
      <c r="U734" s="330"/>
      <c r="V734" s="330"/>
      <c r="W734" s="330"/>
      <c r="X734" s="330"/>
      <c r="Y734" s="330"/>
      <c r="BF734" s="332">
        <v>730</v>
      </c>
      <c r="BG734" s="333">
        <v>135000</v>
      </c>
      <c r="BH734" s="333">
        <v>99000</v>
      </c>
      <c r="BI734" s="333">
        <v>110000</v>
      </c>
      <c r="BJ734" s="333">
        <v>85000</v>
      </c>
      <c r="BK734" s="333">
        <v>99000</v>
      </c>
      <c r="BL734" s="333"/>
      <c r="BM734" s="333"/>
      <c r="BN734" s="333"/>
      <c r="BO734" s="333"/>
      <c r="BP734" s="331" t="s">
        <v>287</v>
      </c>
    </row>
    <row r="735" spans="1:68" s="331" customFormat="1" x14ac:dyDescent="0.3">
      <c r="A735" s="330"/>
      <c r="B735" s="330"/>
      <c r="C735" s="330"/>
      <c r="D735" s="330"/>
      <c r="E735" s="330"/>
      <c r="F735" s="330"/>
      <c r="G735" s="330"/>
      <c r="H735" s="330"/>
      <c r="I735" s="330"/>
      <c r="J735" s="330"/>
      <c r="K735" s="330"/>
      <c r="L735" s="330"/>
      <c r="M735" s="330"/>
      <c r="N735" s="330"/>
      <c r="O735" s="330"/>
      <c r="P735" s="330"/>
      <c r="Q735" s="330"/>
      <c r="R735" s="330"/>
      <c r="S735" s="330"/>
      <c r="T735" s="330"/>
      <c r="U735" s="330"/>
      <c r="V735" s="330"/>
      <c r="W735" s="330"/>
      <c r="X735" s="330"/>
      <c r="Y735" s="330"/>
      <c r="BF735" s="332">
        <v>731</v>
      </c>
      <c r="BG735" s="333">
        <v>135000</v>
      </c>
      <c r="BH735" s="333">
        <v>99000</v>
      </c>
      <c r="BI735" s="333">
        <v>110000</v>
      </c>
      <c r="BJ735" s="333">
        <v>85000</v>
      </c>
      <c r="BK735" s="333">
        <v>99000</v>
      </c>
      <c r="BL735" s="333"/>
      <c r="BM735" s="333"/>
      <c r="BN735" s="333"/>
      <c r="BO735" s="333"/>
      <c r="BP735" s="331" t="s">
        <v>287</v>
      </c>
    </row>
    <row r="736" spans="1:68" s="331" customFormat="1" x14ac:dyDescent="0.3">
      <c r="A736" s="330"/>
      <c r="B736" s="330"/>
      <c r="C736" s="330"/>
      <c r="D736" s="330"/>
      <c r="E736" s="330"/>
      <c r="F736" s="330"/>
      <c r="G736" s="330"/>
      <c r="H736" s="330"/>
      <c r="I736" s="330"/>
      <c r="J736" s="330"/>
      <c r="K736" s="330"/>
      <c r="L736" s="330"/>
      <c r="M736" s="330"/>
      <c r="N736" s="330"/>
      <c r="O736" s="330"/>
      <c r="P736" s="330"/>
      <c r="Q736" s="330"/>
      <c r="R736" s="330"/>
      <c r="S736" s="330"/>
      <c r="T736" s="330"/>
      <c r="U736" s="330"/>
      <c r="V736" s="330"/>
      <c r="W736" s="330"/>
      <c r="X736" s="330"/>
      <c r="Y736" s="330"/>
      <c r="BF736" s="332">
        <v>732</v>
      </c>
      <c r="BG736" s="333">
        <v>135000</v>
      </c>
      <c r="BH736" s="333">
        <v>99000</v>
      </c>
      <c r="BI736" s="333">
        <v>110000</v>
      </c>
      <c r="BJ736" s="333">
        <v>85000</v>
      </c>
      <c r="BK736" s="333">
        <v>99000</v>
      </c>
      <c r="BL736" s="333"/>
      <c r="BM736" s="333"/>
      <c r="BN736" s="333"/>
      <c r="BO736" s="333"/>
      <c r="BP736" s="331" t="s">
        <v>287</v>
      </c>
    </row>
    <row r="737" spans="1:68" s="331" customFormat="1" x14ac:dyDescent="0.3">
      <c r="A737" s="330"/>
      <c r="B737" s="330"/>
      <c r="C737" s="330"/>
      <c r="D737" s="330"/>
      <c r="E737" s="330"/>
      <c r="F737" s="330"/>
      <c r="G737" s="330"/>
      <c r="H737" s="330"/>
      <c r="I737" s="330"/>
      <c r="J737" s="330"/>
      <c r="K737" s="330"/>
      <c r="L737" s="330"/>
      <c r="M737" s="330"/>
      <c r="N737" s="330"/>
      <c r="O737" s="330"/>
      <c r="P737" s="330"/>
      <c r="Q737" s="330"/>
      <c r="R737" s="330"/>
      <c r="S737" s="330"/>
      <c r="T737" s="330"/>
      <c r="U737" s="330"/>
      <c r="V737" s="330"/>
      <c r="W737" s="330"/>
      <c r="X737" s="330"/>
      <c r="Y737" s="330"/>
      <c r="BF737" s="332">
        <v>733</v>
      </c>
      <c r="BG737" s="333">
        <v>135000</v>
      </c>
      <c r="BH737" s="333">
        <v>99000</v>
      </c>
      <c r="BI737" s="333">
        <v>110000</v>
      </c>
      <c r="BJ737" s="333">
        <v>85000</v>
      </c>
      <c r="BK737" s="333">
        <v>99000</v>
      </c>
      <c r="BL737" s="333"/>
      <c r="BM737" s="333"/>
      <c r="BN737" s="333"/>
      <c r="BO737" s="333"/>
      <c r="BP737" s="331" t="s">
        <v>287</v>
      </c>
    </row>
    <row r="738" spans="1:68" s="331" customFormat="1" x14ac:dyDescent="0.3">
      <c r="A738" s="330"/>
      <c r="B738" s="330"/>
      <c r="C738" s="330"/>
      <c r="D738" s="330"/>
      <c r="E738" s="330"/>
      <c r="F738" s="330"/>
      <c r="G738" s="330"/>
      <c r="H738" s="330"/>
      <c r="I738" s="330"/>
      <c r="J738" s="330"/>
      <c r="K738" s="330"/>
      <c r="L738" s="330"/>
      <c r="M738" s="330"/>
      <c r="N738" s="330"/>
      <c r="O738" s="330"/>
      <c r="P738" s="330"/>
      <c r="Q738" s="330"/>
      <c r="R738" s="330"/>
      <c r="S738" s="330"/>
      <c r="T738" s="330"/>
      <c r="U738" s="330"/>
      <c r="V738" s="330"/>
      <c r="W738" s="330"/>
      <c r="X738" s="330"/>
      <c r="Y738" s="330"/>
      <c r="BF738" s="332">
        <v>734</v>
      </c>
      <c r="BG738" s="333">
        <v>135000</v>
      </c>
      <c r="BH738" s="333">
        <v>99000</v>
      </c>
      <c r="BI738" s="333">
        <v>110000</v>
      </c>
      <c r="BJ738" s="333">
        <v>85000</v>
      </c>
      <c r="BK738" s="333">
        <v>99000</v>
      </c>
      <c r="BL738" s="333"/>
      <c r="BM738" s="333"/>
      <c r="BN738" s="333"/>
      <c r="BO738" s="333"/>
      <c r="BP738" s="331" t="s">
        <v>287</v>
      </c>
    </row>
    <row r="739" spans="1:68" s="331" customFormat="1" x14ac:dyDescent="0.3">
      <c r="A739" s="330"/>
      <c r="B739" s="330"/>
      <c r="C739" s="330"/>
      <c r="D739" s="330"/>
      <c r="E739" s="330"/>
      <c r="F739" s="330"/>
      <c r="G739" s="330"/>
      <c r="H739" s="330"/>
      <c r="I739" s="330"/>
      <c r="J739" s="330"/>
      <c r="K739" s="330"/>
      <c r="L739" s="330"/>
      <c r="M739" s="330"/>
      <c r="N739" s="330"/>
      <c r="O739" s="330"/>
      <c r="P739" s="330"/>
      <c r="Q739" s="330"/>
      <c r="R739" s="330"/>
      <c r="S739" s="330"/>
      <c r="T739" s="330"/>
      <c r="U739" s="330"/>
      <c r="V739" s="330"/>
      <c r="W739" s="330"/>
      <c r="X739" s="330"/>
      <c r="Y739" s="330"/>
      <c r="BF739" s="332">
        <v>735</v>
      </c>
      <c r="BG739" s="333">
        <v>135000</v>
      </c>
      <c r="BH739" s="333">
        <v>99000</v>
      </c>
      <c r="BI739" s="333">
        <v>110000</v>
      </c>
      <c r="BJ739" s="333">
        <v>85000</v>
      </c>
      <c r="BK739" s="333">
        <v>99000</v>
      </c>
      <c r="BL739" s="333"/>
      <c r="BM739" s="333"/>
      <c r="BN739" s="333"/>
      <c r="BO739" s="333"/>
      <c r="BP739" s="331" t="s">
        <v>287</v>
      </c>
    </row>
    <row r="740" spans="1:68" s="331" customFormat="1" x14ac:dyDescent="0.3">
      <c r="A740" s="330"/>
      <c r="B740" s="330"/>
      <c r="C740" s="330"/>
      <c r="D740" s="330"/>
      <c r="E740" s="330"/>
      <c r="F740" s="330"/>
      <c r="G740" s="330"/>
      <c r="H740" s="330"/>
      <c r="I740" s="330"/>
      <c r="J740" s="330"/>
      <c r="K740" s="330"/>
      <c r="L740" s="330"/>
      <c r="M740" s="330"/>
      <c r="N740" s="330"/>
      <c r="O740" s="330"/>
      <c r="P740" s="330"/>
      <c r="Q740" s="330"/>
      <c r="R740" s="330"/>
      <c r="S740" s="330"/>
      <c r="T740" s="330"/>
      <c r="U740" s="330"/>
      <c r="V740" s="330"/>
      <c r="W740" s="330"/>
      <c r="X740" s="330"/>
      <c r="Y740" s="330"/>
      <c r="BF740" s="332">
        <v>736</v>
      </c>
      <c r="BG740" s="333">
        <v>135000</v>
      </c>
      <c r="BH740" s="333">
        <v>99000</v>
      </c>
      <c r="BI740" s="333">
        <v>110000</v>
      </c>
      <c r="BJ740" s="333">
        <v>85000</v>
      </c>
      <c r="BK740" s="333">
        <v>99000</v>
      </c>
      <c r="BL740" s="333"/>
      <c r="BM740" s="333"/>
      <c r="BN740" s="333"/>
      <c r="BO740" s="333"/>
      <c r="BP740" s="331" t="s">
        <v>287</v>
      </c>
    </row>
    <row r="741" spans="1:68" s="331" customFormat="1" x14ac:dyDescent="0.3">
      <c r="A741" s="330"/>
      <c r="B741" s="330"/>
      <c r="C741" s="330"/>
      <c r="D741" s="330"/>
      <c r="E741" s="330"/>
      <c r="F741" s="330"/>
      <c r="G741" s="330"/>
      <c r="H741" s="330"/>
      <c r="I741" s="330"/>
      <c r="J741" s="330"/>
      <c r="K741" s="330"/>
      <c r="L741" s="330"/>
      <c r="M741" s="330"/>
      <c r="N741" s="330"/>
      <c r="O741" s="330"/>
      <c r="P741" s="330"/>
      <c r="Q741" s="330"/>
      <c r="R741" s="330"/>
      <c r="S741" s="330"/>
      <c r="T741" s="330"/>
      <c r="U741" s="330"/>
      <c r="V741" s="330"/>
      <c r="W741" s="330"/>
      <c r="X741" s="330"/>
      <c r="Y741" s="330"/>
      <c r="BF741" s="332">
        <v>737</v>
      </c>
      <c r="BG741" s="333">
        <v>135000</v>
      </c>
      <c r="BH741" s="333">
        <v>99000</v>
      </c>
      <c r="BI741" s="333">
        <v>110000</v>
      </c>
      <c r="BJ741" s="333">
        <v>85000</v>
      </c>
      <c r="BK741" s="333">
        <v>99000</v>
      </c>
      <c r="BL741" s="333"/>
      <c r="BM741" s="333"/>
      <c r="BN741" s="333"/>
      <c r="BO741" s="333"/>
      <c r="BP741" s="331" t="s">
        <v>287</v>
      </c>
    </row>
    <row r="742" spans="1:68" s="331" customFormat="1" x14ac:dyDescent="0.3">
      <c r="A742" s="330"/>
      <c r="B742" s="330"/>
      <c r="C742" s="330"/>
      <c r="D742" s="330"/>
      <c r="E742" s="330"/>
      <c r="F742" s="330"/>
      <c r="G742" s="330"/>
      <c r="H742" s="330"/>
      <c r="I742" s="330"/>
      <c r="J742" s="330"/>
      <c r="K742" s="330"/>
      <c r="L742" s="330"/>
      <c r="M742" s="330"/>
      <c r="N742" s="330"/>
      <c r="O742" s="330"/>
      <c r="P742" s="330"/>
      <c r="Q742" s="330"/>
      <c r="R742" s="330"/>
      <c r="S742" s="330"/>
      <c r="T742" s="330"/>
      <c r="U742" s="330"/>
      <c r="V742" s="330"/>
      <c r="W742" s="330"/>
      <c r="X742" s="330"/>
      <c r="Y742" s="330"/>
      <c r="BF742" s="332">
        <v>738</v>
      </c>
      <c r="BG742" s="333">
        <v>135000</v>
      </c>
      <c r="BH742" s="333">
        <v>99000</v>
      </c>
      <c r="BI742" s="333">
        <v>110000</v>
      </c>
      <c r="BJ742" s="333">
        <v>85000</v>
      </c>
      <c r="BK742" s="333">
        <v>99000</v>
      </c>
      <c r="BL742" s="333"/>
      <c r="BM742" s="333"/>
      <c r="BN742" s="333"/>
      <c r="BO742" s="333"/>
      <c r="BP742" s="331" t="s">
        <v>287</v>
      </c>
    </row>
    <row r="743" spans="1:68" s="331" customFormat="1" x14ac:dyDescent="0.3">
      <c r="A743" s="330"/>
      <c r="B743" s="330"/>
      <c r="C743" s="330"/>
      <c r="D743" s="330"/>
      <c r="E743" s="330"/>
      <c r="F743" s="330"/>
      <c r="G743" s="330"/>
      <c r="H743" s="330"/>
      <c r="I743" s="330"/>
      <c r="J743" s="330"/>
      <c r="K743" s="330"/>
      <c r="L743" s="330"/>
      <c r="M743" s="330"/>
      <c r="N743" s="330"/>
      <c r="O743" s="330"/>
      <c r="P743" s="330"/>
      <c r="Q743" s="330"/>
      <c r="R743" s="330"/>
      <c r="S743" s="330"/>
      <c r="T743" s="330"/>
      <c r="U743" s="330"/>
      <c r="V743" s="330"/>
      <c r="W743" s="330"/>
      <c r="X743" s="330"/>
      <c r="Y743" s="330"/>
      <c r="BF743" s="332">
        <v>739</v>
      </c>
      <c r="BG743" s="333">
        <v>135000</v>
      </c>
      <c r="BH743" s="333">
        <v>99000</v>
      </c>
      <c r="BI743" s="333">
        <v>110000</v>
      </c>
      <c r="BJ743" s="333">
        <v>85000</v>
      </c>
      <c r="BK743" s="333">
        <v>99000</v>
      </c>
      <c r="BL743" s="333"/>
      <c r="BM743" s="333"/>
      <c r="BN743" s="333"/>
      <c r="BO743" s="333"/>
      <c r="BP743" s="331" t="s">
        <v>287</v>
      </c>
    </row>
    <row r="744" spans="1:68" s="331" customFormat="1" x14ac:dyDescent="0.3">
      <c r="A744" s="330"/>
      <c r="B744" s="330"/>
      <c r="C744" s="330"/>
      <c r="D744" s="330"/>
      <c r="E744" s="330"/>
      <c r="F744" s="330"/>
      <c r="G744" s="330"/>
      <c r="H744" s="330"/>
      <c r="I744" s="330"/>
      <c r="J744" s="330"/>
      <c r="K744" s="330"/>
      <c r="L744" s="330"/>
      <c r="M744" s="330"/>
      <c r="N744" s="330"/>
      <c r="O744" s="330"/>
      <c r="P744" s="330"/>
      <c r="Q744" s="330"/>
      <c r="R744" s="330"/>
      <c r="S744" s="330"/>
      <c r="T744" s="330"/>
      <c r="U744" s="330"/>
      <c r="V744" s="330"/>
      <c r="W744" s="330"/>
      <c r="X744" s="330"/>
      <c r="Y744" s="330"/>
      <c r="BF744" s="332">
        <v>740</v>
      </c>
      <c r="BG744" s="333">
        <v>135000</v>
      </c>
      <c r="BH744" s="333">
        <v>99000</v>
      </c>
      <c r="BI744" s="333">
        <v>110000</v>
      </c>
      <c r="BJ744" s="333">
        <v>85000</v>
      </c>
      <c r="BK744" s="333">
        <v>99000</v>
      </c>
      <c r="BL744" s="333"/>
      <c r="BM744" s="333"/>
      <c r="BN744" s="333"/>
      <c r="BO744" s="333"/>
      <c r="BP744" s="331" t="s">
        <v>287</v>
      </c>
    </row>
    <row r="745" spans="1:68" s="331" customFormat="1" x14ac:dyDescent="0.3">
      <c r="A745" s="330"/>
      <c r="B745" s="330"/>
      <c r="C745" s="330"/>
      <c r="D745" s="330"/>
      <c r="E745" s="330"/>
      <c r="F745" s="330"/>
      <c r="G745" s="330"/>
      <c r="H745" s="330"/>
      <c r="I745" s="330"/>
      <c r="J745" s="330"/>
      <c r="K745" s="330"/>
      <c r="L745" s="330"/>
      <c r="M745" s="330"/>
      <c r="N745" s="330"/>
      <c r="O745" s="330"/>
      <c r="P745" s="330"/>
      <c r="Q745" s="330"/>
      <c r="R745" s="330"/>
      <c r="S745" s="330"/>
      <c r="T745" s="330"/>
      <c r="U745" s="330"/>
      <c r="V745" s="330"/>
      <c r="W745" s="330"/>
      <c r="X745" s="330"/>
      <c r="Y745" s="330"/>
      <c r="BF745" s="332">
        <v>741</v>
      </c>
      <c r="BG745" s="333">
        <v>135000</v>
      </c>
      <c r="BH745" s="333">
        <v>99000</v>
      </c>
      <c r="BI745" s="333">
        <v>110000</v>
      </c>
      <c r="BJ745" s="333">
        <v>85000</v>
      </c>
      <c r="BK745" s="333">
        <v>99000</v>
      </c>
      <c r="BL745" s="333"/>
      <c r="BM745" s="333"/>
      <c r="BN745" s="333"/>
      <c r="BO745" s="333"/>
      <c r="BP745" s="331" t="s">
        <v>287</v>
      </c>
    </row>
    <row r="746" spans="1:68" s="331" customFormat="1" x14ac:dyDescent="0.3">
      <c r="A746" s="330"/>
      <c r="B746" s="330"/>
      <c r="C746" s="330"/>
      <c r="D746" s="330"/>
      <c r="E746" s="330"/>
      <c r="F746" s="330"/>
      <c r="G746" s="330"/>
      <c r="H746" s="330"/>
      <c r="I746" s="330"/>
      <c r="J746" s="330"/>
      <c r="K746" s="330"/>
      <c r="L746" s="330"/>
      <c r="M746" s="330"/>
      <c r="N746" s="330"/>
      <c r="O746" s="330"/>
      <c r="P746" s="330"/>
      <c r="Q746" s="330"/>
      <c r="R746" s="330"/>
      <c r="S746" s="330"/>
      <c r="T746" s="330"/>
      <c r="U746" s="330"/>
      <c r="V746" s="330"/>
      <c r="W746" s="330"/>
      <c r="X746" s="330"/>
      <c r="Y746" s="330"/>
      <c r="BF746" s="332">
        <v>742</v>
      </c>
      <c r="BG746" s="333">
        <v>135000</v>
      </c>
      <c r="BH746" s="333">
        <v>99000</v>
      </c>
      <c r="BI746" s="333">
        <v>110000</v>
      </c>
      <c r="BJ746" s="333">
        <v>85000</v>
      </c>
      <c r="BK746" s="333">
        <v>99000</v>
      </c>
      <c r="BL746" s="333"/>
      <c r="BM746" s="333"/>
      <c r="BN746" s="333"/>
      <c r="BO746" s="333"/>
      <c r="BP746" s="331" t="s">
        <v>287</v>
      </c>
    </row>
    <row r="747" spans="1:68" s="331" customFormat="1" x14ac:dyDescent="0.3">
      <c r="A747" s="330"/>
      <c r="B747" s="330"/>
      <c r="C747" s="330"/>
      <c r="D747" s="330"/>
      <c r="E747" s="330"/>
      <c r="F747" s="330"/>
      <c r="G747" s="330"/>
      <c r="H747" s="330"/>
      <c r="I747" s="330"/>
      <c r="J747" s="330"/>
      <c r="K747" s="330"/>
      <c r="L747" s="330"/>
      <c r="M747" s="330"/>
      <c r="N747" s="330"/>
      <c r="O747" s="330"/>
      <c r="P747" s="330"/>
      <c r="Q747" s="330"/>
      <c r="R747" s="330"/>
      <c r="S747" s="330"/>
      <c r="T747" s="330"/>
      <c r="U747" s="330"/>
      <c r="V747" s="330"/>
      <c r="W747" s="330"/>
      <c r="X747" s="330"/>
      <c r="Y747" s="330"/>
      <c r="BF747" s="332">
        <v>743</v>
      </c>
      <c r="BG747" s="333">
        <v>135000</v>
      </c>
      <c r="BH747" s="333">
        <v>99000</v>
      </c>
      <c r="BI747" s="333">
        <v>110000</v>
      </c>
      <c r="BJ747" s="333">
        <v>85000</v>
      </c>
      <c r="BK747" s="333">
        <v>99000</v>
      </c>
      <c r="BL747" s="333"/>
      <c r="BM747" s="333"/>
      <c r="BN747" s="333"/>
      <c r="BO747" s="333"/>
      <c r="BP747" s="331" t="s">
        <v>287</v>
      </c>
    </row>
    <row r="748" spans="1:68" s="331" customFormat="1" x14ac:dyDescent="0.3">
      <c r="A748" s="330"/>
      <c r="B748" s="330"/>
      <c r="C748" s="330"/>
      <c r="D748" s="330"/>
      <c r="E748" s="330"/>
      <c r="F748" s="330"/>
      <c r="G748" s="330"/>
      <c r="H748" s="330"/>
      <c r="I748" s="330"/>
      <c r="J748" s="330"/>
      <c r="K748" s="330"/>
      <c r="L748" s="330"/>
      <c r="M748" s="330"/>
      <c r="N748" s="330"/>
      <c r="O748" s="330"/>
      <c r="P748" s="330"/>
      <c r="Q748" s="330"/>
      <c r="R748" s="330"/>
      <c r="S748" s="330"/>
      <c r="T748" s="330"/>
      <c r="U748" s="330"/>
      <c r="V748" s="330"/>
      <c r="W748" s="330"/>
      <c r="X748" s="330"/>
      <c r="Y748" s="330"/>
      <c r="BF748" s="332">
        <v>744</v>
      </c>
      <c r="BG748" s="333">
        <v>135000</v>
      </c>
      <c r="BH748" s="333">
        <v>99000</v>
      </c>
      <c r="BI748" s="333">
        <v>110000</v>
      </c>
      <c r="BJ748" s="333">
        <v>85000</v>
      </c>
      <c r="BK748" s="333">
        <v>99000</v>
      </c>
      <c r="BL748" s="333"/>
      <c r="BM748" s="333"/>
      <c r="BN748" s="333"/>
      <c r="BO748" s="333"/>
      <c r="BP748" s="331" t="s">
        <v>287</v>
      </c>
    </row>
    <row r="749" spans="1:68" s="331" customFormat="1" x14ac:dyDescent="0.3">
      <c r="A749" s="330"/>
      <c r="B749" s="330"/>
      <c r="C749" s="330"/>
      <c r="D749" s="330"/>
      <c r="E749" s="330"/>
      <c r="F749" s="330"/>
      <c r="G749" s="330"/>
      <c r="H749" s="330"/>
      <c r="I749" s="330"/>
      <c r="J749" s="330"/>
      <c r="K749" s="330"/>
      <c r="L749" s="330"/>
      <c r="M749" s="330"/>
      <c r="N749" s="330"/>
      <c r="O749" s="330"/>
      <c r="P749" s="330"/>
      <c r="Q749" s="330"/>
      <c r="R749" s="330"/>
      <c r="S749" s="330"/>
      <c r="T749" s="330"/>
      <c r="U749" s="330"/>
      <c r="V749" s="330"/>
      <c r="W749" s="330"/>
      <c r="X749" s="330"/>
      <c r="Y749" s="330"/>
      <c r="BF749" s="332">
        <v>745</v>
      </c>
      <c r="BG749" s="333">
        <v>135000</v>
      </c>
      <c r="BH749" s="333">
        <v>99000</v>
      </c>
      <c r="BI749" s="333">
        <v>110000</v>
      </c>
      <c r="BJ749" s="333">
        <v>85000</v>
      </c>
      <c r="BK749" s="333">
        <v>99000</v>
      </c>
      <c r="BL749" s="333"/>
      <c r="BM749" s="333"/>
      <c r="BN749" s="333"/>
      <c r="BO749" s="333"/>
      <c r="BP749" s="331" t="s">
        <v>287</v>
      </c>
    </row>
    <row r="750" spans="1:68" s="331" customFormat="1" x14ac:dyDescent="0.3">
      <c r="A750" s="330"/>
      <c r="B750" s="330"/>
      <c r="C750" s="330"/>
      <c r="D750" s="330"/>
      <c r="E750" s="330"/>
      <c r="F750" s="330"/>
      <c r="G750" s="330"/>
      <c r="H750" s="330"/>
      <c r="I750" s="330"/>
      <c r="J750" s="330"/>
      <c r="K750" s="330"/>
      <c r="L750" s="330"/>
      <c r="M750" s="330"/>
      <c r="N750" s="330"/>
      <c r="O750" s="330"/>
      <c r="P750" s="330"/>
      <c r="Q750" s="330"/>
      <c r="R750" s="330"/>
      <c r="S750" s="330"/>
      <c r="T750" s="330"/>
      <c r="U750" s="330"/>
      <c r="V750" s="330"/>
      <c r="W750" s="330"/>
      <c r="X750" s="330"/>
      <c r="Y750" s="330"/>
      <c r="BF750" s="332">
        <v>746</v>
      </c>
      <c r="BG750" s="333">
        <v>135000</v>
      </c>
      <c r="BH750" s="333">
        <v>99000</v>
      </c>
      <c r="BI750" s="333">
        <v>110000</v>
      </c>
      <c r="BJ750" s="333">
        <v>85000</v>
      </c>
      <c r="BK750" s="333">
        <v>99000</v>
      </c>
      <c r="BL750" s="333"/>
      <c r="BM750" s="333"/>
      <c r="BN750" s="333"/>
      <c r="BO750" s="333"/>
      <c r="BP750" s="331" t="s">
        <v>287</v>
      </c>
    </row>
    <row r="751" spans="1:68" s="331" customFormat="1" x14ac:dyDescent="0.3">
      <c r="A751" s="330"/>
      <c r="B751" s="330"/>
      <c r="C751" s="330"/>
      <c r="D751" s="330"/>
      <c r="E751" s="330"/>
      <c r="F751" s="330"/>
      <c r="G751" s="330"/>
      <c r="H751" s="330"/>
      <c r="I751" s="330"/>
      <c r="J751" s="330"/>
      <c r="K751" s="330"/>
      <c r="L751" s="330"/>
      <c r="M751" s="330"/>
      <c r="N751" s="330"/>
      <c r="O751" s="330"/>
      <c r="P751" s="330"/>
      <c r="Q751" s="330"/>
      <c r="R751" s="330"/>
      <c r="S751" s="330"/>
      <c r="T751" s="330"/>
      <c r="U751" s="330"/>
      <c r="V751" s="330"/>
      <c r="W751" s="330"/>
      <c r="X751" s="330"/>
      <c r="Y751" s="330"/>
      <c r="BF751" s="332">
        <v>747</v>
      </c>
      <c r="BG751" s="333">
        <v>135000</v>
      </c>
      <c r="BH751" s="333">
        <v>99000</v>
      </c>
      <c r="BI751" s="333">
        <v>110000</v>
      </c>
      <c r="BJ751" s="333">
        <v>85000</v>
      </c>
      <c r="BK751" s="333">
        <v>99000</v>
      </c>
      <c r="BL751" s="333"/>
      <c r="BM751" s="333"/>
      <c r="BN751" s="333"/>
      <c r="BO751" s="333"/>
      <c r="BP751" s="331" t="s">
        <v>287</v>
      </c>
    </row>
    <row r="752" spans="1:68" s="331" customFormat="1" x14ac:dyDescent="0.3">
      <c r="A752" s="330"/>
      <c r="B752" s="330"/>
      <c r="C752" s="330"/>
      <c r="D752" s="330"/>
      <c r="E752" s="330"/>
      <c r="F752" s="330"/>
      <c r="G752" s="330"/>
      <c r="H752" s="330"/>
      <c r="I752" s="330"/>
      <c r="J752" s="330"/>
      <c r="K752" s="330"/>
      <c r="L752" s="330"/>
      <c r="M752" s="330"/>
      <c r="N752" s="330"/>
      <c r="O752" s="330"/>
      <c r="P752" s="330"/>
      <c r="Q752" s="330"/>
      <c r="R752" s="330"/>
      <c r="S752" s="330"/>
      <c r="T752" s="330"/>
      <c r="U752" s="330"/>
      <c r="V752" s="330"/>
      <c r="W752" s="330"/>
      <c r="X752" s="330"/>
      <c r="Y752" s="330"/>
      <c r="BF752" s="332">
        <v>748</v>
      </c>
      <c r="BG752" s="333">
        <v>135000</v>
      </c>
      <c r="BH752" s="333">
        <v>99000</v>
      </c>
      <c r="BI752" s="333">
        <v>110000</v>
      </c>
      <c r="BJ752" s="333">
        <v>85000</v>
      </c>
      <c r="BK752" s="333">
        <v>99000</v>
      </c>
      <c r="BL752" s="333"/>
      <c r="BM752" s="333"/>
      <c r="BN752" s="333"/>
      <c r="BO752" s="333"/>
      <c r="BP752" s="331" t="s">
        <v>287</v>
      </c>
    </row>
    <row r="753" spans="1:68" s="331" customFormat="1" x14ac:dyDescent="0.3">
      <c r="A753" s="330"/>
      <c r="B753" s="330"/>
      <c r="C753" s="330"/>
      <c r="D753" s="330"/>
      <c r="E753" s="330"/>
      <c r="F753" s="330"/>
      <c r="G753" s="330"/>
      <c r="H753" s="330"/>
      <c r="I753" s="330"/>
      <c r="J753" s="330"/>
      <c r="K753" s="330"/>
      <c r="L753" s="330"/>
      <c r="M753" s="330"/>
      <c r="N753" s="330"/>
      <c r="O753" s="330"/>
      <c r="P753" s="330"/>
      <c r="Q753" s="330"/>
      <c r="R753" s="330"/>
      <c r="S753" s="330"/>
      <c r="T753" s="330"/>
      <c r="U753" s="330"/>
      <c r="V753" s="330"/>
      <c r="W753" s="330"/>
      <c r="X753" s="330"/>
      <c r="Y753" s="330"/>
      <c r="BF753" s="332">
        <v>749</v>
      </c>
      <c r="BG753" s="333">
        <v>135000</v>
      </c>
      <c r="BH753" s="333">
        <v>99000</v>
      </c>
      <c r="BI753" s="333">
        <v>110000</v>
      </c>
      <c r="BJ753" s="333">
        <v>85000</v>
      </c>
      <c r="BK753" s="333">
        <v>99000</v>
      </c>
      <c r="BL753" s="333"/>
      <c r="BM753" s="333"/>
      <c r="BN753" s="333"/>
      <c r="BO753" s="333"/>
      <c r="BP753" s="331" t="s">
        <v>287</v>
      </c>
    </row>
    <row r="754" spans="1:68" s="331" customFormat="1" x14ac:dyDescent="0.3">
      <c r="A754" s="330"/>
      <c r="B754" s="330"/>
      <c r="C754" s="330"/>
      <c r="D754" s="330"/>
      <c r="E754" s="330"/>
      <c r="F754" s="330"/>
      <c r="G754" s="330"/>
      <c r="H754" s="330"/>
      <c r="I754" s="330"/>
      <c r="J754" s="330"/>
      <c r="K754" s="330"/>
      <c r="L754" s="330"/>
      <c r="M754" s="330"/>
      <c r="N754" s="330"/>
      <c r="O754" s="330"/>
      <c r="P754" s="330"/>
      <c r="Q754" s="330"/>
      <c r="R754" s="330"/>
      <c r="S754" s="330"/>
      <c r="T754" s="330"/>
      <c r="U754" s="330"/>
      <c r="V754" s="330"/>
      <c r="W754" s="330"/>
      <c r="X754" s="330"/>
      <c r="Y754" s="330"/>
      <c r="BF754" s="332">
        <v>750</v>
      </c>
      <c r="BG754" s="333">
        <v>135000</v>
      </c>
      <c r="BH754" s="333">
        <v>99000</v>
      </c>
      <c r="BI754" s="333">
        <v>110000</v>
      </c>
      <c r="BJ754" s="333">
        <v>85000</v>
      </c>
      <c r="BK754" s="333">
        <v>99000</v>
      </c>
      <c r="BL754" s="333"/>
      <c r="BM754" s="333"/>
      <c r="BN754" s="333"/>
      <c r="BO754" s="333"/>
      <c r="BP754" s="331" t="s">
        <v>287</v>
      </c>
    </row>
    <row r="756" spans="1:68" s="331" customFormat="1" x14ac:dyDescent="0.3">
      <c r="A756" s="330"/>
      <c r="B756" s="330"/>
      <c r="C756" s="330"/>
      <c r="D756" s="330"/>
      <c r="E756" s="330"/>
      <c r="F756" s="330"/>
      <c r="G756" s="330"/>
      <c r="H756" s="330"/>
      <c r="I756" s="330"/>
      <c r="J756" s="330"/>
      <c r="K756" s="330"/>
      <c r="L756" s="330"/>
      <c r="M756" s="330"/>
      <c r="N756" s="330"/>
      <c r="O756" s="330"/>
      <c r="P756" s="330"/>
      <c r="Q756" s="330"/>
      <c r="R756" s="330"/>
      <c r="S756" s="330"/>
      <c r="T756" s="330"/>
      <c r="U756" s="330"/>
      <c r="V756" s="330"/>
      <c r="W756" s="330"/>
      <c r="X756" s="330"/>
      <c r="Y756" s="330"/>
      <c r="BF756" s="332" t="s">
        <v>273</v>
      </c>
      <c r="BG756" s="333" t="s">
        <v>304</v>
      </c>
      <c r="BH756" s="333" t="s">
        <v>304</v>
      </c>
      <c r="BI756" s="333" t="s">
        <v>304</v>
      </c>
      <c r="BJ756" s="333">
        <v>150000</v>
      </c>
      <c r="BK756" s="333">
        <v>250000</v>
      </c>
      <c r="BL756" s="333"/>
      <c r="BM756" s="333"/>
      <c r="BN756" s="333"/>
      <c r="BO756" s="333"/>
    </row>
  </sheetData>
  <dataConsolidate/>
  <mergeCells count="29">
    <mergeCell ref="Q30:Q31"/>
    <mergeCell ref="P32:P33"/>
    <mergeCell ref="Q32:Q33"/>
    <mergeCell ref="I103:I104"/>
    <mergeCell ref="K30:K33"/>
    <mergeCell ref="L30:L33"/>
    <mergeCell ref="M30:M33"/>
    <mergeCell ref="N30:N33"/>
    <mergeCell ref="O30:O33"/>
    <mergeCell ref="P30:P31"/>
    <mergeCell ref="N26:N27"/>
    <mergeCell ref="O26:O27"/>
    <mergeCell ref="P26:P27"/>
    <mergeCell ref="L28:L29"/>
    <mergeCell ref="M28:M29"/>
    <mergeCell ref="N28:N29"/>
    <mergeCell ref="O28:O29"/>
    <mergeCell ref="P28:P29"/>
    <mergeCell ref="F9:G9"/>
    <mergeCell ref="E10:H10"/>
    <mergeCell ref="L25:M25"/>
    <mergeCell ref="K26:K29"/>
    <mergeCell ref="L26:L27"/>
    <mergeCell ref="M26:M27"/>
    <mergeCell ref="E8:H8"/>
    <mergeCell ref="E4:H4"/>
    <mergeCell ref="E5:H5"/>
    <mergeCell ref="E6:H6"/>
    <mergeCell ref="E7:H7"/>
  </mergeCells>
  <conditionalFormatting sqref="E45:O45 K41:O41 K43:O44">
    <cfRule type="cellIs" dxfId="95" priority="28" operator="lessThan">
      <formula>0</formula>
    </cfRule>
  </conditionalFormatting>
  <conditionalFormatting sqref="H16:H18">
    <cfRule type="cellIs" dxfId="94" priority="27" operator="lessThan">
      <formula>0</formula>
    </cfRule>
  </conditionalFormatting>
  <conditionalFormatting sqref="H21">
    <cfRule type="cellIs" dxfId="93" priority="26" operator="lessThan">
      <formula>0</formula>
    </cfRule>
  </conditionalFormatting>
  <conditionalFormatting sqref="H25:I33">
    <cfRule type="cellIs" dxfId="92" priority="25" operator="lessThan">
      <formula>0</formula>
    </cfRule>
  </conditionalFormatting>
  <conditionalFormatting sqref="D15:D23">
    <cfRule type="cellIs" dxfId="91" priority="24" operator="lessThan">
      <formula>0</formula>
    </cfRule>
  </conditionalFormatting>
  <conditionalFormatting sqref="J32">
    <cfRule type="cellIs" dxfId="90" priority="23" operator="lessThan">
      <formula>0</formula>
    </cfRule>
  </conditionalFormatting>
  <conditionalFormatting sqref="P48:P56">
    <cfRule type="containsText" dxfId="89" priority="21" operator="containsText" text="Salah">
      <formula>NOT(ISERROR(SEARCH("Salah",P48)))</formula>
    </cfRule>
    <cfRule type="expression" dxfId="88" priority="22">
      <formula>"Salah"</formula>
    </cfRule>
  </conditionalFormatting>
  <conditionalFormatting sqref="P72:P79">
    <cfRule type="containsText" dxfId="87" priority="20" operator="containsText" text="Salah">
      <formula>NOT(ISERROR(SEARCH("Salah",P72)))</formula>
    </cfRule>
  </conditionalFormatting>
  <conditionalFormatting sqref="K30">
    <cfRule type="containsText" dxfId="86" priority="19" operator="containsText" text="IRR 6th.">
      <formula>NOT(ISERROR(SEARCH("IRR 6th.",K30)))</formula>
    </cfRule>
  </conditionalFormatting>
  <conditionalFormatting sqref="E41:J41 J39 E37:E40 F40 E43:J44 E42:O42">
    <cfRule type="cellIs" dxfId="85" priority="18" operator="lessThan">
      <formula>0</formula>
    </cfRule>
  </conditionalFormatting>
  <conditionalFormatting sqref="F37:F38">
    <cfRule type="cellIs" dxfId="84" priority="17" operator="lessThan">
      <formula>0</formula>
    </cfRule>
  </conditionalFormatting>
  <conditionalFormatting sqref="F39">
    <cfRule type="cellIs" dxfId="83" priority="16" operator="lessThan">
      <formula>0</formula>
    </cfRule>
  </conditionalFormatting>
  <conditionalFormatting sqref="G39:I39">
    <cfRule type="cellIs" dxfId="82" priority="15" operator="lessThan">
      <formula>0</formula>
    </cfRule>
  </conditionalFormatting>
  <conditionalFormatting sqref="G37:O37">
    <cfRule type="cellIs" dxfId="81" priority="14" operator="lessThan">
      <formula>0</formula>
    </cfRule>
  </conditionalFormatting>
  <conditionalFormatting sqref="G38:J38 L38:O38">
    <cfRule type="cellIs" dxfId="80" priority="13" operator="lessThan">
      <formula>0</formula>
    </cfRule>
  </conditionalFormatting>
  <conditionalFormatting sqref="G40:K40 M40:O40">
    <cfRule type="cellIs" dxfId="79" priority="12" operator="lessThan">
      <formula>0</formula>
    </cfRule>
  </conditionalFormatting>
  <conditionalFormatting sqref="K38">
    <cfRule type="cellIs" dxfId="78" priority="11" operator="lessThan">
      <formula>0</formula>
    </cfRule>
  </conditionalFormatting>
  <conditionalFormatting sqref="L40">
    <cfRule type="cellIs" dxfId="77" priority="10" operator="lessThan">
      <formula>0</formula>
    </cfRule>
  </conditionalFormatting>
  <conditionalFormatting sqref="D26:D28">
    <cfRule type="cellIs" dxfId="76" priority="9" operator="lessThan">
      <formula>0</formula>
    </cfRule>
  </conditionalFormatting>
  <conditionalFormatting sqref="K26">
    <cfRule type="containsText" dxfId="75" priority="8" operator="containsText" text="IRR 6th.">
      <formula>NOT(ISERROR(SEARCH("IRR 6th.",K26)))</formula>
    </cfRule>
  </conditionalFormatting>
  <conditionalFormatting sqref="M30">
    <cfRule type="cellIs" dxfId="74" priority="7" operator="lessThan">
      <formula>0.2</formula>
    </cfRule>
  </conditionalFormatting>
  <conditionalFormatting sqref="L30">
    <cfRule type="containsText" dxfId="73" priority="6" operator="containsText" text="IRR 6th.">
      <formula>NOT(ISERROR(SEARCH("IRR 6th.",L30)))</formula>
    </cfRule>
  </conditionalFormatting>
  <conditionalFormatting sqref="M26">
    <cfRule type="cellIs" dxfId="72" priority="5" operator="lessThan">
      <formula>0.2</formula>
    </cfRule>
  </conditionalFormatting>
  <conditionalFormatting sqref="L26">
    <cfRule type="containsText" dxfId="71" priority="4" operator="containsText" text="IRR 6th.">
      <formula>NOT(ISERROR(SEARCH("IRR 6th.",L26)))</formula>
    </cfRule>
  </conditionalFormatting>
  <conditionalFormatting sqref="M28">
    <cfRule type="cellIs" dxfId="70" priority="3" operator="lessThan">
      <formula>0.2</formula>
    </cfRule>
  </conditionalFormatting>
  <conditionalFormatting sqref="L28">
    <cfRule type="containsText" dxfId="69" priority="2" operator="containsText" text="IRR 6th.">
      <formula>NOT(ISERROR(SEARCH("IRR 6th.",L28)))</formula>
    </cfRule>
  </conditionalFormatting>
  <conditionalFormatting sqref="K39:O39">
    <cfRule type="cellIs" dxfId="68" priority="1" operator="lessThan">
      <formula>0</formula>
    </cfRule>
  </conditionalFormatting>
  <dataValidations count="15">
    <dataValidation type="list" allowBlank="1" showInputMessage="1" showErrorMessage="1" sqref="E6:H6" xr:uid="{00000000-0002-0000-0800-000000000000}">
      <formula1>$AC$7:$AC$17</formula1>
    </dataValidation>
    <dataValidation type="list" allowBlank="1" showInputMessage="1" showErrorMessage="1" sqref="E48:J55" xr:uid="{00000000-0002-0000-0800-000001000000}">
      <formula1>$AJ$7:$AJ$8</formula1>
    </dataValidation>
    <dataValidation type="list" allowBlank="1" showInputMessage="1" showErrorMessage="1" sqref="E72:F74" xr:uid="{00000000-0002-0000-0800-000002000000}">
      <formula1>$AM$8:$AM$27</formula1>
    </dataValidation>
    <dataValidation type="list" allowBlank="1" showInputMessage="1" showErrorMessage="1" sqref="E77:F79 G72:O79" xr:uid="{00000000-0002-0000-0800-000003000000}">
      <formula1>$AM$7:$AM$27</formula1>
    </dataValidation>
    <dataValidation type="list" allowBlank="1" showInputMessage="1" showErrorMessage="1" sqref="K48:O56 E56:J56" xr:uid="{00000000-0002-0000-0800-000004000000}">
      <formula1>$AJ$8:$AJ$9</formula1>
    </dataValidation>
    <dataValidation type="list" allowBlank="1" showInputMessage="1" showErrorMessage="1" sqref="P40:P41" xr:uid="{00000000-0002-0000-0800-000005000000}">
      <formula1>$BF$756:$BF$757</formula1>
    </dataValidation>
    <dataValidation type="list" allowBlank="1" showInputMessage="1" showErrorMessage="1" sqref="E10:H10" xr:uid="{00000000-0002-0000-0800-000006000000}">
      <formula1>$AI$7:$AI$11</formula1>
    </dataValidation>
    <dataValidation type="list" allowBlank="1" showInputMessage="1" showErrorMessage="1" sqref="F9" xr:uid="{00000000-0002-0000-0800-000007000000}">
      <formula1>$AG$7:$AG$19</formula1>
    </dataValidation>
    <dataValidation type="list" allowBlank="1" showInputMessage="1" showErrorMessage="1" sqref="E8:H8" xr:uid="{00000000-0002-0000-0800-000008000000}">
      <formula1>$AE$7:$AE$9</formula1>
    </dataValidation>
    <dataValidation type="list" allowBlank="1" showInputMessage="1" showErrorMessage="1" sqref="E7:H7" xr:uid="{00000000-0002-0000-0800-000009000000}">
      <formula1>$AD$7:$AD$17</formula1>
    </dataValidation>
    <dataValidation type="list" allowBlank="1" showInputMessage="1" showErrorMessage="1" sqref="P42:P45 P37:P39" xr:uid="{00000000-0002-0000-0800-00000A000000}">
      <formula1>$BD$754:$BD$755</formula1>
    </dataValidation>
    <dataValidation type="list" allowBlank="1" showInputMessage="1" showErrorMessage="1" sqref="B30" xr:uid="{00000000-0002-0000-0800-00000B000000}">
      <formula1>$AJ$7:$AJ$9</formula1>
    </dataValidation>
    <dataValidation type="list" allowBlank="1" showInputMessage="1" showErrorMessage="1" sqref="H9" xr:uid="{00000000-0002-0000-0800-00000C000000}">
      <formula1>$AH$7:$AH$21</formula1>
    </dataValidation>
    <dataValidation type="list" allowBlank="1" showInputMessage="1" showErrorMessage="1" sqref="E9" xr:uid="{00000000-0002-0000-0800-00000D000000}">
      <formula1>$AF$7:$AF$34</formula1>
    </dataValidation>
    <dataValidation type="list" allowBlank="1" showInputMessage="1" showErrorMessage="1" sqref="E75:F76" xr:uid="{00000000-0002-0000-0800-00000E000000}">
      <formula1>$AM$9:$AM$28</formula1>
    </dataValidation>
  </dataValidations>
  <printOptions horizontalCentered="1"/>
  <pageMargins left="0.2" right="0.2" top="0.16" bottom="0" header="0.3" footer="0.3"/>
  <pageSetup paperSize="9" scale="41" orientation="landscape"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CJ756"/>
  <sheetViews>
    <sheetView showGridLines="0" topLeftCell="I73" zoomScale="70" zoomScaleNormal="70" workbookViewId="0">
      <selection activeCell="O87" sqref="O87:O88"/>
    </sheetView>
  </sheetViews>
  <sheetFormatPr defaultColWidth="9.1796875" defaultRowHeight="13" outlineLevelCol="1" x14ac:dyDescent="0.3"/>
  <cols>
    <col min="1" max="1" width="1.453125" style="330" customWidth="1"/>
    <col min="2" max="2" width="5.26953125" style="330" customWidth="1"/>
    <col min="3" max="3" width="16.7265625" style="330" bestFit="1" customWidth="1"/>
    <col min="4" max="4" width="15.7265625" style="330" customWidth="1"/>
    <col min="5" max="5" width="22" style="330" customWidth="1"/>
    <col min="6" max="9" width="22" style="330" customWidth="1" outlineLevel="1"/>
    <col min="10" max="11" width="22" style="330" customWidth="1"/>
    <col min="12" max="13" width="20.1796875" style="330" customWidth="1"/>
    <col min="14" max="14" width="23.7265625" style="330" customWidth="1"/>
    <col min="15" max="15" width="23.26953125" style="330" customWidth="1"/>
    <col min="16" max="16" width="17.26953125" style="330" customWidth="1"/>
    <col min="17" max="17" width="18.54296875" style="330" customWidth="1"/>
    <col min="18" max="18" width="20.54296875" style="330" customWidth="1"/>
    <col min="19" max="19" width="20" style="330" customWidth="1"/>
    <col min="20" max="20" width="18.26953125" style="330" customWidth="1"/>
    <col min="21" max="25" width="9.1796875" style="330"/>
    <col min="26" max="26" width="9.1796875" style="331"/>
    <col min="27" max="28" width="9.1796875" style="331" customWidth="1"/>
    <col min="29" max="29" width="16.7265625" style="331" customWidth="1"/>
    <col min="30" max="30" width="17.81640625" style="331" customWidth="1"/>
    <col min="31" max="31" width="16.26953125" style="331" customWidth="1"/>
    <col min="32" max="32" width="8.453125" style="331" customWidth="1"/>
    <col min="33" max="33" width="11.1796875" style="331" customWidth="1"/>
    <col min="34" max="34" width="7" style="331" customWidth="1"/>
    <col min="35" max="35" width="11" style="331" customWidth="1"/>
    <col min="36" max="36" width="13.54296875" style="331" customWidth="1"/>
    <col min="37" max="37" width="11.54296875" style="331" customWidth="1"/>
    <col min="38" max="38" width="11.26953125" style="331" customWidth="1"/>
    <col min="39" max="39" width="23" style="331" customWidth="1"/>
    <col min="40" max="42" width="9.1796875" style="331" customWidth="1"/>
    <col min="43" max="43" width="4.26953125" style="331" customWidth="1"/>
    <col min="44" max="44" width="14.81640625" style="331" customWidth="1"/>
    <col min="45" max="47" width="16.453125" style="331" customWidth="1"/>
    <col min="48" max="49" width="14.54296875" style="331" customWidth="1"/>
    <col min="50" max="50" width="16.453125" style="331" customWidth="1"/>
    <col min="51" max="51" width="14.54296875" style="331" customWidth="1"/>
    <col min="52" max="52" width="16.453125" style="331" customWidth="1"/>
    <col min="53" max="54" width="14.54296875" style="331" customWidth="1"/>
    <col min="55" max="56" width="16.453125" style="331" customWidth="1"/>
    <col min="57" max="57" width="14.54296875" style="331" customWidth="1"/>
    <col min="58" max="58" width="11.26953125" style="332" customWidth="1"/>
    <col min="59" max="63" width="10.26953125" style="333" customWidth="1"/>
    <col min="64" max="64" width="14.7265625" style="333" customWidth="1"/>
    <col min="65" max="65" width="7.26953125" style="333" customWidth="1"/>
    <col min="66" max="66" width="8.1796875" style="333" customWidth="1"/>
    <col min="67" max="67" width="7.81640625" style="333" customWidth="1"/>
    <col min="68" max="68" width="2.7265625" style="331" customWidth="1"/>
    <col min="69" max="83" width="9.1796875" style="331" customWidth="1"/>
    <col min="84" max="84" width="9.1796875" style="331"/>
    <col min="85" max="16384" width="9.1796875" style="330"/>
  </cols>
  <sheetData>
    <row r="1" spans="1:88" ht="12.75" customHeight="1" x14ac:dyDescent="0.3">
      <c r="A1" s="778"/>
      <c r="B1" s="779"/>
      <c r="C1" s="779"/>
      <c r="D1" s="779"/>
      <c r="E1" s="779"/>
      <c r="F1" s="342"/>
      <c r="G1" s="342"/>
      <c r="H1" s="342"/>
      <c r="I1" s="342"/>
      <c r="J1" s="342"/>
      <c r="K1" s="342"/>
      <c r="L1" s="342"/>
      <c r="M1" s="780"/>
      <c r="N1" s="355" t="s">
        <v>189</v>
      </c>
      <c r="O1" s="780"/>
      <c r="P1" s="780"/>
      <c r="Q1" s="780"/>
      <c r="R1" s="779"/>
      <c r="S1" s="779"/>
      <c r="T1" s="779"/>
      <c r="U1" s="779"/>
      <c r="V1" s="781"/>
      <c r="Z1" s="330"/>
      <c r="AA1" s="330"/>
      <c r="AB1" s="330"/>
      <c r="AC1" s="330"/>
      <c r="BF1" s="331"/>
      <c r="BG1" s="331"/>
      <c r="BH1" s="331"/>
      <c r="BI1" s="331"/>
      <c r="BJ1" s="332"/>
      <c r="BP1" s="333"/>
      <c r="BQ1" s="333"/>
      <c r="BR1" s="333"/>
      <c r="BS1" s="333"/>
      <c r="CG1" s="331"/>
      <c r="CH1" s="331"/>
      <c r="CI1" s="331"/>
      <c r="CJ1" s="331"/>
    </row>
    <row r="2" spans="1:88" ht="12.75" customHeight="1" x14ac:dyDescent="0.3">
      <c r="A2" s="334"/>
      <c r="B2" s="335" t="s">
        <v>144</v>
      </c>
      <c r="C2" s="335"/>
      <c r="D2" s="336"/>
      <c r="E2" s="336"/>
      <c r="F2" s="336"/>
      <c r="G2" s="336"/>
      <c r="H2" s="336"/>
      <c r="I2" s="336"/>
      <c r="J2" s="780"/>
      <c r="K2" s="780"/>
      <c r="L2" s="780"/>
      <c r="M2" s="780"/>
      <c r="N2" s="336" t="s">
        <v>318</v>
      </c>
      <c r="O2" s="839">
        <v>2.2499999999999999E-2</v>
      </c>
      <c r="P2" s="336" t="s">
        <v>193</v>
      </c>
      <c r="Q2" s="550" t="s">
        <v>305</v>
      </c>
      <c r="R2" s="551" t="s">
        <v>367</v>
      </c>
      <c r="S2" s="336"/>
      <c r="T2" s="336"/>
      <c r="U2" s="336"/>
      <c r="V2" s="339"/>
      <c r="Z2" s="330"/>
      <c r="AA2" s="330"/>
      <c r="AB2" s="330"/>
      <c r="AC2" s="330"/>
      <c r="BF2" s="331"/>
      <c r="BG2" s="331"/>
      <c r="BH2" s="331"/>
      <c r="BI2" s="331"/>
      <c r="BJ2" s="332"/>
      <c r="BP2" s="333"/>
      <c r="BQ2" s="333"/>
      <c r="BR2" s="333"/>
      <c r="BS2" s="333"/>
      <c r="CG2" s="331"/>
      <c r="CH2" s="331"/>
      <c r="CI2" s="331"/>
      <c r="CJ2" s="331"/>
    </row>
    <row r="3" spans="1:88" x14ac:dyDescent="0.3">
      <c r="A3" s="334"/>
      <c r="B3" s="336"/>
      <c r="C3" s="336"/>
      <c r="D3" s="336"/>
      <c r="E3" s="336"/>
      <c r="F3" s="336"/>
      <c r="G3" s="336"/>
      <c r="H3" s="336"/>
      <c r="I3" s="336"/>
      <c r="J3" s="336"/>
      <c r="K3" s="336"/>
      <c r="L3" s="336"/>
      <c r="M3" s="336"/>
      <c r="N3" s="331" t="s">
        <v>302</v>
      </c>
      <c r="O3" s="361">
        <v>0.15</v>
      </c>
      <c r="P3" s="336"/>
      <c r="Q3" s="336"/>
      <c r="R3" s="336"/>
      <c r="S3" s="336"/>
      <c r="T3" s="336"/>
      <c r="U3" s="336"/>
      <c r="V3" s="340"/>
      <c r="Z3" s="330"/>
      <c r="AA3" s="330"/>
      <c r="AB3" s="330"/>
      <c r="AC3" s="330"/>
      <c r="BF3" s="331"/>
      <c r="BG3" s="331"/>
      <c r="BH3" s="331"/>
      <c r="BI3" s="331"/>
      <c r="BJ3" s="332"/>
      <c r="BP3" s="333"/>
      <c r="BQ3" s="333"/>
      <c r="BR3" s="333"/>
      <c r="BS3" s="333"/>
      <c r="CG3" s="331"/>
      <c r="CH3" s="331"/>
      <c r="CI3" s="331"/>
      <c r="CJ3" s="331"/>
    </row>
    <row r="4" spans="1:88" ht="14" x14ac:dyDescent="0.3">
      <c r="A4" s="334"/>
      <c r="B4" s="335" t="s">
        <v>145</v>
      </c>
      <c r="C4" s="335"/>
      <c r="D4" s="341" t="s">
        <v>146</v>
      </c>
      <c r="E4" s="782" t="s">
        <v>493</v>
      </c>
      <c r="F4" s="782"/>
      <c r="G4" s="782"/>
      <c r="H4" s="782"/>
      <c r="I4" s="782"/>
      <c r="J4" s="782"/>
      <c r="K4" s="782"/>
      <c r="L4" s="782"/>
      <c r="M4" s="336"/>
      <c r="N4" s="336" t="s">
        <v>319</v>
      </c>
      <c r="O4" s="357">
        <v>0.1</v>
      </c>
      <c r="P4" s="336" t="s">
        <v>193</v>
      </c>
      <c r="T4" s="336"/>
      <c r="U4" s="336"/>
      <c r="V4" s="340"/>
      <c r="Z4" s="330"/>
      <c r="AA4" s="330"/>
      <c r="AB4" s="330"/>
      <c r="AC4" s="330"/>
      <c r="BF4" s="331"/>
      <c r="BG4" s="331"/>
      <c r="BH4" s="331"/>
      <c r="BI4" s="331"/>
      <c r="BJ4" s="332"/>
      <c r="BP4" s="333"/>
      <c r="BQ4" s="333"/>
      <c r="BR4" s="333"/>
      <c r="BS4" s="333"/>
      <c r="CG4" s="331"/>
      <c r="CH4" s="331"/>
      <c r="CI4" s="331"/>
      <c r="CJ4" s="331"/>
    </row>
    <row r="5" spans="1:88" ht="14.5" thickBot="1" x14ac:dyDescent="0.35">
      <c r="A5" s="334"/>
      <c r="B5" s="335" t="s">
        <v>123</v>
      </c>
      <c r="C5" s="335"/>
      <c r="D5" s="341" t="s">
        <v>146</v>
      </c>
      <c r="E5" s="783"/>
      <c r="F5" s="783"/>
      <c r="G5" s="783"/>
      <c r="H5" s="783"/>
      <c r="I5" s="783"/>
      <c r="J5" s="783"/>
      <c r="K5" s="783"/>
      <c r="L5" s="783"/>
      <c r="M5" s="336"/>
      <c r="N5" s="336" t="s">
        <v>318</v>
      </c>
      <c r="O5" s="357">
        <v>7.4999999999999997E-2</v>
      </c>
      <c r="P5" s="336" t="s">
        <v>193</v>
      </c>
      <c r="Q5" s="286" t="s">
        <v>294</v>
      </c>
      <c r="R5" s="754"/>
      <c r="S5" s="342"/>
      <c r="T5" s="336"/>
      <c r="U5" s="336"/>
      <c r="V5" s="340"/>
      <c r="Z5" s="330"/>
      <c r="AA5" s="330"/>
      <c r="AB5" s="330"/>
      <c r="AC5" s="330"/>
      <c r="BF5" s="331"/>
      <c r="BG5" s="331"/>
      <c r="BH5" s="331"/>
      <c r="BI5" s="331"/>
      <c r="BJ5" s="332"/>
      <c r="BK5" s="333" t="s">
        <v>109</v>
      </c>
      <c r="BL5" s="333" t="s">
        <v>110</v>
      </c>
      <c r="BM5" s="333" t="s">
        <v>45</v>
      </c>
      <c r="BN5" s="333" t="s">
        <v>98</v>
      </c>
      <c r="BO5" s="333" t="s">
        <v>113</v>
      </c>
      <c r="BP5" s="333" t="s">
        <v>42</v>
      </c>
      <c r="BQ5" s="333" t="s">
        <v>111</v>
      </c>
      <c r="BR5" s="333" t="s">
        <v>46</v>
      </c>
      <c r="BS5" s="333" t="s">
        <v>112</v>
      </c>
      <c r="CG5" s="331"/>
      <c r="CH5" s="331"/>
      <c r="CI5" s="331"/>
      <c r="CJ5" s="331"/>
    </row>
    <row r="6" spans="1:88" ht="14.5" thickBot="1" x14ac:dyDescent="0.35">
      <c r="A6" s="334"/>
      <c r="B6" s="335" t="s">
        <v>147</v>
      </c>
      <c r="C6" s="335"/>
      <c r="D6" s="341" t="s">
        <v>146</v>
      </c>
      <c r="E6" s="784"/>
      <c r="F6" s="784"/>
      <c r="G6" s="784"/>
      <c r="H6" s="784"/>
      <c r="I6" s="784"/>
      <c r="J6" s="784"/>
      <c r="K6" s="784"/>
      <c r="L6" s="784"/>
      <c r="M6" s="125"/>
      <c r="N6" s="331" t="s">
        <v>302</v>
      </c>
      <c r="O6" s="361">
        <v>0.15</v>
      </c>
      <c r="P6" s="336"/>
      <c r="Q6" s="125" t="s">
        <v>206</v>
      </c>
      <c r="R6" s="326">
        <v>5</v>
      </c>
      <c r="S6" s="125" t="s">
        <v>116</v>
      </c>
      <c r="T6" s="336"/>
      <c r="U6" s="336"/>
      <c r="V6" s="340"/>
      <c r="Z6" s="330"/>
      <c r="AA6" s="330"/>
      <c r="AB6" s="330"/>
      <c r="AC6" s="330"/>
      <c r="AG6" s="331" t="s">
        <v>147</v>
      </c>
      <c r="AH6" s="331" t="s">
        <v>148</v>
      </c>
      <c r="AI6" s="331" t="s">
        <v>167</v>
      </c>
      <c r="AJ6" s="331" t="s">
        <v>170</v>
      </c>
      <c r="AK6" s="331" t="s">
        <v>171</v>
      </c>
      <c r="AL6" s="331" t="s">
        <v>116</v>
      </c>
      <c r="AM6" s="331" t="s">
        <v>184</v>
      </c>
      <c r="AN6" s="331" t="s">
        <v>195</v>
      </c>
      <c r="AO6" s="331" t="s">
        <v>121</v>
      </c>
      <c r="AP6" s="331" t="s">
        <v>221</v>
      </c>
      <c r="AQ6" s="331" t="s">
        <v>317</v>
      </c>
      <c r="AU6" s="343" t="s">
        <v>115</v>
      </c>
      <c r="AV6" s="343" t="s">
        <v>114</v>
      </c>
      <c r="AW6" s="343">
        <f>L9</f>
        <v>0</v>
      </c>
      <c r="AX6" s="343">
        <f>AW6+1</f>
        <v>1</v>
      </c>
      <c r="AY6" s="343">
        <f>AX6+1</f>
        <v>2</v>
      </c>
      <c r="AZ6" s="343">
        <f>AY6+1</f>
        <v>3</v>
      </c>
      <c r="BA6" s="343">
        <f>AZ6+1</f>
        <v>4</v>
      </c>
      <c r="BB6" s="343">
        <f t="shared" ref="BB6:BG6" si="0">BA6+1</f>
        <v>5</v>
      </c>
      <c r="BC6" s="343">
        <f t="shared" si="0"/>
        <v>6</v>
      </c>
      <c r="BD6" s="343">
        <f t="shared" si="0"/>
        <v>7</v>
      </c>
      <c r="BE6" s="343">
        <f t="shared" si="0"/>
        <v>8</v>
      </c>
      <c r="BF6" s="343">
        <f t="shared" si="0"/>
        <v>9</v>
      </c>
      <c r="BG6" s="343">
        <f t="shared" si="0"/>
        <v>10</v>
      </c>
      <c r="BH6" s="331"/>
      <c r="BI6" s="331"/>
      <c r="BJ6" s="332"/>
      <c r="BP6" s="333"/>
      <c r="BQ6" s="333"/>
      <c r="BR6" s="333"/>
      <c r="BS6" s="333"/>
      <c r="CG6" s="331"/>
      <c r="CH6" s="331"/>
      <c r="CI6" s="331"/>
      <c r="CJ6" s="331"/>
    </row>
    <row r="7" spans="1:88" ht="14" x14ac:dyDescent="0.3">
      <c r="A7" s="334"/>
      <c r="B7" s="335" t="s">
        <v>148</v>
      </c>
      <c r="C7" s="335"/>
      <c r="D7" s="341" t="s">
        <v>146</v>
      </c>
      <c r="E7" s="784"/>
      <c r="F7" s="784"/>
      <c r="G7" s="784"/>
      <c r="H7" s="784"/>
      <c r="I7" s="784"/>
      <c r="J7" s="784"/>
      <c r="K7" s="784"/>
      <c r="L7" s="784"/>
      <c r="M7" s="215" t="e">
        <f>VLOOKUP(R15,AZ7:BJ754,11,FALSE)</f>
        <v>#N/A</v>
      </c>
      <c r="N7" s="336" t="s">
        <v>319</v>
      </c>
      <c r="O7" s="357">
        <v>0.125</v>
      </c>
      <c r="P7" s="336" t="s">
        <v>193</v>
      </c>
      <c r="R7" s="125"/>
      <c r="S7" s="342"/>
      <c r="T7" s="336"/>
      <c r="U7" s="336"/>
      <c r="V7" s="340"/>
      <c r="Z7" s="330"/>
      <c r="AA7" s="330"/>
      <c r="AB7" s="330"/>
      <c r="AC7" s="330"/>
      <c r="AG7" s="331" t="s">
        <v>149</v>
      </c>
      <c r="AH7" s="331" t="s">
        <v>158</v>
      </c>
      <c r="AI7" s="331" t="s">
        <v>168</v>
      </c>
      <c r="AJ7" s="331">
        <v>1</v>
      </c>
      <c r="AK7" s="331" t="s">
        <v>172</v>
      </c>
      <c r="AL7" s="331">
        <v>2008</v>
      </c>
      <c r="AM7" s="331" t="s">
        <v>185</v>
      </c>
      <c r="AU7" s="345">
        <v>1</v>
      </c>
      <c r="AV7" s="346" t="s">
        <v>109</v>
      </c>
      <c r="AW7" s="785">
        <f t="shared" ref="AW7:BG15" si="1">E37*$R$15*E48*120</f>
        <v>0</v>
      </c>
      <c r="AX7" s="785">
        <f t="shared" si="1"/>
        <v>0</v>
      </c>
      <c r="AY7" s="785">
        <f t="shared" si="1"/>
        <v>0</v>
      </c>
      <c r="AZ7" s="785">
        <f t="shared" si="1"/>
        <v>0</v>
      </c>
      <c r="BA7" s="785">
        <f t="shared" si="1"/>
        <v>0</v>
      </c>
      <c r="BB7" s="785">
        <f t="shared" si="1"/>
        <v>0</v>
      </c>
      <c r="BC7" s="785">
        <f t="shared" si="1"/>
        <v>0</v>
      </c>
      <c r="BD7" s="785">
        <f t="shared" si="1"/>
        <v>0</v>
      </c>
      <c r="BE7" s="785">
        <f t="shared" si="1"/>
        <v>0</v>
      </c>
      <c r="BF7" s="785">
        <f t="shared" si="1"/>
        <v>0</v>
      </c>
      <c r="BG7" s="785">
        <f t="shared" si="1"/>
        <v>0</v>
      </c>
      <c r="BH7" s="331"/>
      <c r="BI7" s="331"/>
      <c r="BJ7" s="332">
        <v>1</v>
      </c>
      <c r="BK7" s="333" t="s">
        <v>304</v>
      </c>
      <c r="BL7" s="333">
        <v>270000</v>
      </c>
      <c r="BM7" s="333">
        <v>300000</v>
      </c>
      <c r="BN7" s="333">
        <v>150000</v>
      </c>
      <c r="BO7" s="333">
        <v>270000</v>
      </c>
      <c r="BP7" s="333"/>
      <c r="BQ7" s="333"/>
      <c r="BR7" s="333"/>
      <c r="BS7" s="333"/>
      <c r="BT7" s="331" t="s">
        <v>282</v>
      </c>
      <c r="CG7" s="331"/>
      <c r="CH7" s="331"/>
      <c r="CI7" s="331"/>
      <c r="CJ7" s="331"/>
    </row>
    <row r="8" spans="1:88" ht="14" x14ac:dyDescent="0.3">
      <c r="A8" s="334"/>
      <c r="B8" s="335" t="s">
        <v>167</v>
      </c>
      <c r="C8" s="335"/>
      <c r="D8" s="341" t="s">
        <v>146</v>
      </c>
      <c r="E8" s="784"/>
      <c r="F8" s="784"/>
      <c r="G8" s="784"/>
      <c r="H8" s="784"/>
      <c r="I8" s="784"/>
      <c r="J8" s="784"/>
      <c r="K8" s="784"/>
      <c r="L8" s="784"/>
      <c r="M8" s="125"/>
      <c r="N8" s="336" t="s">
        <v>192</v>
      </c>
      <c r="O8" s="368">
        <v>15000</v>
      </c>
      <c r="P8" s="369" t="s">
        <v>194</v>
      </c>
      <c r="Q8" s="125"/>
      <c r="R8" s="125"/>
      <c r="S8" s="342"/>
      <c r="T8" s="336"/>
      <c r="U8" s="336"/>
      <c r="V8" s="340"/>
      <c r="Z8" s="330"/>
      <c r="AA8" s="330"/>
      <c r="AB8" s="330"/>
      <c r="AC8" s="330"/>
      <c r="AG8" s="331" t="s">
        <v>150</v>
      </c>
      <c r="AH8" s="331" t="s">
        <v>309</v>
      </c>
      <c r="AI8" s="331" t="s">
        <v>169</v>
      </c>
      <c r="AJ8" s="331">
        <v>2</v>
      </c>
      <c r="AK8" s="331" t="s">
        <v>173</v>
      </c>
      <c r="AL8" s="331">
        <v>2009</v>
      </c>
      <c r="AM8" s="331" t="s">
        <v>186</v>
      </c>
      <c r="AN8" s="331">
        <v>1</v>
      </c>
      <c r="AO8" s="331">
        <v>1</v>
      </c>
      <c r="AP8" s="348">
        <v>0.05</v>
      </c>
      <c r="AQ8" s="349">
        <v>0.05</v>
      </c>
      <c r="AU8" s="350">
        <v>2</v>
      </c>
      <c r="AV8" s="351" t="s">
        <v>110</v>
      </c>
      <c r="AW8" s="352">
        <f t="shared" si="1"/>
        <v>0</v>
      </c>
      <c r="AX8" s="352">
        <f t="shared" si="1"/>
        <v>0</v>
      </c>
      <c r="AY8" s="352">
        <f t="shared" si="1"/>
        <v>0</v>
      </c>
      <c r="AZ8" s="352">
        <f t="shared" si="1"/>
        <v>0</v>
      </c>
      <c r="BA8" s="352">
        <f t="shared" si="1"/>
        <v>0</v>
      </c>
      <c r="BB8" s="352">
        <f t="shared" si="1"/>
        <v>0</v>
      </c>
      <c r="BC8" s="352">
        <f t="shared" si="1"/>
        <v>0</v>
      </c>
      <c r="BD8" s="352">
        <f t="shared" si="1"/>
        <v>0</v>
      </c>
      <c r="BE8" s="352">
        <f t="shared" si="1"/>
        <v>0</v>
      </c>
      <c r="BF8" s="352">
        <f t="shared" si="1"/>
        <v>0</v>
      </c>
      <c r="BG8" s="352">
        <f t="shared" si="1"/>
        <v>0</v>
      </c>
      <c r="BH8" s="331"/>
      <c r="BI8" s="331"/>
      <c r="BJ8" s="332">
        <v>2</v>
      </c>
      <c r="BK8" s="333" t="s">
        <v>304</v>
      </c>
      <c r="BL8" s="333">
        <v>270000</v>
      </c>
      <c r="BM8" s="333">
        <v>300000</v>
      </c>
      <c r="BN8" s="333">
        <v>150000</v>
      </c>
      <c r="BO8" s="333">
        <v>270000</v>
      </c>
      <c r="BP8" s="333"/>
      <c r="BQ8" s="333"/>
      <c r="BR8" s="333"/>
      <c r="BS8" s="333"/>
      <c r="BT8" s="331" t="s">
        <v>282</v>
      </c>
      <c r="CG8" s="331"/>
      <c r="CH8" s="331"/>
      <c r="CI8" s="331"/>
      <c r="CJ8" s="331"/>
    </row>
    <row r="9" spans="1:88" ht="14" x14ac:dyDescent="0.3">
      <c r="A9" s="334"/>
      <c r="B9" s="335" t="s">
        <v>170</v>
      </c>
      <c r="C9" s="335"/>
      <c r="D9" s="341" t="s">
        <v>146</v>
      </c>
      <c r="E9" s="189"/>
      <c r="F9" s="189"/>
      <c r="G9" s="189"/>
      <c r="H9" s="189"/>
      <c r="I9" s="189"/>
      <c r="J9" s="786"/>
      <c r="K9" s="787"/>
      <c r="L9" s="189"/>
      <c r="M9" s="296"/>
      <c r="N9" s="125"/>
      <c r="O9" s="125"/>
      <c r="P9" s="125"/>
      <c r="Q9" s="125"/>
      <c r="R9" s="125"/>
      <c r="S9" s="342"/>
      <c r="T9" s="336"/>
      <c r="U9" s="336"/>
      <c r="V9" s="340"/>
      <c r="Z9" s="330"/>
      <c r="AA9" s="330"/>
      <c r="AB9" s="330"/>
      <c r="AC9" s="330"/>
      <c r="AG9" s="331" t="s">
        <v>151</v>
      </c>
      <c r="AH9" s="331" t="s">
        <v>162</v>
      </c>
      <c r="AJ9" s="331">
        <v>3</v>
      </c>
      <c r="AK9" s="331" t="s">
        <v>174</v>
      </c>
      <c r="AL9" s="331">
        <v>2010</v>
      </c>
      <c r="AM9" s="331" t="s">
        <v>187</v>
      </c>
      <c r="AO9" s="331">
        <v>3</v>
      </c>
      <c r="AP9" s="348">
        <v>0.1</v>
      </c>
      <c r="AQ9" s="349">
        <v>0.1</v>
      </c>
      <c r="AU9" s="350">
        <v>3</v>
      </c>
      <c r="AV9" s="351" t="s">
        <v>45</v>
      </c>
      <c r="AW9" s="352">
        <f t="shared" si="1"/>
        <v>0</v>
      </c>
      <c r="AX9" s="352">
        <f t="shared" si="1"/>
        <v>0</v>
      </c>
      <c r="AY9" s="352">
        <f t="shared" si="1"/>
        <v>0</v>
      </c>
      <c r="AZ9" s="352">
        <f t="shared" si="1"/>
        <v>0</v>
      </c>
      <c r="BA9" s="352">
        <f t="shared" si="1"/>
        <v>0</v>
      </c>
      <c r="BB9" s="352">
        <f t="shared" si="1"/>
        <v>0</v>
      </c>
      <c r="BC9" s="352">
        <f t="shared" si="1"/>
        <v>0</v>
      </c>
      <c r="BD9" s="352">
        <f t="shared" si="1"/>
        <v>0</v>
      </c>
      <c r="BE9" s="352">
        <f t="shared" si="1"/>
        <v>0</v>
      </c>
      <c r="BF9" s="352">
        <f t="shared" si="1"/>
        <v>0</v>
      </c>
      <c r="BG9" s="352">
        <f t="shared" si="1"/>
        <v>0</v>
      </c>
      <c r="BH9" s="353"/>
      <c r="BI9" s="353"/>
      <c r="BJ9" s="332">
        <v>3</v>
      </c>
      <c r="BK9" s="333" t="s">
        <v>304</v>
      </c>
      <c r="BL9" s="333">
        <v>270000</v>
      </c>
      <c r="BM9" s="333">
        <v>300000</v>
      </c>
      <c r="BN9" s="333">
        <v>150000</v>
      </c>
      <c r="BO9" s="333">
        <v>270000</v>
      </c>
      <c r="BP9" s="333"/>
      <c r="BQ9" s="333"/>
      <c r="BR9" s="333"/>
      <c r="BS9" s="333"/>
      <c r="BT9" s="331" t="s">
        <v>282</v>
      </c>
      <c r="CG9" s="331"/>
      <c r="CH9" s="331"/>
      <c r="CI9" s="331"/>
      <c r="CJ9" s="331"/>
    </row>
    <row r="10" spans="1:88" ht="14.5" thickBot="1" x14ac:dyDescent="0.35">
      <c r="A10" s="334"/>
      <c r="B10" s="335" t="s">
        <v>184</v>
      </c>
      <c r="C10" s="335"/>
      <c r="D10" s="341" t="s">
        <v>146</v>
      </c>
      <c r="E10" s="784"/>
      <c r="F10" s="784"/>
      <c r="G10" s="784"/>
      <c r="H10" s="784"/>
      <c r="I10" s="784"/>
      <c r="J10" s="784"/>
      <c r="K10" s="784"/>
      <c r="L10" s="784"/>
      <c r="M10" s="125"/>
      <c r="N10" s="125"/>
      <c r="O10" s="125"/>
      <c r="P10" s="125"/>
      <c r="Q10" s="125"/>
      <c r="R10" s="125"/>
      <c r="S10" s="342"/>
      <c r="T10" s="342"/>
      <c r="U10" s="342"/>
      <c r="V10" s="340"/>
      <c r="Z10" s="330"/>
      <c r="AA10" s="330"/>
      <c r="AB10" s="330"/>
      <c r="AC10" s="330"/>
      <c r="AG10" s="331" t="s">
        <v>152</v>
      </c>
      <c r="AH10" s="331" t="s">
        <v>310</v>
      </c>
      <c r="AJ10" s="331">
        <v>4</v>
      </c>
      <c r="AK10" s="331" t="s">
        <v>175</v>
      </c>
      <c r="AL10" s="331">
        <v>2011</v>
      </c>
      <c r="AM10" s="331" t="s">
        <v>188</v>
      </c>
      <c r="AO10" s="331">
        <v>5</v>
      </c>
      <c r="AQ10" s="349">
        <v>0.15</v>
      </c>
      <c r="AU10" s="350">
        <v>4</v>
      </c>
      <c r="AV10" s="351" t="s">
        <v>98</v>
      </c>
      <c r="AW10" s="352">
        <f t="shared" si="1"/>
        <v>0</v>
      </c>
      <c r="AX10" s="352">
        <f t="shared" si="1"/>
        <v>0</v>
      </c>
      <c r="AY10" s="352">
        <f t="shared" si="1"/>
        <v>0</v>
      </c>
      <c r="AZ10" s="352">
        <f t="shared" si="1"/>
        <v>0</v>
      </c>
      <c r="BA10" s="352">
        <f t="shared" si="1"/>
        <v>0</v>
      </c>
      <c r="BB10" s="352">
        <f t="shared" si="1"/>
        <v>0</v>
      </c>
      <c r="BC10" s="352">
        <f t="shared" si="1"/>
        <v>0</v>
      </c>
      <c r="BD10" s="352">
        <f t="shared" si="1"/>
        <v>0</v>
      </c>
      <c r="BE10" s="352">
        <f t="shared" si="1"/>
        <v>0</v>
      </c>
      <c r="BF10" s="352">
        <f t="shared" si="1"/>
        <v>0</v>
      </c>
      <c r="BG10" s="352">
        <f t="shared" si="1"/>
        <v>0</v>
      </c>
      <c r="BH10" s="331"/>
      <c r="BI10" s="331"/>
      <c r="BJ10" s="332">
        <v>4</v>
      </c>
      <c r="BK10" s="333" t="s">
        <v>304</v>
      </c>
      <c r="BL10" s="333">
        <v>270000</v>
      </c>
      <c r="BM10" s="333">
        <v>300000</v>
      </c>
      <c r="BN10" s="333">
        <v>150000</v>
      </c>
      <c r="BO10" s="333">
        <v>270000</v>
      </c>
      <c r="BP10" s="333"/>
      <c r="BQ10" s="333"/>
      <c r="BR10" s="333"/>
      <c r="BS10" s="333"/>
      <c r="BT10" s="331" t="s">
        <v>282</v>
      </c>
      <c r="CG10" s="331"/>
      <c r="CH10" s="331"/>
      <c r="CI10" s="331"/>
      <c r="CJ10" s="331"/>
    </row>
    <row r="11" spans="1:88" ht="13.5" thickTop="1" x14ac:dyDescent="0.3">
      <c r="A11" s="334"/>
      <c r="B11" s="342"/>
      <c r="C11" s="342"/>
      <c r="D11" s="342"/>
      <c r="E11" s="342"/>
      <c r="F11" s="342"/>
      <c r="G11" s="342"/>
      <c r="H11" s="342"/>
      <c r="I11" s="342"/>
      <c r="J11" s="342"/>
      <c r="K11" s="342"/>
      <c r="L11" s="342"/>
      <c r="M11" s="342"/>
      <c r="N11" s="342"/>
      <c r="O11" s="552"/>
      <c r="P11" s="359"/>
      <c r="Q11" s="553"/>
      <c r="R11" s="554"/>
      <c r="S11" s="555" t="s">
        <v>368</v>
      </c>
      <c r="T11" s="360"/>
      <c r="U11" s="336"/>
      <c r="V11" s="354"/>
      <c r="Z11" s="330"/>
      <c r="AA11" s="330"/>
      <c r="AB11" s="330"/>
      <c r="AC11" s="330"/>
      <c r="AG11" s="331" t="s">
        <v>153</v>
      </c>
      <c r="AH11" s="331" t="s">
        <v>311</v>
      </c>
      <c r="AJ11" s="331">
        <v>5</v>
      </c>
      <c r="AK11" s="331" t="s">
        <v>176</v>
      </c>
      <c r="AL11" s="331">
        <v>2012</v>
      </c>
      <c r="AO11" s="331">
        <v>10</v>
      </c>
      <c r="AQ11" s="349">
        <v>0.2</v>
      </c>
      <c r="AU11" s="350">
        <v>5</v>
      </c>
      <c r="AV11" s="351" t="s">
        <v>113</v>
      </c>
      <c r="AW11" s="352">
        <f t="shared" si="1"/>
        <v>0</v>
      </c>
      <c r="AX11" s="352">
        <f t="shared" si="1"/>
        <v>0</v>
      </c>
      <c r="AY11" s="352">
        <f t="shared" si="1"/>
        <v>0</v>
      </c>
      <c r="AZ11" s="352">
        <f t="shared" si="1"/>
        <v>0</v>
      </c>
      <c r="BA11" s="352">
        <f t="shared" si="1"/>
        <v>0</v>
      </c>
      <c r="BB11" s="352">
        <f t="shared" si="1"/>
        <v>0</v>
      </c>
      <c r="BC11" s="352">
        <f t="shared" si="1"/>
        <v>0</v>
      </c>
      <c r="BD11" s="352">
        <f t="shared" si="1"/>
        <v>0</v>
      </c>
      <c r="BE11" s="352">
        <f t="shared" si="1"/>
        <v>0</v>
      </c>
      <c r="BF11" s="352">
        <f t="shared" si="1"/>
        <v>0</v>
      </c>
      <c r="BG11" s="352">
        <f t="shared" si="1"/>
        <v>0</v>
      </c>
      <c r="BH11" s="331"/>
      <c r="BI11" s="331"/>
      <c r="BJ11" s="332">
        <v>5</v>
      </c>
      <c r="BK11" s="333" t="s">
        <v>304</v>
      </c>
      <c r="BL11" s="333">
        <v>270000</v>
      </c>
      <c r="BM11" s="333">
        <v>300000</v>
      </c>
      <c r="BN11" s="333">
        <v>150000</v>
      </c>
      <c r="BO11" s="333">
        <v>270000</v>
      </c>
      <c r="BP11" s="333"/>
      <c r="BQ11" s="333"/>
      <c r="BR11" s="333"/>
      <c r="BS11" s="333"/>
      <c r="BT11" s="331" t="s">
        <v>282</v>
      </c>
      <c r="CG11" s="331"/>
      <c r="CH11" s="331"/>
      <c r="CI11" s="331"/>
      <c r="CJ11" s="331"/>
    </row>
    <row r="12" spans="1:88" x14ac:dyDescent="0.3">
      <c r="A12" s="334"/>
      <c r="N12" s="342"/>
      <c r="O12" s="556" t="s">
        <v>293</v>
      </c>
      <c r="P12" s="336"/>
      <c r="Q12" s="559" t="s">
        <v>369</v>
      </c>
      <c r="R12" s="560" t="s">
        <v>495</v>
      </c>
      <c r="S12" s="561" t="s">
        <v>496</v>
      </c>
      <c r="T12" s="363"/>
      <c r="U12" s="336"/>
      <c r="V12" s="354"/>
      <c r="Z12" s="330"/>
      <c r="AA12" s="330"/>
      <c r="AB12" s="330"/>
      <c r="AC12" s="330"/>
      <c r="AG12" s="331" t="s">
        <v>154</v>
      </c>
      <c r="AH12" s="331" t="s">
        <v>161</v>
      </c>
      <c r="AJ12" s="331">
        <v>6</v>
      </c>
      <c r="AK12" s="331" t="s">
        <v>177</v>
      </c>
      <c r="AL12" s="331">
        <v>2013</v>
      </c>
      <c r="AQ12" s="349">
        <v>0.25</v>
      </c>
      <c r="AU12" s="350">
        <v>6</v>
      </c>
      <c r="AV12" s="351" t="s">
        <v>42</v>
      </c>
      <c r="AW12" s="352">
        <f t="shared" si="1"/>
        <v>0</v>
      </c>
      <c r="AX12" s="352">
        <f t="shared" si="1"/>
        <v>0</v>
      </c>
      <c r="AY12" s="352">
        <f t="shared" si="1"/>
        <v>0</v>
      </c>
      <c r="AZ12" s="352">
        <f t="shared" si="1"/>
        <v>0</v>
      </c>
      <c r="BA12" s="352">
        <f t="shared" si="1"/>
        <v>0</v>
      </c>
      <c r="BB12" s="352">
        <f t="shared" si="1"/>
        <v>0</v>
      </c>
      <c r="BC12" s="352">
        <f t="shared" si="1"/>
        <v>0</v>
      </c>
      <c r="BD12" s="352">
        <f t="shared" si="1"/>
        <v>0</v>
      </c>
      <c r="BE12" s="352">
        <f t="shared" si="1"/>
        <v>0</v>
      </c>
      <c r="BF12" s="352">
        <f t="shared" si="1"/>
        <v>0</v>
      </c>
      <c r="BG12" s="352">
        <f t="shared" si="1"/>
        <v>0</v>
      </c>
      <c r="BH12" s="331"/>
      <c r="BI12" s="331"/>
      <c r="BJ12" s="332">
        <v>6</v>
      </c>
      <c r="BK12" s="333" t="s">
        <v>304</v>
      </c>
      <c r="BL12" s="333">
        <v>270000</v>
      </c>
      <c r="BM12" s="333">
        <v>300000</v>
      </c>
      <c r="BN12" s="333">
        <v>150000</v>
      </c>
      <c r="BO12" s="333">
        <v>270000</v>
      </c>
      <c r="BP12" s="333"/>
      <c r="BQ12" s="333"/>
      <c r="BR12" s="333"/>
      <c r="BS12" s="333"/>
      <c r="BT12" s="331" t="s">
        <v>282</v>
      </c>
      <c r="CG12" s="331"/>
      <c r="CH12" s="331"/>
      <c r="CI12" s="331"/>
      <c r="CJ12" s="331"/>
    </row>
    <row r="13" spans="1:88" ht="13.5" thickBot="1" x14ac:dyDescent="0.35">
      <c r="A13" s="334"/>
      <c r="B13" s="355" t="s">
        <v>224</v>
      </c>
      <c r="C13" s="370"/>
      <c r="D13" s="336"/>
      <c r="E13" s="336"/>
      <c r="F13" s="336"/>
      <c r="G13" s="336"/>
      <c r="H13" s="336"/>
      <c r="I13" s="336"/>
      <c r="J13" s="355" t="s">
        <v>207</v>
      </c>
      <c r="K13" s="336"/>
      <c r="L13" s="336"/>
      <c r="M13" s="336"/>
      <c r="N13" s="342"/>
      <c r="O13" s="562" t="s">
        <v>196</v>
      </c>
      <c r="P13" s="336"/>
      <c r="Q13" s="596"/>
      <c r="R13" s="596"/>
      <c r="S13" s="598"/>
      <c r="T13" s="363"/>
      <c r="U13" s="336"/>
      <c r="V13" s="354"/>
      <c r="Z13" s="330"/>
      <c r="AA13" s="330"/>
      <c r="AB13" s="330"/>
      <c r="AC13" s="330"/>
      <c r="AG13" s="331" t="s">
        <v>155</v>
      </c>
      <c r="AH13" s="331" t="s">
        <v>159</v>
      </c>
      <c r="AJ13" s="331">
        <v>7</v>
      </c>
      <c r="AK13" s="331" t="s">
        <v>178</v>
      </c>
      <c r="AL13" s="331">
        <v>2014</v>
      </c>
      <c r="AQ13" s="349">
        <v>0.3</v>
      </c>
      <c r="AU13" s="350">
        <v>7</v>
      </c>
      <c r="AV13" s="351" t="s">
        <v>111</v>
      </c>
      <c r="AW13" s="352">
        <f t="shared" si="1"/>
        <v>0</v>
      </c>
      <c r="AX13" s="352">
        <f t="shared" si="1"/>
        <v>0</v>
      </c>
      <c r="AY13" s="352">
        <f t="shared" si="1"/>
        <v>0</v>
      </c>
      <c r="AZ13" s="352">
        <f t="shared" si="1"/>
        <v>0</v>
      </c>
      <c r="BA13" s="352">
        <f t="shared" si="1"/>
        <v>0</v>
      </c>
      <c r="BB13" s="352">
        <f t="shared" si="1"/>
        <v>0</v>
      </c>
      <c r="BC13" s="352">
        <f t="shared" si="1"/>
        <v>0</v>
      </c>
      <c r="BD13" s="352">
        <f t="shared" si="1"/>
        <v>0</v>
      </c>
      <c r="BE13" s="352">
        <f t="shared" si="1"/>
        <v>0</v>
      </c>
      <c r="BF13" s="352">
        <f t="shared" si="1"/>
        <v>0</v>
      </c>
      <c r="BG13" s="352">
        <f t="shared" si="1"/>
        <v>0</v>
      </c>
      <c r="BH13" s="331"/>
      <c r="BI13" s="331"/>
      <c r="BJ13" s="332">
        <v>7</v>
      </c>
      <c r="BK13" s="333" t="s">
        <v>304</v>
      </c>
      <c r="BL13" s="333">
        <v>270000</v>
      </c>
      <c r="BM13" s="333">
        <v>300000</v>
      </c>
      <c r="BN13" s="333">
        <v>150000</v>
      </c>
      <c r="BO13" s="333">
        <v>270000</v>
      </c>
      <c r="BP13" s="333"/>
      <c r="BQ13" s="333"/>
      <c r="BR13" s="333"/>
      <c r="BS13" s="333"/>
      <c r="BT13" s="331" t="s">
        <v>282</v>
      </c>
      <c r="CG13" s="331"/>
      <c r="CH13" s="331"/>
      <c r="CI13" s="331"/>
      <c r="CJ13" s="331"/>
    </row>
    <row r="14" spans="1:88" ht="13.5" thickBot="1" x14ac:dyDescent="0.35">
      <c r="A14" s="334"/>
      <c r="B14" s="372">
        <v>1</v>
      </c>
      <c r="C14" s="373" t="s">
        <v>134</v>
      </c>
      <c r="D14" s="372" t="s">
        <v>223</v>
      </c>
      <c r="E14" s="336"/>
      <c r="F14" s="336"/>
      <c r="G14" s="336"/>
      <c r="H14" s="336"/>
      <c r="I14" s="336"/>
      <c r="J14" s="374" t="s">
        <v>115</v>
      </c>
      <c r="K14" s="343" t="s">
        <v>201</v>
      </c>
      <c r="L14" s="375">
        <f>L9</f>
        <v>0</v>
      </c>
      <c r="M14" s="343" t="s">
        <v>201</v>
      </c>
      <c r="N14" s="342"/>
      <c r="O14" s="362" t="s">
        <v>380</v>
      </c>
      <c r="P14" s="595"/>
      <c r="Q14" s="558"/>
      <c r="R14" s="557"/>
      <c r="S14" s="558"/>
      <c r="T14" s="363"/>
      <c r="U14" s="336"/>
      <c r="V14" s="354"/>
      <c r="Z14" s="330"/>
      <c r="AA14" s="330"/>
      <c r="AB14" s="330"/>
      <c r="AC14" s="330"/>
      <c r="AG14" s="331" t="s">
        <v>156</v>
      </c>
      <c r="AH14" s="331" t="s">
        <v>312</v>
      </c>
      <c r="AJ14" s="331">
        <v>8</v>
      </c>
      <c r="AK14" s="331" t="s">
        <v>179</v>
      </c>
      <c r="AL14" s="331">
        <v>2015</v>
      </c>
      <c r="AQ14" s="349">
        <v>0.35</v>
      </c>
      <c r="AU14" s="350">
        <v>8</v>
      </c>
      <c r="AV14" s="351" t="s">
        <v>46</v>
      </c>
      <c r="AW14" s="352">
        <f t="shared" si="1"/>
        <v>0</v>
      </c>
      <c r="AX14" s="352">
        <f t="shared" si="1"/>
        <v>0</v>
      </c>
      <c r="AY14" s="352">
        <f t="shared" si="1"/>
        <v>0</v>
      </c>
      <c r="AZ14" s="352">
        <f t="shared" si="1"/>
        <v>0</v>
      </c>
      <c r="BA14" s="352">
        <f t="shared" si="1"/>
        <v>0</v>
      </c>
      <c r="BB14" s="352">
        <f t="shared" si="1"/>
        <v>0</v>
      </c>
      <c r="BC14" s="352">
        <f t="shared" si="1"/>
        <v>0</v>
      </c>
      <c r="BD14" s="352">
        <f t="shared" si="1"/>
        <v>0</v>
      </c>
      <c r="BE14" s="352">
        <f t="shared" si="1"/>
        <v>0</v>
      </c>
      <c r="BF14" s="352">
        <f t="shared" si="1"/>
        <v>0</v>
      </c>
      <c r="BG14" s="352">
        <f t="shared" si="1"/>
        <v>0</v>
      </c>
      <c r="BH14" s="331"/>
      <c r="BI14" s="331"/>
      <c r="BJ14" s="332">
        <v>8</v>
      </c>
      <c r="BK14" s="333" t="s">
        <v>304</v>
      </c>
      <c r="BL14" s="333">
        <v>270000</v>
      </c>
      <c r="BM14" s="333">
        <v>300000</v>
      </c>
      <c r="BN14" s="333">
        <v>150000</v>
      </c>
      <c r="BO14" s="333">
        <v>270000</v>
      </c>
      <c r="BP14" s="333"/>
      <c r="BQ14" s="333"/>
      <c r="BR14" s="333"/>
      <c r="BS14" s="333"/>
      <c r="BT14" s="331" t="s">
        <v>282</v>
      </c>
      <c r="CG14" s="331"/>
      <c r="CH14" s="331"/>
      <c r="CI14" s="331"/>
      <c r="CJ14" s="331"/>
    </row>
    <row r="15" spans="1:88" ht="13.5" thickBot="1" x14ac:dyDescent="0.35">
      <c r="A15" s="334"/>
      <c r="B15" s="376"/>
      <c r="C15" s="377" t="s">
        <v>212</v>
      </c>
      <c r="D15" s="378">
        <v>36000000</v>
      </c>
      <c r="E15" s="336" t="s">
        <v>239</v>
      </c>
      <c r="F15" s="336"/>
      <c r="G15" s="336"/>
      <c r="H15" s="336"/>
      <c r="I15" s="336"/>
      <c r="J15" s="788">
        <v>1</v>
      </c>
      <c r="K15" s="789" t="s">
        <v>118</v>
      </c>
      <c r="L15" s="790"/>
      <c r="M15" s="791"/>
      <c r="N15" s="342"/>
      <c r="O15" s="362" t="s">
        <v>381</v>
      </c>
      <c r="P15" s="342"/>
      <c r="Q15" s="792">
        <v>61</v>
      </c>
      <c r="R15" s="557">
        <f t="shared" ref="R15:S17" si="2">Q15</f>
        <v>61</v>
      </c>
      <c r="S15" s="558">
        <f t="shared" si="2"/>
        <v>61</v>
      </c>
      <c r="T15" s="363" t="s">
        <v>199</v>
      </c>
      <c r="U15" s="342"/>
      <c r="V15" s="354"/>
      <c r="Z15" s="330"/>
      <c r="AA15" s="330"/>
      <c r="AB15" s="330"/>
      <c r="AC15" s="330"/>
      <c r="AG15" s="331" t="s">
        <v>157</v>
      </c>
      <c r="AH15" s="331" t="s">
        <v>313</v>
      </c>
      <c r="AJ15" s="331">
        <v>9</v>
      </c>
      <c r="AK15" s="331" t="s">
        <v>180</v>
      </c>
      <c r="AL15" s="331">
        <v>2016</v>
      </c>
      <c r="AQ15" s="349">
        <v>0.4</v>
      </c>
      <c r="AU15" s="365">
        <v>9</v>
      </c>
      <c r="AV15" s="366" t="s">
        <v>112</v>
      </c>
      <c r="AW15" s="367">
        <f t="shared" si="1"/>
        <v>0</v>
      </c>
      <c r="AX15" s="367">
        <f t="shared" si="1"/>
        <v>0</v>
      </c>
      <c r="AY15" s="367">
        <f t="shared" si="1"/>
        <v>0</v>
      </c>
      <c r="AZ15" s="367">
        <f t="shared" si="1"/>
        <v>0</v>
      </c>
      <c r="BA15" s="367">
        <f t="shared" si="1"/>
        <v>0</v>
      </c>
      <c r="BB15" s="367">
        <f t="shared" si="1"/>
        <v>0</v>
      </c>
      <c r="BC15" s="367">
        <f t="shared" si="1"/>
        <v>0</v>
      </c>
      <c r="BD15" s="367">
        <f t="shared" si="1"/>
        <v>0</v>
      </c>
      <c r="BE15" s="367">
        <f t="shared" si="1"/>
        <v>0</v>
      </c>
      <c r="BF15" s="367">
        <f t="shared" si="1"/>
        <v>0</v>
      </c>
      <c r="BG15" s="367">
        <f t="shared" si="1"/>
        <v>0</v>
      </c>
      <c r="BH15" s="331"/>
      <c r="BI15" s="331"/>
      <c r="BJ15" s="332">
        <v>9</v>
      </c>
      <c r="BK15" s="333" t="s">
        <v>304</v>
      </c>
      <c r="BL15" s="333">
        <v>270000</v>
      </c>
      <c r="BM15" s="333">
        <v>300000</v>
      </c>
      <c r="BN15" s="333">
        <v>150000</v>
      </c>
      <c r="BO15" s="333">
        <v>270000</v>
      </c>
      <c r="BP15" s="333"/>
      <c r="BQ15" s="333"/>
      <c r="BR15" s="333"/>
      <c r="BS15" s="333"/>
      <c r="BT15" s="331" t="s">
        <v>282</v>
      </c>
      <c r="CG15" s="331"/>
      <c r="CH15" s="331"/>
      <c r="CI15" s="331"/>
      <c r="CJ15" s="331"/>
    </row>
    <row r="16" spans="1:88" ht="13.5" thickBot="1" x14ac:dyDescent="0.35">
      <c r="A16" s="334"/>
      <c r="B16" s="352"/>
      <c r="C16" s="384" t="s">
        <v>213</v>
      </c>
      <c r="D16" s="385">
        <v>36000000</v>
      </c>
      <c r="E16" s="336" t="s">
        <v>239</v>
      </c>
      <c r="F16" s="336"/>
      <c r="G16" s="336"/>
      <c r="H16" s="336"/>
      <c r="I16" s="336"/>
      <c r="J16" s="386" t="e">
        <f>M7&amp;E7&amp;E6</f>
        <v>#N/A</v>
      </c>
      <c r="K16" s="384" t="s">
        <v>202</v>
      </c>
      <c r="L16" s="793">
        <f>600000000/5</f>
        <v>120000000</v>
      </c>
      <c r="M16" s="352" t="s">
        <v>208</v>
      </c>
      <c r="N16" s="342"/>
      <c r="O16" s="362" t="s">
        <v>385</v>
      </c>
      <c r="P16" s="342"/>
      <c r="Q16" s="563">
        <f>T84/Q15</f>
        <v>10450852.152393444</v>
      </c>
      <c r="R16" s="563">
        <f t="shared" si="2"/>
        <v>10450852.152393444</v>
      </c>
      <c r="S16" s="564">
        <f t="shared" si="2"/>
        <v>10450852.152393444</v>
      </c>
      <c r="T16" s="565" t="s">
        <v>372</v>
      </c>
      <c r="U16" s="336"/>
      <c r="V16" s="354"/>
      <c r="Z16" s="330"/>
      <c r="AA16" s="330"/>
      <c r="AB16" s="330"/>
      <c r="AC16" s="330"/>
      <c r="AH16" s="331" t="s">
        <v>314</v>
      </c>
      <c r="AJ16" s="331">
        <v>10</v>
      </c>
      <c r="AK16" s="331" t="s">
        <v>181</v>
      </c>
      <c r="AL16" s="331">
        <v>2017</v>
      </c>
      <c r="AQ16" s="349">
        <v>0.45</v>
      </c>
      <c r="BF16" s="331"/>
      <c r="BG16" s="331"/>
      <c r="BH16" s="331"/>
      <c r="BI16" s="331"/>
      <c r="BJ16" s="332">
        <v>10</v>
      </c>
      <c r="BK16" s="333" t="s">
        <v>304</v>
      </c>
      <c r="BL16" s="333">
        <v>270000</v>
      </c>
      <c r="BM16" s="333">
        <v>300000</v>
      </c>
      <c r="BN16" s="333">
        <v>150000</v>
      </c>
      <c r="BO16" s="333">
        <v>270000</v>
      </c>
      <c r="BP16" s="333"/>
      <c r="BQ16" s="333"/>
      <c r="BR16" s="333"/>
      <c r="BS16" s="333"/>
      <c r="BT16" s="331" t="s">
        <v>282</v>
      </c>
      <c r="CG16" s="331"/>
      <c r="CH16" s="331"/>
      <c r="CI16" s="331"/>
      <c r="CJ16" s="331"/>
    </row>
    <row r="17" spans="1:88" ht="13.5" thickBot="1" x14ac:dyDescent="0.35">
      <c r="A17" s="334"/>
      <c r="B17" s="352"/>
      <c r="C17" s="384" t="s">
        <v>214</v>
      </c>
      <c r="D17" s="385"/>
      <c r="E17" s="336" t="s">
        <v>239</v>
      </c>
      <c r="F17" s="336"/>
      <c r="G17" s="336"/>
      <c r="H17" s="336"/>
      <c r="I17" s="336"/>
      <c r="J17" s="388"/>
      <c r="K17" s="384" t="s">
        <v>204</v>
      </c>
      <c r="L17" s="389"/>
      <c r="M17" s="352" t="s">
        <v>209</v>
      </c>
      <c r="N17" s="342"/>
      <c r="O17" s="362" t="s">
        <v>357</v>
      </c>
      <c r="P17" s="342"/>
      <c r="Q17" s="557"/>
      <c r="R17" s="557">
        <f t="shared" si="2"/>
        <v>0</v>
      </c>
      <c r="S17" s="558">
        <f t="shared" si="2"/>
        <v>0</v>
      </c>
      <c r="T17" s="566" t="s">
        <v>373</v>
      </c>
      <c r="U17" s="336"/>
      <c r="V17" s="354"/>
      <c r="Z17" s="330"/>
      <c r="AA17" s="330"/>
      <c r="AB17" s="330"/>
      <c r="AC17" s="330"/>
      <c r="AJ17" s="331">
        <v>11</v>
      </c>
      <c r="AK17" s="331" t="s">
        <v>182</v>
      </c>
      <c r="AL17" s="331">
        <v>2018</v>
      </c>
      <c r="AQ17" s="349">
        <v>0.5</v>
      </c>
      <c r="AU17" s="343" t="s">
        <v>115</v>
      </c>
      <c r="AV17" s="343" t="s">
        <v>114</v>
      </c>
      <c r="AW17" s="343">
        <f>AW6</f>
        <v>0</v>
      </c>
      <c r="AX17" s="343">
        <f>AW17+1</f>
        <v>1</v>
      </c>
      <c r="AY17" s="343">
        <f>AX17+1</f>
        <v>2</v>
      </c>
      <c r="AZ17" s="343">
        <f>AY17+1</f>
        <v>3</v>
      </c>
      <c r="BA17" s="343">
        <f>AZ17+1</f>
        <v>4</v>
      </c>
      <c r="BB17" s="343">
        <f t="shared" ref="BB17:BG17" si="3">BA17+1</f>
        <v>5</v>
      </c>
      <c r="BC17" s="343">
        <f t="shared" si="3"/>
        <v>6</v>
      </c>
      <c r="BD17" s="343">
        <f t="shared" si="3"/>
        <v>7</v>
      </c>
      <c r="BE17" s="343">
        <f t="shared" si="3"/>
        <v>8</v>
      </c>
      <c r="BF17" s="343">
        <f t="shared" si="3"/>
        <v>9</v>
      </c>
      <c r="BG17" s="343">
        <f t="shared" si="3"/>
        <v>10</v>
      </c>
      <c r="BH17" s="331"/>
      <c r="BI17" s="331"/>
      <c r="BJ17" s="332">
        <v>11</v>
      </c>
      <c r="BK17" s="333" t="s">
        <v>304</v>
      </c>
      <c r="BL17" s="333">
        <v>270000</v>
      </c>
      <c r="BM17" s="333">
        <v>300000</v>
      </c>
      <c r="BN17" s="333">
        <v>150000</v>
      </c>
      <c r="BO17" s="333">
        <v>270000</v>
      </c>
      <c r="BP17" s="333"/>
      <c r="BQ17" s="333"/>
      <c r="BR17" s="333"/>
      <c r="BS17" s="333"/>
      <c r="BT17" s="331" t="s">
        <v>282</v>
      </c>
      <c r="CG17" s="331"/>
      <c r="CH17" s="331"/>
      <c r="CI17" s="331"/>
      <c r="CJ17" s="331"/>
    </row>
    <row r="18" spans="1:88" x14ac:dyDescent="0.3">
      <c r="A18" s="334"/>
      <c r="B18" s="352"/>
      <c r="C18" s="384" t="s">
        <v>215</v>
      </c>
      <c r="D18" s="385"/>
      <c r="E18" s="336" t="s">
        <v>239</v>
      </c>
      <c r="F18" s="336"/>
      <c r="G18" s="336"/>
      <c r="H18" s="336"/>
      <c r="I18" s="336"/>
      <c r="J18" s="388"/>
      <c r="K18" s="384" t="s">
        <v>203</v>
      </c>
      <c r="L18" s="389"/>
      <c r="M18" s="352" t="s">
        <v>209</v>
      </c>
      <c r="N18" s="342"/>
      <c r="O18" s="362" t="s">
        <v>295</v>
      </c>
      <c r="P18" s="342"/>
      <c r="Q18" s="568">
        <f>SUM(E69:J69)</f>
        <v>3021950000</v>
      </c>
      <c r="R18" s="568">
        <f>SUM(E69:S69)</f>
        <v>6742863290.3199997</v>
      </c>
      <c r="S18" s="567">
        <f>SUM(N60:S68)</f>
        <v>2443248000</v>
      </c>
      <c r="T18" s="566"/>
      <c r="U18" s="336"/>
      <c r="V18" s="354"/>
      <c r="Z18" s="330"/>
      <c r="AA18" s="330"/>
      <c r="AB18" s="330"/>
      <c r="AC18" s="330"/>
      <c r="AJ18" s="331">
        <v>12</v>
      </c>
      <c r="AK18" s="331" t="s">
        <v>183</v>
      </c>
      <c r="AL18" s="331">
        <v>2019</v>
      </c>
      <c r="AQ18" s="349">
        <v>0.55000000000000004</v>
      </c>
      <c r="AU18" s="345">
        <v>1</v>
      </c>
      <c r="AV18" s="346" t="s">
        <v>109</v>
      </c>
      <c r="AW18" s="785">
        <f t="shared" ref="AW18:AW26" si="4">IF(AW7&gt;1,AW7/10,0)</f>
        <v>0</v>
      </c>
      <c r="AX18" s="785">
        <f t="shared" ref="AX18:BG26" si="5">IF(AW18&gt;1,AW18,AX7/10)</f>
        <v>0</v>
      </c>
      <c r="AY18" s="785">
        <f t="shared" si="5"/>
        <v>0</v>
      </c>
      <c r="AZ18" s="785">
        <f t="shared" si="5"/>
        <v>0</v>
      </c>
      <c r="BA18" s="785">
        <f t="shared" si="5"/>
        <v>0</v>
      </c>
      <c r="BB18" s="785">
        <f t="shared" si="5"/>
        <v>0</v>
      </c>
      <c r="BC18" s="785">
        <f t="shared" si="5"/>
        <v>0</v>
      </c>
      <c r="BD18" s="785">
        <f t="shared" si="5"/>
        <v>0</v>
      </c>
      <c r="BE18" s="785">
        <f t="shared" si="5"/>
        <v>0</v>
      </c>
      <c r="BF18" s="785">
        <f t="shared" si="5"/>
        <v>0</v>
      </c>
      <c r="BG18" s="785">
        <f t="shared" si="5"/>
        <v>0</v>
      </c>
      <c r="BH18" s="331"/>
      <c r="BI18" s="331"/>
      <c r="BJ18" s="332">
        <v>12</v>
      </c>
      <c r="BK18" s="333" t="s">
        <v>304</v>
      </c>
      <c r="BL18" s="333">
        <v>270000</v>
      </c>
      <c r="BM18" s="333">
        <v>300000</v>
      </c>
      <c r="BN18" s="333">
        <v>150000</v>
      </c>
      <c r="BO18" s="333">
        <v>270000</v>
      </c>
      <c r="BP18" s="333"/>
      <c r="BQ18" s="333"/>
      <c r="BR18" s="333"/>
      <c r="BS18" s="333"/>
      <c r="BT18" s="331" t="s">
        <v>282</v>
      </c>
      <c r="CG18" s="331"/>
      <c r="CH18" s="331"/>
      <c r="CI18" s="331"/>
      <c r="CJ18" s="331"/>
    </row>
    <row r="19" spans="1:88" x14ac:dyDescent="0.3">
      <c r="A19" s="334"/>
      <c r="B19" s="393"/>
      <c r="C19" s="384" t="s">
        <v>216</v>
      </c>
      <c r="D19" s="385"/>
      <c r="E19" s="336" t="s">
        <v>239</v>
      </c>
      <c r="F19" s="336"/>
      <c r="G19" s="336"/>
      <c r="H19" s="336"/>
      <c r="I19" s="336"/>
      <c r="J19" s="388"/>
      <c r="K19" s="394"/>
      <c r="L19" s="395"/>
      <c r="M19" s="393"/>
      <c r="N19" s="342"/>
      <c r="O19" s="362" t="s">
        <v>298</v>
      </c>
      <c r="P19" s="342"/>
      <c r="Q19" s="568">
        <f>-SUM(E84:J86)</f>
        <v>-809036190.95000005</v>
      </c>
      <c r="R19" s="568">
        <f>-SUM(E84:S86)</f>
        <v>-1000239893.006</v>
      </c>
      <c r="S19" s="567">
        <f>-SUM(N84:S86)</f>
        <v>-176241202.05599999</v>
      </c>
      <c r="T19" s="566"/>
      <c r="U19" s="336"/>
      <c r="V19" s="354"/>
      <c r="Z19" s="330"/>
      <c r="AA19" s="330"/>
      <c r="AB19" s="330"/>
      <c r="AC19" s="330"/>
      <c r="AJ19" s="331">
        <v>13</v>
      </c>
      <c r="AL19" s="331">
        <v>2020</v>
      </c>
      <c r="AQ19" s="349">
        <v>0.6</v>
      </c>
      <c r="AU19" s="350">
        <v>2</v>
      </c>
      <c r="AV19" s="351" t="s">
        <v>110</v>
      </c>
      <c r="AW19" s="352">
        <f t="shared" si="4"/>
        <v>0</v>
      </c>
      <c r="AX19" s="352">
        <f t="shared" si="5"/>
        <v>0</v>
      </c>
      <c r="AY19" s="352">
        <f t="shared" si="5"/>
        <v>0</v>
      </c>
      <c r="AZ19" s="352">
        <f t="shared" si="5"/>
        <v>0</v>
      </c>
      <c r="BA19" s="352">
        <f t="shared" si="5"/>
        <v>0</v>
      </c>
      <c r="BB19" s="352">
        <f t="shared" si="5"/>
        <v>0</v>
      </c>
      <c r="BC19" s="352">
        <f t="shared" si="5"/>
        <v>0</v>
      </c>
      <c r="BD19" s="352">
        <f t="shared" si="5"/>
        <v>0</v>
      </c>
      <c r="BE19" s="352">
        <f t="shared" si="5"/>
        <v>0</v>
      </c>
      <c r="BF19" s="352">
        <f t="shared" si="5"/>
        <v>0</v>
      </c>
      <c r="BG19" s="352">
        <f t="shared" si="5"/>
        <v>0</v>
      </c>
      <c r="BH19" s="331"/>
      <c r="BI19" s="331"/>
      <c r="BJ19" s="332">
        <v>13</v>
      </c>
      <c r="BK19" s="333" t="s">
        <v>304</v>
      </c>
      <c r="BL19" s="333">
        <v>270000</v>
      </c>
      <c r="BM19" s="333">
        <v>300000</v>
      </c>
      <c r="BN19" s="333">
        <v>150000</v>
      </c>
      <c r="BO19" s="333">
        <v>270000</v>
      </c>
      <c r="BP19" s="333"/>
      <c r="BQ19" s="333"/>
      <c r="BR19" s="333"/>
      <c r="BS19" s="333"/>
      <c r="BT19" s="331" t="s">
        <v>282</v>
      </c>
      <c r="CG19" s="331"/>
      <c r="CH19" s="331"/>
      <c r="CI19" s="331"/>
      <c r="CJ19" s="331"/>
    </row>
    <row r="20" spans="1:88" x14ac:dyDescent="0.3">
      <c r="A20" s="334"/>
      <c r="B20" s="393"/>
      <c r="C20" s="384" t="s">
        <v>217</v>
      </c>
      <c r="D20" s="385"/>
      <c r="E20" s="336" t="s">
        <v>239</v>
      </c>
      <c r="F20" s="336"/>
      <c r="G20" s="336"/>
      <c r="H20" s="336"/>
      <c r="I20" s="336"/>
      <c r="J20" s="396">
        <v>2</v>
      </c>
      <c r="K20" s="351" t="s">
        <v>205</v>
      </c>
      <c r="L20" s="395"/>
      <c r="M20" s="393"/>
      <c r="N20" s="342"/>
      <c r="O20" s="362" t="s">
        <v>297</v>
      </c>
      <c r="P20" s="342"/>
      <c r="Q20" s="568">
        <f>-SUM(E82:J82)</f>
        <v>-1155000000</v>
      </c>
      <c r="R20" s="568">
        <f>-SUM(E82:S82)</f>
        <v>-1755000000</v>
      </c>
      <c r="S20" s="567">
        <f>-SUM(N82:S82)</f>
        <v>-600000000</v>
      </c>
      <c r="T20" s="566"/>
      <c r="U20" s="336"/>
      <c r="V20" s="354"/>
      <c r="Z20" s="330"/>
      <c r="AA20" s="330"/>
      <c r="AB20" s="330"/>
      <c r="AC20" s="330"/>
      <c r="AJ20" s="331">
        <v>14</v>
      </c>
      <c r="AL20" s="331">
        <v>2021</v>
      </c>
      <c r="AQ20" s="349">
        <v>0.65</v>
      </c>
      <c r="AU20" s="350">
        <v>3</v>
      </c>
      <c r="AV20" s="351" t="s">
        <v>45</v>
      </c>
      <c r="AW20" s="352">
        <f t="shared" si="4"/>
        <v>0</v>
      </c>
      <c r="AX20" s="352">
        <f t="shared" si="5"/>
        <v>0</v>
      </c>
      <c r="AY20" s="352">
        <f t="shared" si="5"/>
        <v>0</v>
      </c>
      <c r="AZ20" s="352">
        <f t="shared" si="5"/>
        <v>0</v>
      </c>
      <c r="BA20" s="352">
        <f t="shared" si="5"/>
        <v>0</v>
      </c>
      <c r="BB20" s="352">
        <f t="shared" si="5"/>
        <v>0</v>
      </c>
      <c r="BC20" s="352">
        <f t="shared" si="5"/>
        <v>0</v>
      </c>
      <c r="BD20" s="352">
        <f t="shared" si="5"/>
        <v>0</v>
      </c>
      <c r="BE20" s="352">
        <f t="shared" si="5"/>
        <v>0</v>
      </c>
      <c r="BF20" s="352">
        <f t="shared" si="5"/>
        <v>0</v>
      </c>
      <c r="BG20" s="352">
        <f t="shared" si="5"/>
        <v>0</v>
      </c>
      <c r="BH20" s="331"/>
      <c r="BI20" s="331"/>
      <c r="BJ20" s="332">
        <v>14</v>
      </c>
      <c r="BK20" s="333" t="s">
        <v>304</v>
      </c>
      <c r="BL20" s="333">
        <v>270000</v>
      </c>
      <c r="BM20" s="333">
        <v>300000</v>
      </c>
      <c r="BN20" s="333">
        <v>150000</v>
      </c>
      <c r="BO20" s="333">
        <v>270000</v>
      </c>
      <c r="BP20" s="333"/>
      <c r="BQ20" s="333"/>
      <c r="BR20" s="333"/>
      <c r="BS20" s="333"/>
      <c r="BT20" s="331" t="s">
        <v>282</v>
      </c>
      <c r="CG20" s="331"/>
      <c r="CH20" s="331"/>
      <c r="CI20" s="331"/>
      <c r="CJ20" s="331"/>
    </row>
    <row r="21" spans="1:88" x14ac:dyDescent="0.3">
      <c r="A21" s="334"/>
      <c r="B21" s="352"/>
      <c r="C21" s="384" t="s">
        <v>218</v>
      </c>
      <c r="D21" s="385"/>
      <c r="E21" s="336" t="s">
        <v>239</v>
      </c>
      <c r="F21" s="336"/>
      <c r="G21" s="336"/>
      <c r="H21" s="336"/>
      <c r="I21" s="336"/>
      <c r="J21" s="388"/>
      <c r="K21" s="384" t="s">
        <v>292</v>
      </c>
      <c r="L21" s="389">
        <f>[78]CApex!X3</f>
        <v>507763057</v>
      </c>
      <c r="M21" s="352" t="s">
        <v>291</v>
      </c>
      <c r="N21" s="342"/>
      <c r="O21" s="362" t="s">
        <v>296</v>
      </c>
      <c r="P21" s="342"/>
      <c r="Q21" s="568">
        <f>-SUM(E87:J89)</f>
        <v>-171535470.86399999</v>
      </c>
      <c r="R21" s="568">
        <f>-SUM(E87:S89)</f>
        <v>-540596349.86399996</v>
      </c>
      <c r="S21" s="567">
        <f>-SUM(N87:S89)</f>
        <v>-342000000</v>
      </c>
      <c r="T21" s="566"/>
      <c r="U21" s="336"/>
      <c r="V21" s="354"/>
      <c r="Z21" s="330"/>
      <c r="AA21" s="330"/>
      <c r="AB21" s="330"/>
      <c r="AC21" s="330"/>
      <c r="AJ21" s="331">
        <v>15</v>
      </c>
      <c r="AL21" s="331">
        <v>2022</v>
      </c>
      <c r="AQ21" s="349">
        <v>0.7</v>
      </c>
      <c r="AU21" s="350">
        <v>4</v>
      </c>
      <c r="AV21" s="351" t="s">
        <v>98</v>
      </c>
      <c r="AW21" s="352">
        <f t="shared" si="4"/>
        <v>0</v>
      </c>
      <c r="AX21" s="352">
        <f t="shared" si="5"/>
        <v>0</v>
      </c>
      <c r="AY21" s="352">
        <f t="shared" si="5"/>
        <v>0</v>
      </c>
      <c r="AZ21" s="352">
        <f t="shared" si="5"/>
        <v>0</v>
      </c>
      <c r="BA21" s="352">
        <f t="shared" si="5"/>
        <v>0</v>
      </c>
      <c r="BB21" s="352">
        <f t="shared" si="5"/>
        <v>0</v>
      </c>
      <c r="BC21" s="352">
        <f t="shared" si="5"/>
        <v>0</v>
      </c>
      <c r="BD21" s="352">
        <f t="shared" si="5"/>
        <v>0</v>
      </c>
      <c r="BE21" s="352">
        <f t="shared" si="5"/>
        <v>0</v>
      </c>
      <c r="BF21" s="352">
        <f t="shared" si="5"/>
        <v>0</v>
      </c>
      <c r="BG21" s="352">
        <f t="shared" si="5"/>
        <v>0</v>
      </c>
      <c r="BH21" s="331"/>
      <c r="BI21" s="331"/>
      <c r="BJ21" s="332">
        <v>15</v>
      </c>
      <c r="BK21" s="333" t="s">
        <v>304</v>
      </c>
      <c r="BL21" s="333">
        <v>270000</v>
      </c>
      <c r="BM21" s="333">
        <v>300000</v>
      </c>
      <c r="BN21" s="333">
        <v>150000</v>
      </c>
      <c r="BO21" s="333">
        <v>270000</v>
      </c>
      <c r="BP21" s="333"/>
      <c r="BQ21" s="333"/>
      <c r="BR21" s="333"/>
      <c r="BS21" s="333"/>
      <c r="BT21" s="331" t="s">
        <v>282</v>
      </c>
      <c r="CG21" s="331"/>
      <c r="CH21" s="331"/>
      <c r="CI21" s="331"/>
      <c r="CJ21" s="331"/>
    </row>
    <row r="22" spans="1:88" x14ac:dyDescent="0.3">
      <c r="A22" s="334"/>
      <c r="B22" s="352"/>
      <c r="C22" s="384" t="s">
        <v>219</v>
      </c>
      <c r="D22" s="385"/>
      <c r="E22" s="336" t="s">
        <v>239</v>
      </c>
      <c r="F22" s="336"/>
      <c r="G22" s="336"/>
      <c r="H22" s="336"/>
      <c r="I22" s="336"/>
      <c r="J22" s="399"/>
      <c r="K22" s="384"/>
      <c r="L22" s="352"/>
      <c r="M22" s="352"/>
      <c r="N22" s="342"/>
      <c r="O22" s="362" t="s">
        <v>321</v>
      </c>
      <c r="P22" s="342"/>
      <c r="Q22" s="569">
        <f>SUM(E96:J96)</f>
        <v>301680019.33323753</v>
      </c>
      <c r="R22" s="569">
        <f>SUM(E96:S96)</f>
        <v>1830326121.8245871</v>
      </c>
      <c r="S22" s="570">
        <f>SUM(N103:S103)</f>
        <v>195995829.02340001</v>
      </c>
      <c r="T22" s="566"/>
      <c r="U22" s="336"/>
      <c r="V22" s="354"/>
      <c r="Z22" s="330"/>
      <c r="AA22" s="330"/>
      <c r="AB22" s="330"/>
      <c r="AC22" s="330"/>
      <c r="AJ22" s="331">
        <v>16</v>
      </c>
      <c r="AL22" s="331">
        <v>2023</v>
      </c>
      <c r="AQ22" s="349">
        <v>0.75</v>
      </c>
      <c r="AU22" s="350">
        <v>5</v>
      </c>
      <c r="AV22" s="351" t="s">
        <v>113</v>
      </c>
      <c r="AW22" s="352">
        <f t="shared" si="4"/>
        <v>0</v>
      </c>
      <c r="AX22" s="352">
        <f t="shared" si="5"/>
        <v>0</v>
      </c>
      <c r="AY22" s="352">
        <f t="shared" si="5"/>
        <v>0</v>
      </c>
      <c r="AZ22" s="352">
        <f t="shared" si="5"/>
        <v>0</v>
      </c>
      <c r="BA22" s="352">
        <f t="shared" si="5"/>
        <v>0</v>
      </c>
      <c r="BB22" s="352">
        <f t="shared" si="5"/>
        <v>0</v>
      </c>
      <c r="BC22" s="352">
        <f t="shared" si="5"/>
        <v>0</v>
      </c>
      <c r="BD22" s="352">
        <f t="shared" si="5"/>
        <v>0</v>
      </c>
      <c r="BE22" s="352">
        <f t="shared" si="5"/>
        <v>0</v>
      </c>
      <c r="BF22" s="352">
        <f t="shared" si="5"/>
        <v>0</v>
      </c>
      <c r="BG22" s="352">
        <f t="shared" si="5"/>
        <v>0</v>
      </c>
      <c r="BH22" s="331"/>
      <c r="BI22" s="331"/>
      <c r="BJ22" s="332">
        <v>16</v>
      </c>
      <c r="BK22" s="333" t="s">
        <v>304</v>
      </c>
      <c r="BL22" s="333">
        <v>270000</v>
      </c>
      <c r="BM22" s="333">
        <v>300000</v>
      </c>
      <c r="BN22" s="333">
        <v>150000</v>
      </c>
      <c r="BO22" s="333">
        <v>270000</v>
      </c>
      <c r="BP22" s="333"/>
      <c r="BQ22" s="333"/>
      <c r="BR22" s="333"/>
      <c r="BS22" s="333"/>
      <c r="BT22" s="331" t="s">
        <v>282</v>
      </c>
      <c r="CG22" s="331"/>
      <c r="CH22" s="331"/>
      <c r="CI22" s="331"/>
      <c r="CJ22" s="331"/>
    </row>
    <row r="23" spans="1:88" ht="13.5" thickBot="1" x14ac:dyDescent="0.35">
      <c r="A23" s="334"/>
      <c r="B23" s="402"/>
      <c r="C23" s="403" t="s">
        <v>220</v>
      </c>
      <c r="D23" s="404"/>
      <c r="E23" s="336" t="s">
        <v>239</v>
      </c>
      <c r="F23" s="336"/>
      <c r="G23" s="336"/>
      <c r="H23" s="336"/>
      <c r="I23" s="336"/>
      <c r="J23" s="405"/>
      <c r="K23" s="406"/>
      <c r="L23" s="407"/>
      <c r="M23" s="406"/>
      <c r="N23" s="342"/>
      <c r="O23" s="408" t="s">
        <v>374</v>
      </c>
      <c r="P23" s="571"/>
      <c r="Q23" s="572">
        <f>SUM(Q18:Q22)</f>
        <v>1188058357.5192378</v>
      </c>
      <c r="R23" s="573">
        <f>SUM(R18:R22)</f>
        <v>5277353169.2745867</v>
      </c>
      <c r="S23" s="574">
        <f>SUM(S18:S22)</f>
        <v>1521002626.9674003</v>
      </c>
      <c r="T23" s="575"/>
      <c r="U23" s="371"/>
      <c r="V23" s="354"/>
      <c r="Z23" s="330"/>
      <c r="AA23" s="330"/>
      <c r="AB23" s="330"/>
      <c r="AC23" s="330"/>
      <c r="AJ23" s="331">
        <v>17</v>
      </c>
      <c r="AL23" s="331">
        <v>2024</v>
      </c>
      <c r="AQ23" s="349">
        <v>0.8</v>
      </c>
      <c r="AU23" s="350">
        <v>6</v>
      </c>
      <c r="AV23" s="351" t="s">
        <v>42</v>
      </c>
      <c r="AW23" s="352">
        <f t="shared" si="4"/>
        <v>0</v>
      </c>
      <c r="AX23" s="352">
        <f t="shared" si="5"/>
        <v>0</v>
      </c>
      <c r="AY23" s="352">
        <f t="shared" si="5"/>
        <v>0</v>
      </c>
      <c r="AZ23" s="352">
        <f t="shared" si="5"/>
        <v>0</v>
      </c>
      <c r="BA23" s="352">
        <f t="shared" si="5"/>
        <v>0</v>
      </c>
      <c r="BB23" s="352">
        <f t="shared" si="5"/>
        <v>0</v>
      </c>
      <c r="BC23" s="352">
        <f t="shared" si="5"/>
        <v>0</v>
      </c>
      <c r="BD23" s="352">
        <f t="shared" si="5"/>
        <v>0</v>
      </c>
      <c r="BE23" s="352">
        <f t="shared" si="5"/>
        <v>0</v>
      </c>
      <c r="BF23" s="352">
        <f t="shared" si="5"/>
        <v>0</v>
      </c>
      <c r="BG23" s="352">
        <f t="shared" si="5"/>
        <v>0</v>
      </c>
      <c r="BH23" s="331"/>
      <c r="BI23" s="331"/>
      <c r="BJ23" s="332">
        <v>17</v>
      </c>
      <c r="BK23" s="333" t="s">
        <v>304</v>
      </c>
      <c r="BL23" s="333">
        <v>270000</v>
      </c>
      <c r="BM23" s="333">
        <v>300000</v>
      </c>
      <c r="BN23" s="333">
        <v>150000</v>
      </c>
      <c r="BO23" s="333">
        <v>270000</v>
      </c>
      <c r="BP23" s="333"/>
      <c r="BQ23" s="333"/>
      <c r="BR23" s="333"/>
      <c r="BS23" s="333"/>
      <c r="BT23" s="331" t="s">
        <v>282</v>
      </c>
      <c r="CG23" s="331"/>
      <c r="CH23" s="331"/>
      <c r="CI23" s="331"/>
      <c r="CJ23" s="331"/>
    </row>
    <row r="24" spans="1:88" ht="13.5" thickBot="1" x14ac:dyDescent="0.35">
      <c r="A24" s="334"/>
      <c r="B24" s="794"/>
      <c r="C24" s="795"/>
      <c r="D24" s="796"/>
      <c r="E24" s="336"/>
      <c r="F24" s="336"/>
      <c r="G24" s="336"/>
      <c r="H24" s="336"/>
      <c r="I24" s="336"/>
      <c r="J24" s="372">
        <v>3</v>
      </c>
      <c r="K24" s="414" t="s">
        <v>222</v>
      </c>
      <c r="L24" s="375" t="s">
        <v>210</v>
      </c>
      <c r="M24" s="415" t="s">
        <v>211</v>
      </c>
      <c r="N24" s="342"/>
      <c r="O24" s="336"/>
      <c r="P24" s="336"/>
      <c r="Q24" s="336"/>
      <c r="R24" s="336"/>
      <c r="S24" s="370"/>
      <c r="T24" s="336"/>
      <c r="U24" s="336"/>
      <c r="V24" s="354"/>
      <c r="Z24" s="330"/>
      <c r="AA24" s="330"/>
      <c r="AB24" s="330"/>
      <c r="AC24" s="330"/>
      <c r="AJ24" s="331">
        <v>18</v>
      </c>
      <c r="AL24" s="331">
        <v>2025</v>
      </c>
      <c r="AQ24" s="349">
        <v>0.85</v>
      </c>
      <c r="AU24" s="350">
        <v>7</v>
      </c>
      <c r="AV24" s="351" t="s">
        <v>111</v>
      </c>
      <c r="AW24" s="352">
        <f t="shared" si="4"/>
        <v>0</v>
      </c>
      <c r="AX24" s="352">
        <f t="shared" si="5"/>
        <v>0</v>
      </c>
      <c r="AY24" s="352">
        <f t="shared" si="5"/>
        <v>0</v>
      </c>
      <c r="AZ24" s="352">
        <f t="shared" si="5"/>
        <v>0</v>
      </c>
      <c r="BA24" s="352">
        <f t="shared" si="5"/>
        <v>0</v>
      </c>
      <c r="BB24" s="352">
        <f t="shared" si="5"/>
        <v>0</v>
      </c>
      <c r="BC24" s="352">
        <f t="shared" si="5"/>
        <v>0</v>
      </c>
      <c r="BD24" s="352">
        <f t="shared" si="5"/>
        <v>0</v>
      </c>
      <c r="BE24" s="352">
        <f t="shared" si="5"/>
        <v>0</v>
      </c>
      <c r="BF24" s="352">
        <f t="shared" si="5"/>
        <v>0</v>
      </c>
      <c r="BG24" s="352">
        <f t="shared" si="5"/>
        <v>0</v>
      </c>
      <c r="BH24" s="331"/>
      <c r="BI24" s="331"/>
      <c r="BJ24" s="332">
        <v>18</v>
      </c>
      <c r="BK24" s="333" t="s">
        <v>304</v>
      </c>
      <c r="BL24" s="333">
        <v>270000</v>
      </c>
      <c r="BM24" s="333">
        <v>300000</v>
      </c>
      <c r="BN24" s="333">
        <v>150000</v>
      </c>
      <c r="BO24" s="333">
        <v>270000</v>
      </c>
      <c r="BP24" s="333"/>
      <c r="BQ24" s="333"/>
      <c r="BR24" s="333"/>
      <c r="BS24" s="333"/>
      <c r="BT24" s="331" t="s">
        <v>282</v>
      </c>
      <c r="CG24" s="331"/>
      <c r="CH24" s="331"/>
      <c r="CI24" s="331"/>
      <c r="CJ24" s="331"/>
    </row>
    <row r="25" spans="1:88" ht="14.25" customHeight="1" thickBot="1" x14ac:dyDescent="0.35">
      <c r="A25" s="334"/>
      <c r="B25" s="396">
        <v>2</v>
      </c>
      <c r="C25" s="351" t="s">
        <v>135</v>
      </c>
      <c r="D25" s="416"/>
      <c r="E25" s="336"/>
      <c r="F25" s="336"/>
      <c r="G25" s="336"/>
      <c r="H25" s="336"/>
      <c r="I25" s="336"/>
      <c r="J25" s="376"/>
      <c r="K25" s="377" t="s">
        <v>212</v>
      </c>
      <c r="L25" s="640"/>
      <c r="M25" s="640">
        <f>[78]CApex!X6</f>
        <v>62832463.730000004</v>
      </c>
      <c r="N25" s="342"/>
      <c r="O25" s="342"/>
      <c r="P25" s="1150" t="s">
        <v>300</v>
      </c>
      <c r="Q25" s="1151"/>
      <c r="R25" s="576" t="s">
        <v>299</v>
      </c>
      <c r="S25" s="576" t="s">
        <v>52</v>
      </c>
      <c r="T25" s="576" t="s">
        <v>375</v>
      </c>
      <c r="U25" s="342"/>
      <c r="V25" s="354"/>
      <c r="Z25" s="330"/>
      <c r="AA25" s="330"/>
      <c r="AB25" s="330"/>
      <c r="AC25" s="330"/>
      <c r="AJ25" s="331">
        <v>19</v>
      </c>
      <c r="AQ25" s="349">
        <v>0.9</v>
      </c>
      <c r="AU25" s="350">
        <v>8</v>
      </c>
      <c r="AV25" s="351" t="s">
        <v>46</v>
      </c>
      <c r="AW25" s="352">
        <f t="shared" si="4"/>
        <v>0</v>
      </c>
      <c r="AX25" s="352">
        <f t="shared" si="5"/>
        <v>0</v>
      </c>
      <c r="AY25" s="352">
        <f t="shared" si="5"/>
        <v>0</v>
      </c>
      <c r="AZ25" s="352">
        <f t="shared" si="5"/>
        <v>0</v>
      </c>
      <c r="BA25" s="352">
        <f t="shared" si="5"/>
        <v>0</v>
      </c>
      <c r="BB25" s="352">
        <f t="shared" si="5"/>
        <v>0</v>
      </c>
      <c r="BC25" s="352">
        <f t="shared" si="5"/>
        <v>0</v>
      </c>
      <c r="BD25" s="352">
        <f t="shared" si="5"/>
        <v>0</v>
      </c>
      <c r="BE25" s="352">
        <f t="shared" si="5"/>
        <v>0</v>
      </c>
      <c r="BF25" s="352">
        <f t="shared" si="5"/>
        <v>0</v>
      </c>
      <c r="BG25" s="352">
        <f t="shared" si="5"/>
        <v>0</v>
      </c>
      <c r="BH25" s="331"/>
      <c r="BI25" s="331"/>
      <c r="BJ25" s="332">
        <v>19</v>
      </c>
      <c r="BK25" s="333" t="s">
        <v>304</v>
      </c>
      <c r="BL25" s="333">
        <v>270000</v>
      </c>
      <c r="BM25" s="333">
        <v>300000</v>
      </c>
      <c r="BN25" s="333">
        <v>150000</v>
      </c>
      <c r="BO25" s="333">
        <v>270000</v>
      </c>
      <c r="BP25" s="333"/>
      <c r="BQ25" s="333"/>
      <c r="BR25" s="333"/>
      <c r="BS25" s="333"/>
      <c r="BT25" s="331" t="s">
        <v>282</v>
      </c>
      <c r="CG25" s="331"/>
      <c r="CH25" s="331"/>
      <c r="CI25" s="331"/>
      <c r="CJ25" s="331"/>
    </row>
    <row r="26" spans="1:88" ht="14.25" customHeight="1" thickBot="1" x14ac:dyDescent="0.35">
      <c r="A26" s="334"/>
      <c r="B26" s="388"/>
      <c r="C26" s="158" t="s">
        <v>225</v>
      </c>
      <c r="D26" s="418"/>
      <c r="E26" s="125" t="s">
        <v>489</v>
      </c>
      <c r="F26" s="125"/>
      <c r="G26" s="125"/>
      <c r="H26" s="125"/>
      <c r="I26" s="125"/>
      <c r="J26" s="352"/>
      <c r="K26" s="384" t="s">
        <v>213</v>
      </c>
      <c r="L26" s="385"/>
      <c r="M26" s="385"/>
      <c r="N26" s="577">
        <f>MATCH(TRUE,E99:J99,0)</f>
        <v>2</v>
      </c>
      <c r="O26" s="1168" t="s">
        <v>494</v>
      </c>
      <c r="P26" s="1169" t="str">
        <f>IFERROR(IF(Q26&lt;20%,"IRR 6th.","IRR 6th:"),"IRR 6th")</f>
        <v>IRR 6th:</v>
      </c>
      <c r="Q26" s="1170">
        <f>IRR(E97:J97,O6)</f>
        <v>1.090576792421809</v>
      </c>
      <c r="R26" s="1171">
        <f>NPV(O5,E97:J97)</f>
        <v>947168129.63857734</v>
      </c>
      <c r="S26" s="1171">
        <f>SUM(E97:J97)</f>
        <v>1188058357.5192378</v>
      </c>
      <c r="T26" s="1168">
        <f ca="1">(N26-1+OFFSET(E97,0,N26)/OFFSET(E91,0,N26))*12</f>
        <v>17.391965195833016</v>
      </c>
      <c r="U26" s="578" t="s">
        <v>171</v>
      </c>
      <c r="V26" s="354"/>
      <c r="Z26" s="330"/>
      <c r="AA26" s="330"/>
      <c r="AB26" s="330"/>
      <c r="AC26" s="330"/>
      <c r="AJ26" s="331">
        <v>20</v>
      </c>
      <c r="AQ26" s="349">
        <v>0.95</v>
      </c>
      <c r="AU26" s="365">
        <v>9</v>
      </c>
      <c r="AV26" s="366" t="s">
        <v>112</v>
      </c>
      <c r="AW26" s="398">
        <f t="shared" si="4"/>
        <v>0</v>
      </c>
      <c r="AX26" s="398">
        <f t="shared" si="5"/>
        <v>0</v>
      </c>
      <c r="AY26" s="398">
        <f t="shared" si="5"/>
        <v>0</v>
      </c>
      <c r="AZ26" s="398">
        <f t="shared" si="5"/>
        <v>0</v>
      </c>
      <c r="BA26" s="398">
        <f t="shared" si="5"/>
        <v>0</v>
      </c>
      <c r="BB26" s="398">
        <f t="shared" si="5"/>
        <v>0</v>
      </c>
      <c r="BC26" s="398">
        <f t="shared" si="5"/>
        <v>0</v>
      </c>
      <c r="BD26" s="398">
        <f t="shared" si="5"/>
        <v>0</v>
      </c>
      <c r="BE26" s="398">
        <f t="shared" si="5"/>
        <v>0</v>
      </c>
      <c r="BF26" s="398">
        <f t="shared" si="5"/>
        <v>0</v>
      </c>
      <c r="BG26" s="398">
        <f t="shared" si="5"/>
        <v>0</v>
      </c>
      <c r="BH26" s="331"/>
      <c r="BI26" s="331"/>
      <c r="BJ26" s="332">
        <v>20</v>
      </c>
      <c r="BK26" s="333" t="s">
        <v>304</v>
      </c>
      <c r="BL26" s="333">
        <v>270000</v>
      </c>
      <c r="BM26" s="333">
        <v>300000</v>
      </c>
      <c r="BN26" s="333">
        <v>150000</v>
      </c>
      <c r="BO26" s="333">
        <v>270000</v>
      </c>
      <c r="BP26" s="333"/>
      <c r="BQ26" s="333"/>
      <c r="BR26" s="333"/>
      <c r="BS26" s="333"/>
      <c r="BT26" s="331" t="s">
        <v>282</v>
      </c>
      <c r="CG26" s="331"/>
      <c r="CH26" s="331"/>
      <c r="CI26" s="331"/>
      <c r="CJ26" s="331"/>
    </row>
    <row r="27" spans="1:88" ht="14.25" customHeight="1" thickBot="1" x14ac:dyDescent="0.35">
      <c r="A27" s="334"/>
      <c r="B27" s="388"/>
      <c r="C27" s="158" t="s">
        <v>226</v>
      </c>
      <c r="D27" s="418">
        <v>7000000</v>
      </c>
      <c r="E27" s="125" t="s">
        <v>315</v>
      </c>
      <c r="F27" s="125"/>
      <c r="G27" s="125"/>
      <c r="H27" s="125"/>
      <c r="I27" s="125"/>
      <c r="J27" s="352"/>
      <c r="K27" s="384" t="s">
        <v>214</v>
      </c>
      <c r="L27" s="385"/>
      <c r="M27" s="385">
        <f>[78]CApex!X5</f>
        <v>87307966.24000001</v>
      </c>
      <c r="N27" s="577"/>
      <c r="O27" s="1153"/>
      <c r="P27" s="1126"/>
      <c r="Q27" s="1156"/>
      <c r="R27" s="1158"/>
      <c r="S27" s="1158"/>
      <c r="T27" s="1154"/>
      <c r="U27" s="578" t="s">
        <v>116</v>
      </c>
      <c r="V27" s="354"/>
      <c r="Z27" s="330"/>
      <c r="AA27" s="330"/>
      <c r="AB27" s="330"/>
      <c r="AC27" s="330"/>
      <c r="AJ27" s="331">
        <v>21</v>
      </c>
      <c r="AQ27" s="349">
        <v>1</v>
      </c>
      <c r="BF27" s="331"/>
      <c r="BG27" s="331"/>
      <c r="BH27" s="331"/>
      <c r="BI27" s="331"/>
      <c r="BJ27" s="332">
        <v>21</v>
      </c>
      <c r="BK27" s="333" t="s">
        <v>304</v>
      </c>
      <c r="BL27" s="333">
        <v>270000</v>
      </c>
      <c r="BM27" s="333">
        <v>300000</v>
      </c>
      <c r="BN27" s="333">
        <v>150000</v>
      </c>
      <c r="BO27" s="333">
        <v>270000</v>
      </c>
      <c r="BP27" s="333"/>
      <c r="BQ27" s="333"/>
      <c r="BR27" s="333"/>
      <c r="BS27" s="333"/>
      <c r="BT27" s="331" t="s">
        <v>282</v>
      </c>
      <c r="CG27" s="331"/>
      <c r="CH27" s="331"/>
      <c r="CI27" s="331"/>
      <c r="CJ27" s="331"/>
    </row>
    <row r="28" spans="1:88" ht="14.25" customHeight="1" x14ac:dyDescent="0.3">
      <c r="A28" s="334"/>
      <c r="B28" s="388"/>
      <c r="C28" s="158" t="s">
        <v>350</v>
      </c>
      <c r="D28" s="418">
        <f>[78]Pemeliharaan!J20</f>
        <v>10000000</v>
      </c>
      <c r="E28" s="125" t="s">
        <v>351</v>
      </c>
      <c r="F28" s="125"/>
      <c r="G28" s="125"/>
      <c r="H28" s="125"/>
      <c r="I28" s="125"/>
      <c r="J28" s="352"/>
      <c r="K28" s="384" t="s">
        <v>215</v>
      </c>
      <c r="L28" s="385"/>
      <c r="M28" s="385">
        <f>[78]CApex!X4</f>
        <v>148615250</v>
      </c>
      <c r="N28" s="577">
        <f>MATCH(TRUE,E99:S99,0)</f>
        <v>2</v>
      </c>
      <c r="O28" s="1153"/>
      <c r="P28" s="1169" t="str">
        <f>IFERROR(IF(Q28&lt;20%,"IRR 15th.","IRR 15th:"),"IRR 15th")</f>
        <v>IRR 15th:</v>
      </c>
      <c r="Q28" s="1170">
        <f>IRR(E97:S97,O6)</f>
        <v>1.113954734057685</v>
      </c>
      <c r="R28" s="1171">
        <f>NPV(O5,E97:S97)</f>
        <v>2779887367.263998</v>
      </c>
      <c r="S28" s="1171">
        <f>SUM(E97:S97)</f>
        <v>5277353169.2745876</v>
      </c>
      <c r="T28" s="1169">
        <f ca="1">(N28-1+OFFSET(E97,0,N28)/OFFSET(E91,0,N28))*12</f>
        <v>17.391965195833016</v>
      </c>
      <c r="U28" s="578" t="s">
        <v>171</v>
      </c>
      <c r="V28" s="354"/>
      <c r="Z28" s="330"/>
      <c r="AA28" s="330"/>
      <c r="AB28" s="330"/>
      <c r="AC28" s="330"/>
      <c r="AJ28" s="331">
        <v>22</v>
      </c>
      <c r="BF28" s="331"/>
      <c r="BG28" s="331"/>
      <c r="BH28" s="331"/>
      <c r="BI28" s="331"/>
      <c r="BJ28" s="332">
        <v>22</v>
      </c>
      <c r="BK28" s="333" t="s">
        <v>304</v>
      </c>
      <c r="BL28" s="333">
        <v>270000</v>
      </c>
      <c r="BM28" s="333">
        <v>300000</v>
      </c>
      <c r="BN28" s="333">
        <v>150000</v>
      </c>
      <c r="BO28" s="333">
        <v>270000</v>
      </c>
      <c r="BP28" s="333"/>
      <c r="BQ28" s="333"/>
      <c r="BR28" s="333"/>
      <c r="BS28" s="333"/>
      <c r="BT28" s="331" t="s">
        <v>282</v>
      </c>
      <c r="CG28" s="331"/>
      <c r="CH28" s="331"/>
      <c r="CI28" s="331"/>
      <c r="CJ28" s="331"/>
    </row>
    <row r="29" spans="1:88" ht="14.25" customHeight="1" thickBot="1" x14ac:dyDescent="0.35">
      <c r="A29" s="334"/>
      <c r="B29" s="334"/>
      <c r="C29" s="158" t="s">
        <v>353</v>
      </c>
      <c r="D29" s="538"/>
      <c r="E29" s="125" t="s">
        <v>354</v>
      </c>
      <c r="F29" s="125"/>
      <c r="G29" s="125"/>
      <c r="H29" s="125"/>
      <c r="I29" s="125"/>
      <c r="J29" s="393"/>
      <c r="K29" s="384" t="s">
        <v>216</v>
      </c>
      <c r="L29" s="385"/>
      <c r="M29" s="385">
        <f>[78]CApex!X8</f>
        <v>63982231.740000002</v>
      </c>
      <c r="N29" s="577"/>
      <c r="O29" s="1154"/>
      <c r="P29" s="1126"/>
      <c r="Q29" s="1156"/>
      <c r="R29" s="1158"/>
      <c r="S29" s="1158"/>
      <c r="T29" s="1126"/>
      <c r="U29" s="578" t="s">
        <v>116</v>
      </c>
      <c r="V29" s="354"/>
      <c r="Z29" s="330"/>
      <c r="AA29" s="330"/>
      <c r="AB29" s="330"/>
      <c r="AC29" s="330"/>
      <c r="AJ29" s="331">
        <v>23</v>
      </c>
      <c r="BF29" s="331"/>
      <c r="BG29" s="331"/>
      <c r="BH29" s="331"/>
      <c r="BI29" s="331"/>
      <c r="BJ29" s="332">
        <v>23</v>
      </c>
      <c r="BK29" s="333" t="s">
        <v>304</v>
      </c>
      <c r="BL29" s="333">
        <v>270000</v>
      </c>
      <c r="BM29" s="333">
        <v>300000</v>
      </c>
      <c r="BN29" s="333">
        <v>150000</v>
      </c>
      <c r="BO29" s="333">
        <v>270000</v>
      </c>
      <c r="BP29" s="333"/>
      <c r="BQ29" s="333"/>
      <c r="BR29" s="333"/>
      <c r="BS29" s="333"/>
      <c r="BT29" s="331" t="s">
        <v>282</v>
      </c>
      <c r="CG29" s="331"/>
      <c r="CH29" s="331"/>
      <c r="CI29" s="331"/>
      <c r="CJ29" s="331"/>
    </row>
    <row r="30" spans="1:88" ht="14.25" customHeight="1" thickBot="1" x14ac:dyDescent="0.35">
      <c r="A30" s="334"/>
      <c r="B30" s="419"/>
      <c r="C30" s="151" t="s">
        <v>355</v>
      </c>
      <c r="D30" s="420">
        <f>SUM(D27:D29)*B30</f>
        <v>0</v>
      </c>
      <c r="E30" s="336"/>
      <c r="F30" s="336"/>
      <c r="G30" s="336"/>
      <c r="H30" s="336"/>
      <c r="I30" s="336"/>
      <c r="J30" s="393"/>
      <c r="K30" s="384" t="s">
        <v>217</v>
      </c>
      <c r="L30" s="385"/>
      <c r="M30" s="385"/>
      <c r="N30" s="577">
        <f>MATCH(TRUE,N106:S106,0)</f>
        <v>3</v>
      </c>
      <c r="O30" s="1168" t="s">
        <v>377</v>
      </c>
      <c r="P30" s="1169" t="str">
        <f>IFERROR(IF(Q30&lt;20%,"IRR 6th.","IRR 6th:"),"IRR 6th")</f>
        <v>IRR 6th:</v>
      </c>
      <c r="Q30" s="1170">
        <f>IRR(N104:S104,O6)</f>
        <v>0.75125781194847363</v>
      </c>
      <c r="R30" s="1171">
        <f>NPV(O5,N104:S104)</f>
        <v>1048278319.331813</v>
      </c>
      <c r="S30" s="1171">
        <f>SUM(N104:S104)</f>
        <v>1521002626.9673998</v>
      </c>
      <c r="T30" s="1172">
        <f ca="1">(N30-1+OFFSET(N104,0,N30)/OFFSET(N102,0,N30))*12</f>
        <v>31.351672338610545</v>
      </c>
      <c r="U30" s="1159" t="s">
        <v>171</v>
      </c>
      <c r="V30" s="354"/>
      <c r="Z30" s="330"/>
      <c r="AA30" s="330"/>
      <c r="AB30" s="330"/>
      <c r="AC30" s="330"/>
      <c r="AJ30" s="331">
        <v>24</v>
      </c>
      <c r="BF30" s="331"/>
      <c r="BG30" s="331"/>
      <c r="BH30" s="331"/>
      <c r="BI30" s="331"/>
      <c r="BJ30" s="332">
        <v>24</v>
      </c>
      <c r="BK30" s="333" t="s">
        <v>304</v>
      </c>
      <c r="BL30" s="333">
        <v>270000</v>
      </c>
      <c r="BM30" s="333">
        <v>300000</v>
      </c>
      <c r="BN30" s="333">
        <v>150000</v>
      </c>
      <c r="BO30" s="333">
        <v>270000</v>
      </c>
      <c r="BP30" s="333"/>
      <c r="BQ30" s="333"/>
      <c r="BR30" s="333"/>
      <c r="BS30" s="333"/>
      <c r="BT30" s="331" t="s">
        <v>282</v>
      </c>
      <c r="CG30" s="331"/>
      <c r="CH30" s="331"/>
      <c r="CI30" s="331"/>
      <c r="CJ30" s="331"/>
    </row>
    <row r="31" spans="1:88" ht="14.25" customHeight="1" x14ac:dyDescent="0.3">
      <c r="A31" s="334"/>
      <c r="B31" s="336"/>
      <c r="C31" s="336"/>
      <c r="D31" s="336"/>
      <c r="E31" s="336"/>
      <c r="F31" s="336"/>
      <c r="G31" s="336"/>
      <c r="H31" s="336"/>
      <c r="I31" s="336"/>
      <c r="J31" s="352"/>
      <c r="K31" s="384" t="s">
        <v>218</v>
      </c>
      <c r="L31" s="385"/>
      <c r="M31" s="385">
        <f>'[77]New IRR (5th)'!T50</f>
        <v>0</v>
      </c>
      <c r="N31" s="342"/>
      <c r="O31" s="1153"/>
      <c r="P31" s="1125"/>
      <c r="Q31" s="1164"/>
      <c r="R31" s="1165"/>
      <c r="S31" s="1165"/>
      <c r="T31" s="1167"/>
      <c r="U31" s="1159"/>
      <c r="V31" s="354"/>
      <c r="Z31" s="330"/>
      <c r="AA31" s="330"/>
      <c r="AB31" s="330"/>
      <c r="AC31" s="330"/>
      <c r="AJ31" s="331">
        <v>25</v>
      </c>
      <c r="BF31" s="331"/>
      <c r="BG31" s="331"/>
      <c r="BH31" s="331"/>
      <c r="BI31" s="331"/>
      <c r="BJ31" s="332">
        <v>25</v>
      </c>
      <c r="BK31" s="333" t="s">
        <v>304</v>
      </c>
      <c r="BL31" s="333">
        <v>270000</v>
      </c>
      <c r="BM31" s="333">
        <v>300000</v>
      </c>
      <c r="BN31" s="333">
        <v>150000</v>
      </c>
      <c r="BO31" s="333">
        <v>270000</v>
      </c>
      <c r="BP31" s="333"/>
      <c r="BQ31" s="333"/>
      <c r="BR31" s="333"/>
      <c r="BS31" s="333"/>
      <c r="BT31" s="331" t="s">
        <v>282</v>
      </c>
      <c r="CG31" s="331"/>
      <c r="CH31" s="331"/>
      <c r="CI31" s="331"/>
      <c r="CJ31" s="331"/>
    </row>
    <row r="32" spans="1:88" ht="14.25" customHeight="1" x14ac:dyDescent="0.3">
      <c r="A32" s="334"/>
      <c r="B32" s="336"/>
      <c r="C32" s="336"/>
      <c r="D32" s="336"/>
      <c r="E32" s="336"/>
      <c r="F32" s="336"/>
      <c r="G32" s="336"/>
      <c r="H32" s="336"/>
      <c r="I32" s="336"/>
      <c r="J32" s="352"/>
      <c r="K32" s="384" t="s">
        <v>219</v>
      </c>
      <c r="L32" s="385"/>
      <c r="M32" s="385">
        <f>'[77]New IRR (5th)'!T51</f>
        <v>0</v>
      </c>
      <c r="N32" s="579"/>
      <c r="O32" s="1153"/>
      <c r="P32" s="1125"/>
      <c r="Q32" s="1164"/>
      <c r="R32" s="1165"/>
      <c r="S32" s="1165"/>
      <c r="T32" s="1160">
        <f ca="1">T30/12</f>
        <v>2.6126393615508787</v>
      </c>
      <c r="U32" s="1159" t="s">
        <v>116</v>
      </c>
      <c r="V32" s="354"/>
      <c r="Z32" s="330"/>
      <c r="AA32" s="330"/>
      <c r="AB32" s="330"/>
      <c r="AC32" s="330"/>
      <c r="AJ32" s="331">
        <v>26</v>
      </c>
      <c r="BF32" s="331"/>
      <c r="BG32" s="331"/>
      <c r="BH32" s="331"/>
      <c r="BI32" s="331"/>
      <c r="BJ32" s="332">
        <v>26</v>
      </c>
      <c r="BK32" s="333" t="s">
        <v>304</v>
      </c>
      <c r="BL32" s="333">
        <v>270000</v>
      </c>
      <c r="BM32" s="333">
        <v>300000</v>
      </c>
      <c r="BN32" s="333">
        <v>150000</v>
      </c>
      <c r="BO32" s="333">
        <v>270000</v>
      </c>
      <c r="BP32" s="333"/>
      <c r="BQ32" s="333"/>
      <c r="BR32" s="333"/>
      <c r="BS32" s="333"/>
      <c r="BT32" s="331" t="s">
        <v>282</v>
      </c>
      <c r="CG32" s="331"/>
      <c r="CH32" s="331"/>
      <c r="CI32" s="331"/>
      <c r="CJ32" s="331"/>
    </row>
    <row r="33" spans="1:88" ht="14.25" customHeight="1" thickBot="1" x14ac:dyDescent="0.35">
      <c r="A33" s="334"/>
      <c r="B33" s="336"/>
      <c r="C33" s="336"/>
      <c r="D33" s="336"/>
      <c r="E33" s="336"/>
      <c r="F33" s="336"/>
      <c r="G33" s="336"/>
      <c r="H33" s="336"/>
      <c r="I33" s="336"/>
      <c r="J33" s="402"/>
      <c r="K33" s="403" t="s">
        <v>220</v>
      </c>
      <c r="L33" s="421"/>
      <c r="M33" s="421"/>
      <c r="N33" s="342"/>
      <c r="O33" s="1154"/>
      <c r="P33" s="1126"/>
      <c r="Q33" s="1156"/>
      <c r="R33" s="1158"/>
      <c r="S33" s="1158"/>
      <c r="T33" s="1161"/>
      <c r="U33" s="1159"/>
      <c r="V33" s="354"/>
      <c r="Z33" s="330"/>
      <c r="AA33" s="330"/>
      <c r="AB33" s="330"/>
      <c r="AC33" s="330"/>
      <c r="AJ33" s="331">
        <v>27</v>
      </c>
      <c r="BF33" s="331"/>
      <c r="BG33" s="331"/>
      <c r="BH33" s="331"/>
      <c r="BI33" s="331"/>
      <c r="BJ33" s="332">
        <v>27</v>
      </c>
      <c r="BK33" s="333" t="s">
        <v>304</v>
      </c>
      <c r="BL33" s="333">
        <v>270000</v>
      </c>
      <c r="BM33" s="333">
        <v>300000</v>
      </c>
      <c r="BN33" s="333">
        <v>150000</v>
      </c>
      <c r="BO33" s="333">
        <v>270000</v>
      </c>
      <c r="BP33" s="333"/>
      <c r="BQ33" s="333"/>
      <c r="BR33" s="333"/>
      <c r="BS33" s="333"/>
      <c r="BT33" s="331" t="s">
        <v>282</v>
      </c>
      <c r="CG33" s="331"/>
      <c r="CH33" s="331"/>
      <c r="CI33" s="331"/>
      <c r="CJ33" s="331"/>
    </row>
    <row r="34" spans="1:88" ht="14.25" customHeight="1" x14ac:dyDescent="0.3">
      <c r="A34" s="334"/>
      <c r="V34" s="354"/>
      <c r="Z34" s="330"/>
      <c r="AA34" s="330"/>
      <c r="AB34" s="330"/>
      <c r="AC34" s="330"/>
      <c r="AJ34" s="331">
        <v>28</v>
      </c>
      <c r="BF34" s="331"/>
      <c r="BG34" s="331"/>
      <c r="BH34" s="331"/>
      <c r="BI34" s="331"/>
      <c r="BJ34" s="332">
        <v>28</v>
      </c>
      <c r="BK34" s="333" t="s">
        <v>304</v>
      </c>
      <c r="BL34" s="333">
        <v>270000</v>
      </c>
      <c r="BM34" s="333">
        <v>300000</v>
      </c>
      <c r="BN34" s="333">
        <v>150000</v>
      </c>
      <c r="BO34" s="333">
        <v>270000</v>
      </c>
      <c r="BP34" s="333"/>
      <c r="BQ34" s="333"/>
      <c r="BR34" s="333"/>
      <c r="BS34" s="333"/>
      <c r="BT34" s="331" t="s">
        <v>282</v>
      </c>
      <c r="CG34" s="331"/>
      <c r="CH34" s="331"/>
      <c r="CI34" s="331"/>
      <c r="CJ34" s="331"/>
    </row>
    <row r="35" spans="1:88" ht="13.5" thickBot="1" x14ac:dyDescent="0.35">
      <c r="A35" s="334"/>
      <c r="B35" s="355" t="s">
        <v>230</v>
      </c>
      <c r="C35" s="355"/>
      <c r="D35" s="336"/>
      <c r="E35" s="336"/>
      <c r="F35" s="336"/>
      <c r="G35" s="336"/>
      <c r="H35" s="336"/>
      <c r="I35" s="336"/>
      <c r="J35" s="336"/>
      <c r="K35" s="336"/>
      <c r="L35" s="342"/>
      <c r="M35" s="342"/>
      <c r="N35" s="342"/>
      <c r="O35" s="342"/>
      <c r="P35" s="342"/>
      <c r="Q35" s="342"/>
      <c r="R35" s="342"/>
      <c r="S35" s="342"/>
      <c r="T35" s="342"/>
      <c r="U35" s="342"/>
      <c r="V35" s="354"/>
      <c r="Z35" s="330"/>
      <c r="AA35" s="330"/>
      <c r="AB35" s="330"/>
      <c r="AC35" s="330"/>
      <c r="BF35" s="331"/>
      <c r="BG35" s="331"/>
      <c r="BH35" s="331"/>
      <c r="BI35" s="331"/>
      <c r="BJ35" s="332">
        <v>34</v>
      </c>
      <c r="BK35" s="333" t="s">
        <v>304</v>
      </c>
      <c r="BL35" s="333">
        <v>270000</v>
      </c>
      <c r="BM35" s="333">
        <v>300000</v>
      </c>
      <c r="BN35" s="333">
        <v>150000</v>
      </c>
      <c r="BO35" s="333">
        <v>270000</v>
      </c>
      <c r="BP35" s="333"/>
      <c r="BQ35" s="333"/>
      <c r="BR35" s="333"/>
      <c r="BS35" s="333"/>
      <c r="BT35" s="331" t="s">
        <v>282</v>
      </c>
      <c r="CG35" s="331"/>
      <c r="CH35" s="331"/>
      <c r="CI35" s="331"/>
      <c r="CJ35" s="331"/>
    </row>
    <row r="36" spans="1:88" ht="13.5" thickBot="1" x14ac:dyDescent="0.35">
      <c r="A36" s="334"/>
      <c r="B36" s="422"/>
      <c r="C36" s="343" t="s">
        <v>115</v>
      </c>
      <c r="D36" s="343" t="s">
        <v>114</v>
      </c>
      <c r="E36" s="343">
        <v>2012</v>
      </c>
      <c r="F36" s="343">
        <f>E36+1</f>
        <v>2013</v>
      </c>
      <c r="G36" s="343">
        <f>F36+1</f>
        <v>2014</v>
      </c>
      <c r="H36" s="343">
        <f>G36+1</f>
        <v>2015</v>
      </c>
      <c r="I36" s="343">
        <f>H36+1</f>
        <v>2016</v>
      </c>
      <c r="J36" s="343">
        <f t="shared" ref="J36:S36" si="6">I36+1</f>
        <v>2017</v>
      </c>
      <c r="K36" s="343">
        <f>J36+1</f>
        <v>2018</v>
      </c>
      <c r="L36" s="343">
        <f t="shared" si="6"/>
        <v>2019</v>
      </c>
      <c r="M36" s="343">
        <f t="shared" si="6"/>
        <v>2020</v>
      </c>
      <c r="N36" s="343">
        <f t="shared" si="6"/>
        <v>2021</v>
      </c>
      <c r="O36" s="343">
        <f t="shared" si="6"/>
        <v>2022</v>
      </c>
      <c r="P36" s="343">
        <f t="shared" si="6"/>
        <v>2023</v>
      </c>
      <c r="Q36" s="343">
        <f t="shared" si="6"/>
        <v>2024</v>
      </c>
      <c r="R36" s="343">
        <f t="shared" si="6"/>
        <v>2025</v>
      </c>
      <c r="S36" s="343">
        <f t="shared" si="6"/>
        <v>2026</v>
      </c>
      <c r="T36" s="342"/>
      <c r="U36" s="342"/>
      <c r="V36" s="354"/>
      <c r="Z36" s="330"/>
      <c r="AA36" s="330"/>
      <c r="AB36" s="330"/>
      <c r="AC36" s="330"/>
      <c r="BF36" s="331"/>
      <c r="BG36" s="331"/>
      <c r="BH36" s="331"/>
      <c r="BI36" s="331"/>
      <c r="BJ36" s="332">
        <v>35</v>
      </c>
      <c r="BK36" s="333" t="s">
        <v>304</v>
      </c>
      <c r="BL36" s="333">
        <v>270000</v>
      </c>
      <c r="BM36" s="333">
        <v>300000</v>
      </c>
      <c r="BN36" s="333">
        <v>150000</v>
      </c>
      <c r="BO36" s="333">
        <v>270000</v>
      </c>
      <c r="BP36" s="333"/>
      <c r="BQ36" s="333"/>
      <c r="BR36" s="333"/>
      <c r="BS36" s="333"/>
      <c r="BT36" s="331" t="s">
        <v>282</v>
      </c>
      <c r="CG36" s="331"/>
      <c r="CH36" s="331"/>
      <c r="CI36" s="331"/>
      <c r="CJ36" s="331"/>
    </row>
    <row r="37" spans="1:88" ht="14" x14ac:dyDescent="0.3">
      <c r="A37" s="334"/>
      <c r="B37" s="341"/>
      <c r="C37" s="345">
        <v>1</v>
      </c>
      <c r="D37" s="346" t="s">
        <v>109</v>
      </c>
      <c r="E37" s="797"/>
      <c r="F37" s="797"/>
      <c r="G37" s="797"/>
      <c r="H37" s="797"/>
      <c r="I37" s="797"/>
      <c r="J37" s="797"/>
      <c r="K37" s="797"/>
      <c r="L37" s="798"/>
      <c r="M37" s="797"/>
      <c r="N37" s="797"/>
      <c r="O37" s="797"/>
      <c r="P37" s="797"/>
      <c r="Q37" s="797"/>
      <c r="R37" s="797"/>
      <c r="S37" s="797"/>
      <c r="T37" s="342"/>
      <c r="U37" s="342"/>
      <c r="V37" s="354"/>
      <c r="Z37" s="330"/>
      <c r="AA37" s="330"/>
      <c r="AB37" s="330"/>
      <c r="AC37" s="330"/>
      <c r="BF37" s="331"/>
      <c r="BG37" s="331"/>
      <c r="BH37" s="331"/>
      <c r="BI37" s="331"/>
      <c r="BJ37" s="332">
        <v>36</v>
      </c>
      <c r="BK37" s="333" t="s">
        <v>304</v>
      </c>
      <c r="BL37" s="333">
        <v>270000</v>
      </c>
      <c r="BM37" s="333">
        <v>300000</v>
      </c>
      <c r="BN37" s="333">
        <v>150000</v>
      </c>
      <c r="BO37" s="333">
        <v>270000</v>
      </c>
      <c r="BP37" s="333"/>
      <c r="BQ37" s="333"/>
      <c r="BR37" s="333"/>
      <c r="BS37" s="333"/>
      <c r="BT37" s="331" t="s">
        <v>282</v>
      </c>
      <c r="CG37" s="331"/>
      <c r="CH37" s="331"/>
      <c r="CI37" s="331"/>
      <c r="CJ37" s="331"/>
    </row>
    <row r="38" spans="1:88" ht="14" x14ac:dyDescent="0.3">
      <c r="A38" s="334"/>
      <c r="B38" s="341"/>
      <c r="C38" s="350">
        <v>2</v>
      </c>
      <c r="D38" s="351" t="s">
        <v>110</v>
      </c>
      <c r="E38" s="193"/>
      <c r="F38" s="193"/>
      <c r="G38" s="193"/>
      <c r="H38" s="193"/>
      <c r="I38" s="193"/>
      <c r="J38" s="193"/>
      <c r="K38" s="581"/>
      <c r="L38" s="193"/>
      <c r="M38" s="193"/>
      <c r="N38" s="193"/>
      <c r="O38" s="193"/>
      <c r="P38" s="193"/>
      <c r="Q38" s="193"/>
      <c r="R38" s="193"/>
      <c r="S38" s="193"/>
      <c r="T38" s="342"/>
      <c r="U38" s="342"/>
      <c r="V38" s="354"/>
      <c r="Z38" s="330"/>
      <c r="AA38" s="330"/>
      <c r="AB38" s="330"/>
      <c r="AC38" s="330"/>
      <c r="BF38" s="331"/>
      <c r="BG38" s="331"/>
      <c r="BH38" s="331"/>
      <c r="BI38" s="331"/>
      <c r="BJ38" s="332">
        <v>37</v>
      </c>
      <c r="BK38" s="333" t="s">
        <v>304</v>
      </c>
      <c r="BL38" s="333">
        <v>270000</v>
      </c>
      <c r="BM38" s="333">
        <v>300000</v>
      </c>
      <c r="BN38" s="333">
        <v>150000</v>
      </c>
      <c r="BO38" s="333">
        <v>270000</v>
      </c>
      <c r="BP38" s="333"/>
      <c r="BQ38" s="333"/>
      <c r="BR38" s="333"/>
      <c r="BS38" s="333"/>
      <c r="BT38" s="331" t="s">
        <v>282</v>
      </c>
      <c r="CG38" s="331"/>
      <c r="CH38" s="331"/>
      <c r="CI38" s="331"/>
      <c r="CJ38" s="331"/>
    </row>
    <row r="39" spans="1:88" ht="14" x14ac:dyDescent="0.3">
      <c r="A39" s="334"/>
      <c r="B39" s="341"/>
      <c r="C39" s="350">
        <v>3</v>
      </c>
      <c r="D39" s="351" t="s">
        <v>45</v>
      </c>
      <c r="E39" s="193"/>
      <c r="F39" s="193"/>
      <c r="G39" s="193"/>
      <c r="H39" s="193"/>
      <c r="I39" s="193"/>
      <c r="J39" s="581"/>
      <c r="K39" s="460"/>
      <c r="L39" s="460"/>
      <c r="M39" s="460"/>
      <c r="N39" s="460"/>
      <c r="O39" s="460"/>
      <c r="P39" s="460"/>
      <c r="Q39" s="460"/>
      <c r="R39" s="460"/>
      <c r="S39" s="460"/>
      <c r="T39" s="342"/>
      <c r="U39" s="342"/>
      <c r="V39" s="354"/>
      <c r="Z39" s="330"/>
      <c r="AA39" s="330"/>
      <c r="AB39" s="330"/>
      <c r="AC39" s="330"/>
      <c r="BF39" s="331"/>
      <c r="BG39" s="331"/>
      <c r="BH39" s="331"/>
      <c r="BI39" s="331"/>
      <c r="BJ39" s="332">
        <v>38</v>
      </c>
      <c r="BK39" s="333" t="s">
        <v>304</v>
      </c>
      <c r="BL39" s="333">
        <v>270000</v>
      </c>
      <c r="BM39" s="333">
        <v>300000</v>
      </c>
      <c r="BN39" s="333">
        <v>150000</v>
      </c>
      <c r="BO39" s="333">
        <v>270000</v>
      </c>
      <c r="BP39" s="333"/>
      <c r="BQ39" s="333"/>
      <c r="BR39" s="333"/>
      <c r="BS39" s="333"/>
      <c r="BT39" s="331" t="s">
        <v>282</v>
      </c>
      <c r="CG39" s="331"/>
      <c r="CH39" s="331"/>
      <c r="CI39" s="331"/>
      <c r="CJ39" s="331"/>
    </row>
    <row r="40" spans="1:88" ht="14" x14ac:dyDescent="0.3">
      <c r="A40" s="334"/>
      <c r="B40" s="341"/>
      <c r="C40" s="350">
        <v>4</v>
      </c>
      <c r="D40" s="351" t="s">
        <v>98</v>
      </c>
      <c r="E40" s="193"/>
      <c r="F40" s="193"/>
      <c r="G40" s="193"/>
      <c r="H40" s="193"/>
      <c r="I40" s="193"/>
      <c r="J40" s="193"/>
      <c r="K40" s="193"/>
      <c r="L40" s="581"/>
      <c r="M40" s="193"/>
      <c r="N40" s="193"/>
      <c r="O40" s="193"/>
      <c r="P40" s="193"/>
      <c r="Q40" s="193"/>
      <c r="R40" s="193"/>
      <c r="S40" s="193"/>
      <c r="T40" s="342"/>
      <c r="U40" s="342"/>
      <c r="V40" s="354"/>
      <c r="Z40" s="330"/>
      <c r="AA40" s="330"/>
      <c r="AB40" s="330"/>
      <c r="AC40" s="330"/>
      <c r="BF40" s="331"/>
      <c r="BG40" s="331"/>
      <c r="BH40" s="331"/>
      <c r="BI40" s="331"/>
      <c r="BJ40" s="332">
        <v>39</v>
      </c>
      <c r="BK40" s="333" t="s">
        <v>304</v>
      </c>
      <c r="BL40" s="333">
        <v>270000</v>
      </c>
      <c r="BM40" s="333">
        <v>300000</v>
      </c>
      <c r="BN40" s="333">
        <v>150000</v>
      </c>
      <c r="BO40" s="333">
        <v>270000</v>
      </c>
      <c r="BP40" s="333"/>
      <c r="BQ40" s="333"/>
      <c r="BR40" s="333"/>
      <c r="BS40" s="333"/>
      <c r="BT40" s="331" t="s">
        <v>282</v>
      </c>
      <c r="CG40" s="331"/>
      <c r="CH40" s="331"/>
      <c r="CI40" s="331"/>
      <c r="CJ40" s="331"/>
    </row>
    <row r="41" spans="1:88" ht="14" x14ac:dyDescent="0.3">
      <c r="A41" s="334"/>
      <c r="B41" s="341"/>
      <c r="C41" s="350">
        <v>5</v>
      </c>
      <c r="D41" s="351" t="s">
        <v>113</v>
      </c>
      <c r="E41" s="193"/>
      <c r="F41" s="193"/>
      <c r="G41" s="193"/>
      <c r="H41" s="193"/>
      <c r="I41" s="193"/>
      <c r="J41" s="193"/>
      <c r="K41" s="385"/>
      <c r="L41" s="385"/>
      <c r="M41" s="385"/>
      <c r="N41" s="385"/>
      <c r="O41" s="460"/>
      <c r="P41" s="460"/>
      <c r="Q41" s="460"/>
      <c r="R41" s="460"/>
      <c r="S41" s="460"/>
      <c r="T41" s="342"/>
      <c r="U41" s="342"/>
      <c r="V41" s="354"/>
      <c r="Z41" s="330"/>
      <c r="AA41" s="330"/>
      <c r="AB41" s="330"/>
      <c r="AC41" s="330"/>
      <c r="BF41" s="331"/>
      <c r="BG41" s="331"/>
      <c r="BH41" s="331"/>
      <c r="BI41" s="331"/>
      <c r="BJ41" s="332">
        <v>40</v>
      </c>
      <c r="BK41" s="333">
        <v>260000</v>
      </c>
      <c r="BL41" s="333">
        <v>216000</v>
      </c>
      <c r="BM41" s="333">
        <v>240000</v>
      </c>
      <c r="BN41" s="333">
        <v>150000</v>
      </c>
      <c r="BO41" s="333">
        <v>216000</v>
      </c>
      <c r="BP41" s="333"/>
      <c r="BQ41" s="333"/>
      <c r="BR41" s="333"/>
      <c r="BS41" s="333"/>
      <c r="BT41" s="331" t="s">
        <v>282</v>
      </c>
      <c r="CG41" s="331"/>
      <c r="CH41" s="331"/>
      <c r="CI41" s="331"/>
      <c r="CJ41" s="331"/>
    </row>
    <row r="42" spans="1:88" ht="14" x14ac:dyDescent="0.3">
      <c r="A42" s="334"/>
      <c r="B42" s="341"/>
      <c r="C42" s="350">
        <v>6</v>
      </c>
      <c r="D42" s="351" t="s">
        <v>42</v>
      </c>
      <c r="E42" s="193">
        <v>300000</v>
      </c>
      <c r="F42" s="193">
        <v>300000</v>
      </c>
      <c r="G42" s="193">
        <v>300000</v>
      </c>
      <c r="H42" s="193">
        <f>G42</f>
        <v>300000</v>
      </c>
      <c r="I42" s="193">
        <f t="shared" ref="I42:S42" si="7">H42</f>
        <v>300000</v>
      </c>
      <c r="J42" s="193">
        <f t="shared" si="7"/>
        <v>300000</v>
      </c>
      <c r="K42" s="193">
        <f t="shared" si="7"/>
        <v>300000</v>
      </c>
      <c r="L42" s="193">
        <f t="shared" si="7"/>
        <v>300000</v>
      </c>
      <c r="M42" s="193">
        <f t="shared" si="7"/>
        <v>300000</v>
      </c>
      <c r="N42" s="193">
        <f t="shared" si="7"/>
        <v>300000</v>
      </c>
      <c r="O42" s="193">
        <f t="shared" si="7"/>
        <v>300000</v>
      </c>
      <c r="P42" s="193">
        <f t="shared" si="7"/>
        <v>300000</v>
      </c>
      <c r="Q42" s="193">
        <f t="shared" si="7"/>
        <v>300000</v>
      </c>
      <c r="R42" s="193">
        <f t="shared" si="7"/>
        <v>300000</v>
      </c>
      <c r="S42" s="193">
        <f t="shared" si="7"/>
        <v>300000</v>
      </c>
      <c r="T42" s="342"/>
      <c r="U42" s="342"/>
      <c r="V42" s="354"/>
      <c r="Z42" s="330"/>
      <c r="AA42" s="330"/>
      <c r="AB42" s="330"/>
      <c r="AC42" s="330"/>
      <c r="BF42" s="331"/>
      <c r="BG42" s="331"/>
      <c r="BH42" s="331"/>
      <c r="BI42" s="331"/>
      <c r="BJ42" s="332">
        <v>41</v>
      </c>
      <c r="BK42" s="333">
        <v>260000</v>
      </c>
      <c r="BL42" s="333">
        <v>216000</v>
      </c>
      <c r="BM42" s="333">
        <v>240000</v>
      </c>
      <c r="BN42" s="333">
        <v>150000</v>
      </c>
      <c r="BO42" s="333">
        <v>216000</v>
      </c>
      <c r="BP42" s="333"/>
      <c r="BQ42" s="333"/>
      <c r="BR42" s="333"/>
      <c r="BS42" s="333"/>
      <c r="BT42" s="331" t="s">
        <v>282</v>
      </c>
      <c r="CG42" s="331"/>
      <c r="CH42" s="331"/>
      <c r="CI42" s="331"/>
      <c r="CJ42" s="331"/>
    </row>
    <row r="43" spans="1:88" ht="14" x14ac:dyDescent="0.3">
      <c r="A43" s="334"/>
      <c r="B43" s="341"/>
      <c r="C43" s="350">
        <v>7</v>
      </c>
      <c r="D43" s="351" t="s">
        <v>111</v>
      </c>
      <c r="E43" s="193"/>
      <c r="F43" s="193"/>
      <c r="G43" s="193"/>
      <c r="H43" s="193"/>
      <c r="I43" s="193"/>
      <c r="J43" s="193"/>
      <c r="K43" s="385"/>
      <c r="L43" s="385"/>
      <c r="M43" s="385"/>
      <c r="N43" s="385"/>
      <c r="O43" s="385"/>
      <c r="P43" s="385"/>
      <c r="Q43" s="385"/>
      <c r="R43" s="385"/>
      <c r="S43" s="385"/>
      <c r="T43" s="342"/>
      <c r="U43" s="342"/>
      <c r="V43" s="354"/>
      <c r="Z43" s="330"/>
      <c r="AA43" s="330"/>
      <c r="AB43" s="330"/>
      <c r="AC43" s="330"/>
      <c r="BF43" s="331"/>
      <c r="BG43" s="331"/>
      <c r="BH43" s="331"/>
      <c r="BI43" s="331"/>
      <c r="BJ43" s="332">
        <v>42</v>
      </c>
      <c r="BK43" s="333">
        <v>260000</v>
      </c>
      <c r="BL43" s="333">
        <v>216000</v>
      </c>
      <c r="BM43" s="333">
        <v>240000</v>
      </c>
      <c r="BN43" s="333">
        <v>150000</v>
      </c>
      <c r="BO43" s="333">
        <v>216000</v>
      </c>
      <c r="BP43" s="333"/>
      <c r="BQ43" s="333"/>
      <c r="BR43" s="333"/>
      <c r="BS43" s="333"/>
      <c r="BT43" s="331" t="s">
        <v>282</v>
      </c>
      <c r="CG43" s="331"/>
      <c r="CH43" s="331"/>
      <c r="CI43" s="331"/>
      <c r="CJ43" s="331"/>
    </row>
    <row r="44" spans="1:88" ht="14" x14ac:dyDescent="0.3">
      <c r="A44" s="334"/>
      <c r="B44" s="341"/>
      <c r="C44" s="350">
        <v>8</v>
      </c>
      <c r="D44" s="351" t="s">
        <v>46</v>
      </c>
      <c r="E44" s="193"/>
      <c r="F44" s="193"/>
      <c r="G44" s="193"/>
      <c r="H44" s="193"/>
      <c r="I44" s="193"/>
      <c r="J44" s="193"/>
      <c r="K44" s="385"/>
      <c r="L44" s="385"/>
      <c r="M44" s="385"/>
      <c r="N44" s="385"/>
      <c r="O44" s="385"/>
      <c r="P44" s="385"/>
      <c r="Q44" s="385"/>
      <c r="R44" s="385"/>
      <c r="S44" s="385"/>
      <c r="T44" s="342"/>
      <c r="U44" s="342"/>
      <c r="V44" s="354"/>
      <c r="Z44" s="330"/>
      <c r="AA44" s="330"/>
      <c r="AB44" s="330"/>
      <c r="AC44" s="330"/>
      <c r="BF44" s="331"/>
      <c r="BG44" s="331"/>
      <c r="BH44" s="331"/>
      <c r="BI44" s="331"/>
      <c r="BJ44" s="332">
        <v>43</v>
      </c>
      <c r="BK44" s="333">
        <v>260000</v>
      </c>
      <c r="BL44" s="333">
        <v>216000</v>
      </c>
      <c r="BM44" s="333">
        <v>240000</v>
      </c>
      <c r="BN44" s="333">
        <v>150000</v>
      </c>
      <c r="BO44" s="333">
        <v>216000</v>
      </c>
      <c r="BP44" s="333"/>
      <c r="BQ44" s="333"/>
      <c r="BR44" s="333"/>
      <c r="BS44" s="333"/>
      <c r="BT44" s="331" t="s">
        <v>282</v>
      </c>
      <c r="CG44" s="331"/>
      <c r="CH44" s="331"/>
      <c r="CI44" s="331"/>
      <c r="CJ44" s="331"/>
    </row>
    <row r="45" spans="1:88" ht="13.5" thickBot="1" x14ac:dyDescent="0.35">
      <c r="A45" s="334"/>
      <c r="B45" s="341"/>
      <c r="C45" s="365">
        <v>9</v>
      </c>
      <c r="D45" s="366" t="s">
        <v>112</v>
      </c>
      <c r="E45" s="421"/>
      <c r="F45" s="421"/>
      <c r="G45" s="421"/>
      <c r="H45" s="421"/>
      <c r="I45" s="421"/>
      <c r="J45" s="421"/>
      <c r="K45" s="421"/>
      <c r="L45" s="421"/>
      <c r="M45" s="421"/>
      <c r="N45" s="421"/>
      <c r="O45" s="421"/>
      <c r="P45" s="421"/>
      <c r="Q45" s="421"/>
      <c r="R45" s="421"/>
      <c r="S45" s="421"/>
      <c r="T45" s="342"/>
      <c r="U45" s="342"/>
      <c r="V45" s="354"/>
      <c r="Z45" s="330"/>
      <c r="AA45" s="330"/>
      <c r="AB45" s="330"/>
      <c r="AC45" s="330"/>
      <c r="BF45" s="331"/>
      <c r="BG45" s="331"/>
      <c r="BH45" s="331"/>
      <c r="BI45" s="331"/>
      <c r="BJ45" s="332">
        <v>44</v>
      </c>
      <c r="BK45" s="333">
        <v>260000</v>
      </c>
      <c r="BL45" s="333">
        <v>216000</v>
      </c>
      <c r="BM45" s="333">
        <v>240000</v>
      </c>
      <c r="BN45" s="333">
        <v>150000</v>
      </c>
      <c r="BO45" s="333">
        <v>216000</v>
      </c>
      <c r="BP45" s="333"/>
      <c r="BQ45" s="333"/>
      <c r="BR45" s="333"/>
      <c r="BS45" s="333"/>
      <c r="BT45" s="331" t="s">
        <v>282</v>
      </c>
      <c r="CG45" s="331"/>
      <c r="CH45" s="331"/>
      <c r="CI45" s="331"/>
      <c r="CJ45" s="331"/>
    </row>
    <row r="46" spans="1:88" ht="13.5" thickBot="1" x14ac:dyDescent="0.35">
      <c r="A46" s="334"/>
      <c r="B46" s="355" t="s">
        <v>195</v>
      </c>
      <c r="C46" s="336"/>
      <c r="D46" s="336"/>
      <c r="E46" s="336"/>
      <c r="F46" s="336"/>
      <c r="G46" s="336"/>
      <c r="H46" s="336"/>
      <c r="I46" s="336"/>
      <c r="J46" s="336"/>
      <c r="K46" s="342"/>
      <c r="L46" s="342"/>
      <c r="M46" s="342"/>
      <c r="N46" s="342"/>
      <c r="O46" s="342"/>
      <c r="P46" s="342"/>
      <c r="Q46" s="342"/>
      <c r="R46" s="342"/>
      <c r="S46" s="342"/>
      <c r="T46" s="342"/>
      <c r="U46" s="342"/>
      <c r="V46" s="354"/>
      <c r="Z46" s="330"/>
      <c r="AA46" s="330"/>
      <c r="AB46" s="330"/>
      <c r="AC46" s="330"/>
      <c r="BF46" s="331"/>
      <c r="BG46" s="331"/>
      <c r="BH46" s="331"/>
      <c r="BI46" s="331"/>
      <c r="BJ46" s="332">
        <v>46</v>
      </c>
      <c r="BK46" s="333">
        <v>260000</v>
      </c>
      <c r="BL46" s="333">
        <v>216000</v>
      </c>
      <c r="BM46" s="333">
        <v>240000</v>
      </c>
      <c r="BN46" s="333">
        <v>150000</v>
      </c>
      <c r="BO46" s="333">
        <v>216000</v>
      </c>
      <c r="BP46" s="333"/>
      <c r="BQ46" s="333"/>
      <c r="BR46" s="333"/>
      <c r="BS46" s="333"/>
      <c r="BT46" s="331" t="s">
        <v>282</v>
      </c>
      <c r="CG46" s="331"/>
      <c r="CH46" s="331"/>
      <c r="CI46" s="331"/>
      <c r="CJ46" s="331"/>
    </row>
    <row r="47" spans="1:88" ht="13.5" thickBot="1" x14ac:dyDescent="0.35">
      <c r="A47" s="334"/>
      <c r="B47" s="336"/>
      <c r="C47" s="343" t="s">
        <v>115</v>
      </c>
      <c r="D47" s="343" t="s">
        <v>114</v>
      </c>
      <c r="E47" s="343">
        <f>E36</f>
        <v>2012</v>
      </c>
      <c r="F47" s="343">
        <f t="shared" ref="F47:S47" si="8">F36</f>
        <v>2013</v>
      </c>
      <c r="G47" s="343">
        <f t="shared" si="8"/>
        <v>2014</v>
      </c>
      <c r="H47" s="343">
        <f t="shared" si="8"/>
        <v>2015</v>
      </c>
      <c r="I47" s="343">
        <f t="shared" si="8"/>
        <v>2016</v>
      </c>
      <c r="J47" s="343">
        <f t="shared" si="8"/>
        <v>2017</v>
      </c>
      <c r="K47" s="343">
        <f t="shared" si="8"/>
        <v>2018</v>
      </c>
      <c r="L47" s="343">
        <f t="shared" si="8"/>
        <v>2019</v>
      </c>
      <c r="M47" s="343">
        <f t="shared" si="8"/>
        <v>2020</v>
      </c>
      <c r="N47" s="343">
        <f t="shared" si="8"/>
        <v>2021</v>
      </c>
      <c r="O47" s="343">
        <f t="shared" si="8"/>
        <v>2022</v>
      </c>
      <c r="P47" s="343">
        <f t="shared" si="8"/>
        <v>2023</v>
      </c>
      <c r="Q47" s="343">
        <f t="shared" si="8"/>
        <v>2024</v>
      </c>
      <c r="R47" s="343">
        <f t="shared" si="8"/>
        <v>2025</v>
      </c>
      <c r="S47" s="343">
        <f t="shared" si="8"/>
        <v>2026</v>
      </c>
      <c r="T47" s="342"/>
      <c r="U47" s="342"/>
      <c r="V47" s="354"/>
      <c r="Z47" s="330"/>
      <c r="AA47" s="330"/>
      <c r="AB47" s="330"/>
      <c r="AC47" s="330"/>
      <c r="BF47" s="331"/>
      <c r="BG47" s="331"/>
      <c r="BH47" s="331"/>
      <c r="BI47" s="331"/>
      <c r="BJ47" s="332">
        <v>47</v>
      </c>
      <c r="BK47" s="333">
        <v>260000</v>
      </c>
      <c r="BL47" s="333">
        <v>216000</v>
      </c>
      <c r="BM47" s="333">
        <v>240000</v>
      </c>
      <c r="BN47" s="333">
        <v>150000</v>
      </c>
      <c r="BO47" s="333">
        <v>216000</v>
      </c>
      <c r="BP47" s="333"/>
      <c r="BQ47" s="333"/>
      <c r="BR47" s="333"/>
      <c r="BS47" s="333"/>
      <c r="BT47" s="331" t="s">
        <v>282</v>
      </c>
      <c r="CG47" s="331"/>
      <c r="CH47" s="331"/>
      <c r="CI47" s="331"/>
      <c r="CJ47" s="331"/>
    </row>
    <row r="48" spans="1:88" ht="14" x14ac:dyDescent="0.3">
      <c r="A48" s="334"/>
      <c r="B48" s="424">
        <f t="shared" ref="B48:B56" si="9">SUM(E48:O48)</f>
        <v>1</v>
      </c>
      <c r="C48" s="345">
        <v>1</v>
      </c>
      <c r="D48" s="346" t="s">
        <v>109</v>
      </c>
      <c r="E48" s="636"/>
      <c r="F48" s="636">
        <v>1</v>
      </c>
      <c r="G48" s="636"/>
      <c r="H48" s="636"/>
      <c r="I48" s="636"/>
      <c r="J48" s="636"/>
      <c r="K48" s="799"/>
      <c r="L48" s="799"/>
      <c r="M48" s="799"/>
      <c r="N48" s="799"/>
      <c r="O48" s="799"/>
      <c r="P48" s="799"/>
      <c r="Q48" s="799"/>
      <c r="R48" s="799"/>
      <c r="S48" s="799"/>
      <c r="T48" s="426" t="str">
        <f t="shared" ref="T48:T56" si="10">IF(B48&gt;1,"Salah","Benar")</f>
        <v>Benar</v>
      </c>
      <c r="U48" s="342"/>
      <c r="V48" s="354"/>
      <c r="Z48" s="330"/>
      <c r="AA48" s="330"/>
      <c r="AB48" s="330"/>
      <c r="AC48" s="330"/>
      <c r="BF48" s="331"/>
      <c r="BG48" s="331"/>
      <c r="BH48" s="331"/>
      <c r="BI48" s="331"/>
      <c r="BJ48" s="332">
        <v>48</v>
      </c>
      <c r="BK48" s="333">
        <v>260000</v>
      </c>
      <c r="BL48" s="333">
        <v>216000</v>
      </c>
      <c r="BM48" s="333">
        <v>240000</v>
      </c>
      <c r="BN48" s="333">
        <v>150000</v>
      </c>
      <c r="BO48" s="333">
        <v>216000</v>
      </c>
      <c r="BP48" s="333"/>
      <c r="BQ48" s="333"/>
      <c r="BR48" s="333"/>
      <c r="BS48" s="333"/>
      <c r="BT48" s="331" t="s">
        <v>282</v>
      </c>
      <c r="CG48" s="331"/>
      <c r="CH48" s="331"/>
      <c r="CI48" s="331"/>
      <c r="CJ48" s="331"/>
    </row>
    <row r="49" spans="1:88" ht="14" x14ac:dyDescent="0.3">
      <c r="A49" s="334"/>
      <c r="B49" s="424">
        <f t="shared" si="9"/>
        <v>1</v>
      </c>
      <c r="C49" s="350">
        <v>2</v>
      </c>
      <c r="D49" s="351" t="s">
        <v>113</v>
      </c>
      <c r="E49" s="196"/>
      <c r="F49" s="196">
        <v>1</v>
      </c>
      <c r="G49" s="196"/>
      <c r="H49" s="196"/>
      <c r="I49" s="196"/>
      <c r="J49" s="196"/>
      <c r="K49" s="427"/>
      <c r="L49" s="427"/>
      <c r="M49" s="427"/>
      <c r="N49" s="427"/>
      <c r="O49" s="427"/>
      <c r="P49" s="427"/>
      <c r="Q49" s="427"/>
      <c r="R49" s="427"/>
      <c r="S49" s="427"/>
      <c r="T49" s="426" t="str">
        <f t="shared" si="10"/>
        <v>Benar</v>
      </c>
      <c r="U49" s="342"/>
      <c r="V49" s="354"/>
      <c r="Z49" s="330"/>
      <c r="AA49" s="330"/>
      <c r="AB49" s="330"/>
      <c r="AC49" s="330"/>
      <c r="BF49" s="331"/>
      <c r="BG49" s="331"/>
      <c r="BH49" s="331"/>
      <c r="BI49" s="331"/>
      <c r="BJ49" s="332">
        <v>49</v>
      </c>
      <c r="BK49" s="333">
        <v>260000</v>
      </c>
      <c r="BL49" s="333">
        <v>216000</v>
      </c>
      <c r="BM49" s="333">
        <v>240000</v>
      </c>
      <c r="BN49" s="333">
        <v>150000</v>
      </c>
      <c r="BO49" s="333">
        <v>216000</v>
      </c>
      <c r="BP49" s="333"/>
      <c r="BQ49" s="333"/>
      <c r="BR49" s="333"/>
      <c r="BS49" s="333"/>
      <c r="BT49" s="331" t="s">
        <v>282</v>
      </c>
      <c r="CG49" s="331"/>
      <c r="CH49" s="331"/>
      <c r="CI49" s="331"/>
      <c r="CJ49" s="331"/>
    </row>
    <row r="50" spans="1:88" ht="14" x14ac:dyDescent="0.3">
      <c r="A50" s="334"/>
      <c r="B50" s="424">
        <f t="shared" si="9"/>
        <v>1</v>
      </c>
      <c r="C50" s="350">
        <v>3</v>
      </c>
      <c r="D50" s="351" t="s">
        <v>45</v>
      </c>
      <c r="E50" s="196">
        <v>1</v>
      </c>
      <c r="F50" s="196"/>
      <c r="G50" s="196"/>
      <c r="H50" s="196"/>
      <c r="I50" s="196"/>
      <c r="J50" s="196"/>
      <c r="K50" s="427"/>
      <c r="L50" s="427"/>
      <c r="M50" s="427"/>
      <c r="N50" s="427"/>
      <c r="O50" s="427"/>
      <c r="P50" s="427"/>
      <c r="Q50" s="427"/>
      <c r="R50" s="427"/>
      <c r="S50" s="427"/>
      <c r="T50" s="426" t="str">
        <f t="shared" si="10"/>
        <v>Benar</v>
      </c>
      <c r="U50" s="342"/>
      <c r="V50" s="354"/>
      <c r="Z50" s="330"/>
      <c r="AA50" s="330"/>
      <c r="AB50" s="330"/>
      <c r="AC50" s="330"/>
      <c r="BF50" s="331"/>
      <c r="BG50" s="331"/>
      <c r="BH50" s="331"/>
      <c r="BI50" s="331"/>
      <c r="BJ50" s="332">
        <v>50</v>
      </c>
      <c r="BK50" s="333">
        <v>260000</v>
      </c>
      <c r="BL50" s="333">
        <v>216000</v>
      </c>
      <c r="BM50" s="333">
        <v>240000</v>
      </c>
      <c r="BN50" s="333">
        <v>150000</v>
      </c>
      <c r="BO50" s="333">
        <v>216000</v>
      </c>
      <c r="BP50" s="333"/>
      <c r="BQ50" s="333"/>
      <c r="BR50" s="333"/>
      <c r="BS50" s="333"/>
      <c r="BT50" s="331" t="s">
        <v>282</v>
      </c>
      <c r="CG50" s="331"/>
      <c r="CH50" s="331"/>
      <c r="CI50" s="331"/>
      <c r="CJ50" s="331"/>
    </row>
    <row r="51" spans="1:88" ht="14" x14ac:dyDescent="0.3">
      <c r="A51" s="334"/>
      <c r="B51" s="424">
        <f t="shared" si="9"/>
        <v>1</v>
      </c>
      <c r="C51" s="350">
        <v>4</v>
      </c>
      <c r="D51" s="351" t="s">
        <v>98</v>
      </c>
      <c r="E51" s="196">
        <v>1</v>
      </c>
      <c r="F51" s="196"/>
      <c r="G51" s="196"/>
      <c r="H51" s="196"/>
      <c r="I51" s="196"/>
      <c r="J51" s="196"/>
      <c r="K51" s="427"/>
      <c r="L51" s="427"/>
      <c r="M51" s="427"/>
      <c r="N51" s="427"/>
      <c r="O51" s="427"/>
      <c r="P51" s="427"/>
      <c r="Q51" s="427"/>
      <c r="R51" s="427"/>
      <c r="S51" s="427"/>
      <c r="T51" s="426" t="str">
        <f t="shared" si="10"/>
        <v>Benar</v>
      </c>
      <c r="U51" s="342"/>
      <c r="V51" s="354"/>
      <c r="Z51" s="330"/>
      <c r="AA51" s="330"/>
      <c r="AB51" s="330"/>
      <c r="AC51" s="330"/>
      <c r="BF51" s="331"/>
      <c r="BG51" s="331"/>
      <c r="BH51" s="331"/>
      <c r="BI51" s="331"/>
      <c r="BJ51" s="332">
        <v>51</v>
      </c>
      <c r="BK51" s="333">
        <v>260000</v>
      </c>
      <c r="BL51" s="333">
        <v>216000</v>
      </c>
      <c r="BM51" s="333">
        <v>240000</v>
      </c>
      <c r="BN51" s="333">
        <v>150000</v>
      </c>
      <c r="BO51" s="333">
        <v>216000</v>
      </c>
      <c r="BP51" s="333"/>
      <c r="BQ51" s="333"/>
      <c r="BR51" s="333"/>
      <c r="BS51" s="333"/>
      <c r="BT51" s="331" t="s">
        <v>282</v>
      </c>
      <c r="CG51" s="331"/>
      <c r="CH51" s="331"/>
      <c r="CI51" s="331"/>
      <c r="CJ51" s="331"/>
    </row>
    <row r="52" spans="1:88" ht="14" x14ac:dyDescent="0.3">
      <c r="A52" s="334"/>
      <c r="B52" s="424">
        <f t="shared" si="9"/>
        <v>0</v>
      </c>
      <c r="C52" s="350">
        <v>5</v>
      </c>
      <c r="D52" s="351" t="s">
        <v>113</v>
      </c>
      <c r="E52" s="196"/>
      <c r="F52" s="196"/>
      <c r="G52" s="196"/>
      <c r="H52" s="196"/>
      <c r="I52" s="196"/>
      <c r="J52" s="196"/>
      <c r="K52" s="427"/>
      <c r="L52" s="427"/>
      <c r="M52" s="427"/>
      <c r="N52" s="427"/>
      <c r="O52" s="427"/>
      <c r="P52" s="427"/>
      <c r="Q52" s="427"/>
      <c r="R52" s="427"/>
      <c r="S52" s="427"/>
      <c r="T52" s="426" t="str">
        <f t="shared" si="10"/>
        <v>Benar</v>
      </c>
      <c r="U52" s="342"/>
      <c r="V52" s="354"/>
      <c r="Z52" s="330"/>
      <c r="AA52" s="330"/>
      <c r="AB52" s="330"/>
      <c r="AC52" s="330"/>
      <c r="BF52" s="331"/>
      <c r="BG52" s="331"/>
      <c r="BH52" s="331"/>
      <c r="BI52" s="331"/>
      <c r="BJ52" s="332">
        <v>52</v>
      </c>
      <c r="BK52" s="333">
        <v>260000</v>
      </c>
      <c r="BL52" s="333">
        <v>216000</v>
      </c>
      <c r="BM52" s="333">
        <v>240000</v>
      </c>
      <c r="BN52" s="333">
        <v>150000</v>
      </c>
      <c r="BO52" s="333">
        <v>216000</v>
      </c>
      <c r="BP52" s="333"/>
      <c r="BQ52" s="333"/>
      <c r="BR52" s="333"/>
      <c r="BS52" s="333"/>
      <c r="BT52" s="331" t="s">
        <v>282</v>
      </c>
      <c r="CG52" s="331"/>
      <c r="CH52" s="331"/>
      <c r="CI52" s="331"/>
      <c r="CJ52" s="331"/>
    </row>
    <row r="53" spans="1:88" ht="14" x14ac:dyDescent="0.3">
      <c r="A53" s="334"/>
      <c r="B53" s="424">
        <f t="shared" si="9"/>
        <v>0</v>
      </c>
      <c r="C53" s="350">
        <v>6</v>
      </c>
      <c r="D53" s="351" t="s">
        <v>42</v>
      </c>
      <c r="E53" s="196"/>
      <c r="F53" s="196"/>
      <c r="G53" s="196"/>
      <c r="H53" s="196"/>
      <c r="I53" s="196"/>
      <c r="J53" s="196"/>
      <c r="K53" s="427"/>
      <c r="L53" s="427"/>
      <c r="M53" s="427"/>
      <c r="N53" s="427"/>
      <c r="O53" s="427"/>
      <c r="P53" s="427"/>
      <c r="Q53" s="427"/>
      <c r="R53" s="427"/>
      <c r="S53" s="427"/>
      <c r="T53" s="426" t="str">
        <f t="shared" si="10"/>
        <v>Benar</v>
      </c>
      <c r="U53" s="342"/>
      <c r="V53" s="354"/>
      <c r="Z53" s="330"/>
      <c r="AA53" s="330"/>
      <c r="AB53" s="330"/>
      <c r="AC53" s="330"/>
      <c r="BF53" s="331"/>
      <c r="BG53" s="331"/>
      <c r="BH53" s="331"/>
      <c r="BI53" s="331"/>
      <c r="BJ53" s="332">
        <v>53</v>
      </c>
      <c r="BK53" s="333">
        <v>260000</v>
      </c>
      <c r="BL53" s="333">
        <v>216000</v>
      </c>
      <c r="BM53" s="333">
        <v>240000</v>
      </c>
      <c r="BN53" s="333">
        <v>150000</v>
      </c>
      <c r="BO53" s="333">
        <v>216000</v>
      </c>
      <c r="BP53" s="333"/>
      <c r="BQ53" s="333"/>
      <c r="BR53" s="333"/>
      <c r="BS53" s="333"/>
      <c r="BT53" s="331" t="s">
        <v>282</v>
      </c>
      <c r="CG53" s="331"/>
      <c r="CH53" s="331"/>
      <c r="CI53" s="331"/>
      <c r="CJ53" s="331"/>
    </row>
    <row r="54" spans="1:88" ht="14" x14ac:dyDescent="0.3">
      <c r="A54" s="334"/>
      <c r="B54" s="424">
        <f t="shared" si="9"/>
        <v>0</v>
      </c>
      <c r="C54" s="350">
        <v>7</v>
      </c>
      <c r="D54" s="351" t="s">
        <v>111</v>
      </c>
      <c r="E54" s="196"/>
      <c r="F54" s="196"/>
      <c r="G54" s="196"/>
      <c r="H54" s="196"/>
      <c r="I54" s="196"/>
      <c r="J54" s="196"/>
      <c r="K54" s="427"/>
      <c r="L54" s="427"/>
      <c r="M54" s="427"/>
      <c r="N54" s="427"/>
      <c r="O54" s="427"/>
      <c r="P54" s="427"/>
      <c r="Q54" s="427"/>
      <c r="R54" s="427"/>
      <c r="S54" s="427"/>
      <c r="T54" s="426" t="str">
        <f t="shared" si="10"/>
        <v>Benar</v>
      </c>
      <c r="U54" s="342"/>
      <c r="V54" s="354"/>
      <c r="Z54" s="330"/>
      <c r="AA54" s="330"/>
      <c r="AB54" s="330"/>
      <c r="AC54" s="330"/>
      <c r="BF54" s="331"/>
      <c r="BG54" s="331"/>
      <c r="BH54" s="331"/>
      <c r="BI54" s="331"/>
      <c r="BJ54" s="332">
        <v>54</v>
      </c>
      <c r="BK54" s="333">
        <v>260000</v>
      </c>
      <c r="BL54" s="333">
        <v>216000</v>
      </c>
      <c r="BM54" s="333">
        <v>240000</v>
      </c>
      <c r="BN54" s="333">
        <v>150000</v>
      </c>
      <c r="BO54" s="333">
        <v>216000</v>
      </c>
      <c r="BP54" s="333"/>
      <c r="BQ54" s="333"/>
      <c r="BR54" s="333"/>
      <c r="BS54" s="333"/>
      <c r="BT54" s="331" t="s">
        <v>282</v>
      </c>
      <c r="CG54" s="331"/>
      <c r="CH54" s="331"/>
      <c r="CI54" s="331"/>
      <c r="CJ54" s="331"/>
    </row>
    <row r="55" spans="1:88" ht="14" x14ac:dyDescent="0.3">
      <c r="A55" s="334"/>
      <c r="B55" s="424">
        <f t="shared" si="9"/>
        <v>0</v>
      </c>
      <c r="C55" s="350">
        <v>8</v>
      </c>
      <c r="D55" s="351" t="s">
        <v>46</v>
      </c>
      <c r="E55" s="196"/>
      <c r="F55" s="196"/>
      <c r="G55" s="196"/>
      <c r="H55" s="196"/>
      <c r="I55" s="196"/>
      <c r="J55" s="196"/>
      <c r="K55" s="427"/>
      <c r="L55" s="427"/>
      <c r="M55" s="427"/>
      <c r="N55" s="427"/>
      <c r="O55" s="427"/>
      <c r="P55" s="427"/>
      <c r="Q55" s="427"/>
      <c r="R55" s="427"/>
      <c r="S55" s="427"/>
      <c r="T55" s="426" t="str">
        <f t="shared" si="10"/>
        <v>Benar</v>
      </c>
      <c r="U55" s="342"/>
      <c r="V55" s="354"/>
      <c r="Z55" s="330"/>
      <c r="AA55" s="330"/>
      <c r="AB55" s="330"/>
      <c r="AC55" s="330"/>
      <c r="BF55" s="331"/>
      <c r="BG55" s="331"/>
      <c r="BH55" s="331"/>
      <c r="BI55" s="331"/>
      <c r="BJ55" s="332">
        <v>55</v>
      </c>
      <c r="BK55" s="333">
        <v>260000</v>
      </c>
      <c r="BL55" s="333">
        <v>216000</v>
      </c>
      <c r="BM55" s="333">
        <v>240000</v>
      </c>
      <c r="BN55" s="333">
        <v>150000</v>
      </c>
      <c r="BO55" s="333">
        <v>216000</v>
      </c>
      <c r="BP55" s="333"/>
      <c r="BQ55" s="333"/>
      <c r="BR55" s="333"/>
      <c r="BS55" s="333"/>
      <c r="BT55" s="331" t="s">
        <v>282</v>
      </c>
      <c r="CG55" s="331"/>
      <c r="CH55" s="331"/>
      <c r="CI55" s="331"/>
      <c r="CJ55" s="331"/>
    </row>
    <row r="56" spans="1:88" ht="13.5" thickBot="1" x14ac:dyDescent="0.35">
      <c r="A56" s="334"/>
      <c r="B56" s="424">
        <f t="shared" si="9"/>
        <v>0</v>
      </c>
      <c r="C56" s="365">
        <v>9</v>
      </c>
      <c r="D56" s="366" t="s">
        <v>112</v>
      </c>
      <c r="E56" s="428"/>
      <c r="F56" s="428"/>
      <c r="G56" s="428"/>
      <c r="H56" s="428"/>
      <c r="I56" s="428"/>
      <c r="J56" s="428"/>
      <c r="K56" s="428"/>
      <c r="L56" s="428"/>
      <c r="M56" s="428"/>
      <c r="N56" s="428"/>
      <c r="O56" s="428"/>
      <c r="P56" s="428"/>
      <c r="Q56" s="428"/>
      <c r="R56" s="428"/>
      <c r="S56" s="428"/>
      <c r="T56" s="426" t="str">
        <f t="shared" si="10"/>
        <v>Benar</v>
      </c>
      <c r="U56" s="342"/>
      <c r="V56" s="354"/>
      <c r="Z56" s="330"/>
      <c r="AA56" s="330"/>
      <c r="AB56" s="330"/>
      <c r="AC56" s="330"/>
      <c r="BF56" s="331"/>
      <c r="BG56" s="331"/>
      <c r="BH56" s="331"/>
      <c r="BI56" s="331"/>
      <c r="BJ56" s="332">
        <v>56</v>
      </c>
      <c r="BK56" s="333">
        <v>260000</v>
      </c>
      <c r="BL56" s="333">
        <v>216000</v>
      </c>
      <c r="BM56" s="333">
        <v>240000</v>
      </c>
      <c r="BN56" s="333">
        <v>150000</v>
      </c>
      <c r="BO56" s="333">
        <v>216000</v>
      </c>
      <c r="BP56" s="333"/>
      <c r="BQ56" s="333"/>
      <c r="BR56" s="333"/>
      <c r="BS56" s="333"/>
      <c r="BT56" s="331" t="s">
        <v>282</v>
      </c>
      <c r="CG56" s="331"/>
      <c r="CH56" s="331"/>
      <c r="CI56" s="331"/>
      <c r="CJ56" s="331"/>
    </row>
    <row r="57" spans="1:88" x14ac:dyDescent="0.3">
      <c r="A57" s="334"/>
      <c r="B57" s="342"/>
      <c r="C57" s="342"/>
      <c r="D57" s="342"/>
      <c r="E57" s="539">
        <f>SUM(E48:E51)+D57</f>
        <v>2</v>
      </c>
      <c r="F57" s="539">
        <f>SUM(F48:F51)+E57</f>
        <v>4</v>
      </c>
      <c r="G57" s="539">
        <f t="shared" ref="G57:S57" si="11">SUM(G48:G51)+F57</f>
        <v>4</v>
      </c>
      <c r="H57" s="539">
        <f t="shared" si="11"/>
        <v>4</v>
      </c>
      <c r="I57" s="539">
        <f t="shared" si="11"/>
        <v>4</v>
      </c>
      <c r="J57" s="539">
        <f t="shared" si="11"/>
        <v>4</v>
      </c>
      <c r="K57" s="539">
        <f t="shared" si="11"/>
        <v>4</v>
      </c>
      <c r="L57" s="539">
        <f>SUM(L48:L51)+K57-1</f>
        <v>3</v>
      </c>
      <c r="M57" s="539">
        <f t="shared" si="11"/>
        <v>3</v>
      </c>
      <c r="N57" s="539">
        <f t="shared" si="11"/>
        <v>3</v>
      </c>
      <c r="O57" s="539">
        <f t="shared" si="11"/>
        <v>3</v>
      </c>
      <c r="P57" s="539">
        <f t="shared" si="11"/>
        <v>3</v>
      </c>
      <c r="Q57" s="539">
        <f t="shared" si="11"/>
        <v>3</v>
      </c>
      <c r="R57" s="539">
        <f t="shared" si="11"/>
        <v>3</v>
      </c>
      <c r="S57" s="539">
        <f t="shared" si="11"/>
        <v>3</v>
      </c>
      <c r="T57" s="342"/>
      <c r="U57" s="342"/>
      <c r="V57" s="354"/>
      <c r="Z57" s="330"/>
      <c r="AA57" s="330"/>
      <c r="AB57" s="330"/>
      <c r="AC57" s="330"/>
      <c r="BF57" s="331"/>
      <c r="BG57" s="331"/>
      <c r="BH57" s="331"/>
      <c r="BI57" s="331"/>
      <c r="BJ57" s="332">
        <v>57</v>
      </c>
      <c r="BK57" s="333">
        <v>260000</v>
      </c>
      <c r="BL57" s="333">
        <v>216000</v>
      </c>
      <c r="BM57" s="333">
        <v>240000</v>
      </c>
      <c r="BN57" s="333">
        <v>150000</v>
      </c>
      <c r="BO57" s="333">
        <v>216000</v>
      </c>
      <c r="BP57" s="333"/>
      <c r="BQ57" s="333"/>
      <c r="BR57" s="333"/>
      <c r="BS57" s="333"/>
      <c r="BT57" s="331" t="s">
        <v>282</v>
      </c>
      <c r="CG57" s="331"/>
      <c r="CH57" s="331"/>
      <c r="CI57" s="331"/>
      <c r="CJ57" s="331"/>
    </row>
    <row r="58" spans="1:88" ht="13.5" thickBot="1" x14ac:dyDescent="0.35">
      <c r="A58" s="334"/>
      <c r="B58" s="355" t="s">
        <v>229</v>
      </c>
      <c r="C58" s="336"/>
      <c r="D58" s="336"/>
      <c r="E58" s="336"/>
      <c r="F58" s="336"/>
      <c r="G58" s="336"/>
      <c r="H58" s="336"/>
      <c r="I58" s="336"/>
      <c r="J58" s="336"/>
      <c r="K58" s="336"/>
      <c r="L58" s="342"/>
      <c r="M58" s="342"/>
      <c r="N58" s="342"/>
      <c r="O58" s="342"/>
      <c r="P58" s="342"/>
      <c r="Q58" s="342"/>
      <c r="R58" s="342"/>
      <c r="S58" s="342"/>
      <c r="T58" s="342"/>
      <c r="U58" s="342"/>
      <c r="V58" s="354"/>
      <c r="Z58" s="330"/>
      <c r="AA58" s="330"/>
      <c r="AB58" s="330"/>
      <c r="AC58" s="330"/>
      <c r="BF58" s="331"/>
      <c r="BG58" s="331"/>
      <c r="BH58" s="331"/>
      <c r="BI58" s="331"/>
      <c r="BJ58" s="332">
        <v>58</v>
      </c>
      <c r="BK58" s="333">
        <v>260000</v>
      </c>
      <c r="BL58" s="333">
        <v>216000</v>
      </c>
      <c r="BM58" s="333">
        <v>240000</v>
      </c>
      <c r="BN58" s="333">
        <v>150000</v>
      </c>
      <c r="BO58" s="333">
        <v>216000</v>
      </c>
      <c r="BP58" s="333"/>
      <c r="BQ58" s="333"/>
      <c r="BR58" s="333"/>
      <c r="BS58" s="333"/>
      <c r="BT58" s="331" t="s">
        <v>282</v>
      </c>
      <c r="CG58" s="331"/>
      <c r="CH58" s="331"/>
      <c r="CI58" s="331"/>
      <c r="CJ58" s="331"/>
    </row>
    <row r="59" spans="1:88" ht="13.5" thickBot="1" x14ac:dyDescent="0.35">
      <c r="A59" s="334"/>
      <c r="B59" s="343" t="s">
        <v>115</v>
      </c>
      <c r="C59" s="594" t="s">
        <v>379</v>
      </c>
      <c r="D59" s="343" t="s">
        <v>114</v>
      </c>
      <c r="E59" s="343">
        <f>E47</f>
        <v>2012</v>
      </c>
      <c r="F59" s="343">
        <f t="shared" ref="F59:S59" si="12">F47</f>
        <v>2013</v>
      </c>
      <c r="G59" s="343">
        <f t="shared" si="12"/>
        <v>2014</v>
      </c>
      <c r="H59" s="343">
        <f t="shared" si="12"/>
        <v>2015</v>
      </c>
      <c r="I59" s="343">
        <f t="shared" si="12"/>
        <v>2016</v>
      </c>
      <c r="J59" s="343">
        <f t="shared" si="12"/>
        <v>2017</v>
      </c>
      <c r="K59" s="343">
        <f t="shared" si="12"/>
        <v>2018</v>
      </c>
      <c r="L59" s="343">
        <f t="shared" si="12"/>
        <v>2019</v>
      </c>
      <c r="M59" s="343">
        <f t="shared" si="12"/>
        <v>2020</v>
      </c>
      <c r="N59" s="343">
        <f t="shared" si="12"/>
        <v>2021</v>
      </c>
      <c r="O59" s="343">
        <f t="shared" si="12"/>
        <v>2022</v>
      </c>
      <c r="P59" s="343">
        <f t="shared" si="12"/>
        <v>2023</v>
      </c>
      <c r="Q59" s="343">
        <f t="shared" si="12"/>
        <v>2024</v>
      </c>
      <c r="R59" s="343">
        <f t="shared" si="12"/>
        <v>2025</v>
      </c>
      <c r="S59" s="343">
        <f t="shared" si="12"/>
        <v>2026</v>
      </c>
      <c r="T59" s="343" t="s">
        <v>48</v>
      </c>
      <c r="U59" s="342"/>
      <c r="V59" s="354"/>
      <c r="Z59" s="330"/>
      <c r="AA59" s="330"/>
      <c r="AB59" s="330"/>
      <c r="AC59" s="330"/>
      <c r="BF59" s="331"/>
      <c r="BG59" s="331"/>
      <c r="BH59" s="331"/>
      <c r="BI59" s="331"/>
      <c r="BJ59" s="332">
        <v>59</v>
      </c>
      <c r="BK59" s="333">
        <v>260000</v>
      </c>
      <c r="BL59" s="333">
        <v>216000</v>
      </c>
      <c r="BM59" s="333">
        <v>240000</v>
      </c>
      <c r="BN59" s="333">
        <v>150000</v>
      </c>
      <c r="BO59" s="333">
        <v>216000</v>
      </c>
      <c r="BP59" s="333"/>
      <c r="BQ59" s="333"/>
      <c r="BR59" s="333"/>
      <c r="BS59" s="333"/>
      <c r="BT59" s="331" t="s">
        <v>282</v>
      </c>
      <c r="CG59" s="331"/>
      <c r="CH59" s="331"/>
      <c r="CI59" s="331"/>
      <c r="CJ59" s="331"/>
    </row>
    <row r="60" spans="1:88" x14ac:dyDescent="0.3">
      <c r="A60" s="334"/>
      <c r="B60" s="345">
        <v>1</v>
      </c>
      <c r="C60" s="345"/>
      <c r="D60" s="346" t="s">
        <v>109</v>
      </c>
      <c r="E60" s="800"/>
      <c r="F60" s="352"/>
      <c r="G60" s="628">
        <v>192000000</v>
      </c>
      <c r="H60" s="628"/>
      <c r="I60" s="628">
        <v>192000000</v>
      </c>
      <c r="J60" s="628">
        <f>192000000*2</f>
        <v>384000000</v>
      </c>
      <c r="K60" s="628">
        <v>192000000</v>
      </c>
      <c r="L60" s="628"/>
      <c r="M60" s="628">
        <f>192000000*2</f>
        <v>384000000</v>
      </c>
      <c r="N60" s="352">
        <v>192000000</v>
      </c>
      <c r="O60" s="352">
        <v>192000000</v>
      </c>
      <c r="P60" s="352">
        <v>192000000</v>
      </c>
      <c r="Q60" s="352">
        <v>192000000</v>
      </c>
      <c r="R60" s="352">
        <v>192000000</v>
      </c>
      <c r="S60" s="352">
        <v>192000000</v>
      </c>
      <c r="T60" s="352">
        <f t="shared" ref="T60:T68" si="13">SUM(E60:S60)</f>
        <v>2496000000</v>
      </c>
      <c r="U60" s="342"/>
      <c r="V60" s="354"/>
      <c r="Z60" s="330"/>
      <c r="AA60" s="330"/>
      <c r="AB60" s="330"/>
      <c r="AC60" s="330"/>
      <c r="BF60" s="331"/>
      <c r="BG60" s="331"/>
      <c r="BH60" s="331"/>
      <c r="BI60" s="331"/>
      <c r="BJ60" s="332">
        <v>60</v>
      </c>
      <c r="BK60" s="333">
        <v>260000</v>
      </c>
      <c r="BL60" s="333">
        <v>216000</v>
      </c>
      <c r="BM60" s="333">
        <v>240000</v>
      </c>
      <c r="BN60" s="333">
        <v>150000</v>
      </c>
      <c r="BO60" s="333">
        <v>216000</v>
      </c>
      <c r="BP60" s="333"/>
      <c r="BQ60" s="333"/>
      <c r="BR60" s="333"/>
      <c r="BS60" s="333"/>
      <c r="BT60" s="331" t="s">
        <v>282</v>
      </c>
      <c r="CG60" s="331"/>
      <c r="CH60" s="331"/>
      <c r="CI60" s="331"/>
      <c r="CJ60" s="331"/>
    </row>
    <row r="61" spans="1:88" x14ac:dyDescent="0.3">
      <c r="A61" s="334"/>
      <c r="B61" s="350">
        <v>2</v>
      </c>
      <c r="C61" s="350"/>
      <c r="D61" s="351" t="s">
        <v>113</v>
      </c>
      <c r="E61" s="430"/>
      <c r="F61" s="352"/>
      <c r="G61" s="628">
        <v>91500000</v>
      </c>
      <c r="H61" s="628">
        <v>366000000</v>
      </c>
      <c r="I61" s="628">
        <v>183000000</v>
      </c>
      <c r="J61" s="628">
        <v>76250000</v>
      </c>
      <c r="K61" s="628">
        <v>61000000</v>
      </c>
      <c r="L61" s="352"/>
      <c r="M61" s="352"/>
      <c r="N61" s="352"/>
      <c r="O61" s="352"/>
      <c r="P61" s="352"/>
      <c r="Q61" s="352"/>
      <c r="R61" s="352"/>
      <c r="S61" s="352"/>
      <c r="T61" s="352">
        <f t="shared" si="13"/>
        <v>777750000</v>
      </c>
      <c r="U61" s="342"/>
      <c r="V61" s="354"/>
      <c r="Z61" s="330"/>
      <c r="AA61" s="330"/>
      <c r="AB61" s="330"/>
      <c r="AC61" s="330"/>
      <c r="BF61" s="331"/>
      <c r="BG61" s="331"/>
      <c r="BH61" s="331"/>
      <c r="BI61" s="331"/>
      <c r="BJ61" s="332">
        <v>61</v>
      </c>
      <c r="BK61" s="333">
        <v>210000</v>
      </c>
      <c r="BL61" s="333">
        <v>216000</v>
      </c>
      <c r="BM61" s="333">
        <v>240000</v>
      </c>
      <c r="BN61" s="333">
        <v>150000</v>
      </c>
      <c r="BO61" s="333">
        <v>216000</v>
      </c>
      <c r="BP61" s="333"/>
      <c r="BQ61" s="333"/>
      <c r="BR61" s="333"/>
      <c r="BS61" s="333"/>
      <c r="BT61" s="331" t="s">
        <v>282</v>
      </c>
      <c r="CG61" s="331"/>
      <c r="CH61" s="331"/>
      <c r="CI61" s="331"/>
      <c r="CJ61" s="331"/>
    </row>
    <row r="62" spans="1:88" x14ac:dyDescent="0.3">
      <c r="A62" s="334"/>
      <c r="B62" s="350">
        <v>3</v>
      </c>
      <c r="C62" s="350"/>
      <c r="D62" s="351" t="s">
        <v>45</v>
      </c>
      <c r="E62" s="430"/>
      <c r="F62" s="628">
        <v>527040000</v>
      </c>
      <c r="G62" s="628">
        <v>87840000</v>
      </c>
      <c r="H62" s="628">
        <v>87840000</v>
      </c>
      <c r="I62" s="628">
        <v>87840000</v>
      </c>
      <c r="J62" s="628">
        <v>87840000</v>
      </c>
      <c r="K62" s="628">
        <v>149328000</v>
      </c>
      <c r="L62" s="628">
        <v>149328000</v>
      </c>
      <c r="M62" s="628">
        <v>149328000</v>
      </c>
      <c r="N62" s="352">
        <v>149328000</v>
      </c>
      <c r="O62" s="352">
        <v>149328000</v>
      </c>
      <c r="P62" s="352">
        <v>149328000</v>
      </c>
      <c r="Q62" s="352">
        <v>149328000</v>
      </c>
      <c r="R62" s="352">
        <v>149328000</v>
      </c>
      <c r="S62" s="352">
        <v>149328000</v>
      </c>
      <c r="T62" s="352">
        <f t="shared" si="13"/>
        <v>2222352000</v>
      </c>
      <c r="U62" s="342"/>
      <c r="V62" s="354"/>
      <c r="Z62" s="330"/>
      <c r="AA62" s="330"/>
      <c r="AB62" s="330"/>
      <c r="AC62" s="330"/>
      <c r="BF62" s="331"/>
      <c r="BG62" s="331"/>
      <c r="BH62" s="331"/>
      <c r="BI62" s="331"/>
      <c r="BJ62" s="332">
        <v>62</v>
      </c>
      <c r="BK62" s="333">
        <v>210000</v>
      </c>
      <c r="BL62" s="333">
        <v>216000</v>
      </c>
      <c r="BM62" s="333">
        <v>240000</v>
      </c>
      <c r="BN62" s="333">
        <v>150000</v>
      </c>
      <c r="BO62" s="333">
        <v>216000</v>
      </c>
      <c r="BP62" s="333"/>
      <c r="BQ62" s="333"/>
      <c r="BR62" s="333"/>
      <c r="BS62" s="333"/>
      <c r="BT62" s="331" t="s">
        <v>282</v>
      </c>
      <c r="CG62" s="331"/>
      <c r="CH62" s="331"/>
      <c r="CI62" s="331"/>
      <c r="CJ62" s="331"/>
    </row>
    <row r="63" spans="1:88" x14ac:dyDescent="0.3">
      <c r="A63" s="334"/>
      <c r="B63" s="350">
        <v>4</v>
      </c>
      <c r="C63" s="350"/>
      <c r="D63" s="351" t="s">
        <v>98</v>
      </c>
      <c r="E63" s="430"/>
      <c r="F63" s="628">
        <v>658800000</v>
      </c>
      <c r="G63" s="352"/>
      <c r="H63" s="352"/>
      <c r="I63" s="352"/>
      <c r="J63" s="352"/>
      <c r="K63" s="628">
        <v>60921290.32</v>
      </c>
      <c r="L63" s="628">
        <v>65880000</v>
      </c>
      <c r="M63" s="628">
        <v>65880000</v>
      </c>
      <c r="N63" s="352">
        <v>65880000</v>
      </c>
      <c r="O63" s="352">
        <v>65880000</v>
      </c>
      <c r="P63" s="352">
        <v>65880000</v>
      </c>
      <c r="Q63" s="352">
        <v>65880000</v>
      </c>
      <c r="R63" s="352">
        <v>65880000</v>
      </c>
      <c r="S63" s="352">
        <v>65880000</v>
      </c>
      <c r="T63" s="352">
        <f t="shared" si="13"/>
        <v>1246761290.3200002</v>
      </c>
      <c r="U63" s="342"/>
      <c r="V63" s="354"/>
      <c r="Z63" s="330"/>
      <c r="AA63" s="330"/>
      <c r="AB63" s="330"/>
      <c r="AC63" s="330"/>
      <c r="BF63" s="331"/>
      <c r="BG63" s="331"/>
      <c r="BH63" s="331"/>
      <c r="BI63" s="331"/>
      <c r="BJ63" s="332">
        <v>63</v>
      </c>
      <c r="BK63" s="333">
        <v>210000</v>
      </c>
      <c r="BL63" s="333">
        <v>216000</v>
      </c>
      <c r="BM63" s="333">
        <v>240000</v>
      </c>
      <c r="BN63" s="333">
        <v>150000</v>
      </c>
      <c r="BO63" s="333">
        <v>216000</v>
      </c>
      <c r="BP63" s="333"/>
      <c r="BQ63" s="333"/>
      <c r="BR63" s="333"/>
      <c r="BS63" s="333"/>
      <c r="BT63" s="331" t="s">
        <v>282</v>
      </c>
      <c r="CG63" s="331"/>
      <c r="CH63" s="331"/>
      <c r="CI63" s="331"/>
      <c r="CJ63" s="331"/>
    </row>
    <row r="64" spans="1:88" x14ac:dyDescent="0.3">
      <c r="A64" s="334"/>
      <c r="B64" s="350">
        <v>5</v>
      </c>
      <c r="C64" s="350"/>
      <c r="D64" s="351" t="s">
        <v>42</v>
      </c>
      <c r="E64" s="352"/>
      <c r="F64" s="352"/>
      <c r="G64" s="352"/>
      <c r="H64" s="352"/>
      <c r="I64" s="352"/>
      <c r="J64" s="352"/>
      <c r="K64" s="352"/>
      <c r="L64" s="352"/>
      <c r="M64" s="352"/>
      <c r="N64" s="352"/>
      <c r="O64" s="352"/>
      <c r="P64" s="352"/>
      <c r="Q64" s="352"/>
      <c r="R64" s="352"/>
      <c r="S64" s="352"/>
      <c r="T64" s="352">
        <f t="shared" si="13"/>
        <v>0</v>
      </c>
      <c r="U64" s="342"/>
      <c r="V64" s="354"/>
      <c r="Z64" s="330"/>
      <c r="AA64" s="330"/>
      <c r="AB64" s="330"/>
      <c r="AC64" s="330"/>
      <c r="BF64" s="331"/>
      <c r="BG64" s="331"/>
      <c r="BH64" s="331"/>
      <c r="BI64" s="331"/>
      <c r="BJ64" s="332">
        <v>64</v>
      </c>
      <c r="BK64" s="333">
        <v>210000</v>
      </c>
      <c r="BL64" s="333">
        <v>216000</v>
      </c>
      <c r="BM64" s="333">
        <v>240000</v>
      </c>
      <c r="BN64" s="333">
        <v>150000</v>
      </c>
      <c r="BO64" s="333">
        <v>216000</v>
      </c>
      <c r="BP64" s="333"/>
      <c r="BQ64" s="333"/>
      <c r="BR64" s="333"/>
      <c r="BS64" s="333"/>
      <c r="BT64" s="331" t="s">
        <v>282</v>
      </c>
      <c r="CG64" s="331"/>
      <c r="CH64" s="331"/>
      <c r="CI64" s="331"/>
      <c r="CJ64" s="331"/>
    </row>
    <row r="65" spans="1:88" x14ac:dyDescent="0.3">
      <c r="A65" s="334"/>
      <c r="B65" s="350">
        <v>6</v>
      </c>
      <c r="C65" s="350"/>
      <c r="D65" s="351" t="s">
        <v>109</v>
      </c>
      <c r="E65" s="430"/>
      <c r="F65" s="352"/>
      <c r="G65" s="352"/>
      <c r="H65" s="352"/>
      <c r="I65" s="352"/>
      <c r="J65" s="352"/>
      <c r="K65" s="352"/>
      <c r="L65" s="352"/>
      <c r="M65" s="352"/>
      <c r="N65" s="352"/>
      <c r="O65" s="352"/>
      <c r="P65" s="352"/>
      <c r="Q65" s="352"/>
      <c r="R65" s="352"/>
      <c r="S65" s="352"/>
      <c r="T65" s="352">
        <f t="shared" si="13"/>
        <v>0</v>
      </c>
      <c r="U65" s="342"/>
      <c r="V65" s="354"/>
      <c r="Z65" s="330"/>
      <c r="AA65" s="330"/>
      <c r="AB65" s="330"/>
      <c r="AC65" s="330"/>
      <c r="BF65" s="331"/>
      <c r="BG65" s="331"/>
      <c r="BH65" s="331"/>
      <c r="BI65" s="331"/>
      <c r="BJ65" s="332">
        <v>65</v>
      </c>
      <c r="BK65" s="333">
        <v>210000</v>
      </c>
      <c r="BL65" s="333">
        <v>216000</v>
      </c>
      <c r="BM65" s="333">
        <v>240000</v>
      </c>
      <c r="BN65" s="333">
        <v>150000</v>
      </c>
      <c r="BO65" s="333">
        <v>216000</v>
      </c>
      <c r="BP65" s="333"/>
      <c r="BQ65" s="333"/>
      <c r="BR65" s="333"/>
      <c r="BS65" s="333"/>
      <c r="BT65" s="331" t="s">
        <v>282</v>
      </c>
      <c r="CG65" s="331"/>
      <c r="CH65" s="331"/>
      <c r="CI65" s="331"/>
      <c r="CJ65" s="331"/>
    </row>
    <row r="66" spans="1:88" x14ac:dyDescent="0.3">
      <c r="A66" s="334"/>
      <c r="B66" s="350">
        <v>7</v>
      </c>
      <c r="C66" s="350"/>
      <c r="D66" s="351" t="s">
        <v>382</v>
      </c>
      <c r="E66" s="430"/>
      <c r="F66" s="352"/>
      <c r="G66" s="352"/>
      <c r="H66" s="352"/>
      <c r="I66" s="352"/>
      <c r="J66" s="352"/>
      <c r="K66" s="352"/>
      <c r="L66" s="352"/>
      <c r="M66" s="352"/>
      <c r="N66" s="352"/>
      <c r="O66" s="352"/>
      <c r="P66" s="352"/>
      <c r="Q66" s="352"/>
      <c r="R66" s="352"/>
      <c r="S66" s="352"/>
      <c r="T66" s="352">
        <f t="shared" si="13"/>
        <v>0</v>
      </c>
      <c r="U66" s="342"/>
      <c r="V66" s="354"/>
      <c r="Z66" s="330"/>
      <c r="AA66" s="330"/>
      <c r="AB66" s="330"/>
      <c r="AC66" s="330"/>
      <c r="BF66" s="331"/>
      <c r="BG66" s="331"/>
      <c r="BH66" s="331"/>
      <c r="BI66" s="331"/>
      <c r="BJ66" s="332">
        <v>66</v>
      </c>
      <c r="BK66" s="333">
        <v>210000</v>
      </c>
      <c r="BL66" s="333">
        <v>216000</v>
      </c>
      <c r="BM66" s="333">
        <v>240000</v>
      </c>
      <c r="BN66" s="333">
        <v>150000</v>
      </c>
      <c r="BO66" s="333">
        <v>216000</v>
      </c>
      <c r="BP66" s="333"/>
      <c r="BQ66" s="333"/>
      <c r="BR66" s="333"/>
      <c r="BS66" s="333"/>
      <c r="BT66" s="331" t="s">
        <v>282</v>
      </c>
      <c r="CG66" s="331"/>
      <c r="CH66" s="331"/>
      <c r="CI66" s="331"/>
      <c r="CJ66" s="331"/>
    </row>
    <row r="67" spans="1:88" x14ac:dyDescent="0.3">
      <c r="A67" s="334"/>
      <c r="B67" s="350">
        <v>8</v>
      </c>
      <c r="C67" s="350"/>
      <c r="D67" s="351" t="s">
        <v>383</v>
      </c>
      <c r="E67" s="430"/>
      <c r="F67" s="352"/>
      <c r="G67" s="352"/>
      <c r="H67" s="352"/>
      <c r="I67" s="352"/>
      <c r="J67" s="352"/>
      <c r="K67" s="352"/>
      <c r="L67" s="352"/>
      <c r="M67" s="352"/>
      <c r="N67" s="352"/>
      <c r="O67" s="352"/>
      <c r="P67" s="352"/>
      <c r="Q67" s="352"/>
      <c r="R67" s="352"/>
      <c r="S67" s="352"/>
      <c r="T67" s="352">
        <f t="shared" si="13"/>
        <v>0</v>
      </c>
      <c r="U67" s="342"/>
      <c r="V67" s="354"/>
      <c r="Z67" s="330"/>
      <c r="AA67" s="330"/>
      <c r="AB67" s="330"/>
      <c r="AC67" s="330"/>
      <c r="BF67" s="331"/>
      <c r="BG67" s="331"/>
      <c r="BH67" s="331"/>
      <c r="BI67" s="331"/>
      <c r="BJ67" s="332">
        <v>67</v>
      </c>
      <c r="BK67" s="333">
        <v>210000</v>
      </c>
      <c r="BL67" s="333">
        <v>216000</v>
      </c>
      <c r="BM67" s="333">
        <v>240000</v>
      </c>
      <c r="BN67" s="333">
        <v>150000</v>
      </c>
      <c r="BO67" s="333">
        <v>216000</v>
      </c>
      <c r="BP67" s="333"/>
      <c r="BQ67" s="333"/>
      <c r="BR67" s="333"/>
      <c r="BS67" s="333"/>
      <c r="BT67" s="331" t="s">
        <v>282</v>
      </c>
      <c r="CG67" s="331"/>
      <c r="CH67" s="331"/>
      <c r="CI67" s="331"/>
      <c r="CJ67" s="331"/>
    </row>
    <row r="68" spans="1:88" ht="13.5" thickBot="1" x14ac:dyDescent="0.35">
      <c r="A68" s="334"/>
      <c r="B68" s="365">
        <v>9</v>
      </c>
      <c r="C68" s="365"/>
      <c r="D68" s="366" t="s">
        <v>98</v>
      </c>
      <c r="E68" s="431"/>
      <c r="F68" s="398"/>
      <c r="G68" s="398"/>
      <c r="H68" s="398"/>
      <c r="I68" s="398"/>
      <c r="J68" s="398"/>
      <c r="K68" s="398"/>
      <c r="L68" s="398"/>
      <c r="M68" s="398"/>
      <c r="N68" s="398"/>
      <c r="O68" s="398"/>
      <c r="P68" s="398"/>
      <c r="Q68" s="398"/>
      <c r="R68" s="398"/>
      <c r="S68" s="398"/>
      <c r="T68" s="398">
        <f t="shared" si="13"/>
        <v>0</v>
      </c>
      <c r="U68" s="342"/>
      <c r="V68" s="354"/>
      <c r="Z68" s="330"/>
      <c r="AA68" s="330"/>
      <c r="AB68" s="330"/>
      <c r="AC68" s="330"/>
      <c r="BF68" s="331"/>
      <c r="BG68" s="331"/>
      <c r="BH68" s="331"/>
      <c r="BI68" s="331"/>
      <c r="BJ68" s="332">
        <v>68</v>
      </c>
      <c r="BK68" s="333">
        <v>210000</v>
      </c>
      <c r="BL68" s="333">
        <v>216000</v>
      </c>
      <c r="BM68" s="333">
        <v>240000</v>
      </c>
      <c r="BN68" s="333">
        <v>150000</v>
      </c>
      <c r="BO68" s="333">
        <v>216000</v>
      </c>
      <c r="BP68" s="333"/>
      <c r="BQ68" s="333"/>
      <c r="BR68" s="333"/>
      <c r="BS68" s="333"/>
      <c r="BT68" s="331" t="s">
        <v>282</v>
      </c>
      <c r="CG68" s="331"/>
      <c r="CH68" s="331"/>
      <c r="CI68" s="331"/>
      <c r="CJ68" s="331"/>
    </row>
    <row r="69" spans="1:88" ht="13.5" thickBot="1" x14ac:dyDescent="0.35">
      <c r="A69" s="334"/>
      <c r="B69" s="336"/>
      <c r="C69" s="336"/>
      <c r="D69" s="336"/>
      <c r="E69" s="371">
        <f>SUM(E60:E68)</f>
        <v>0</v>
      </c>
      <c r="F69" s="371">
        <f t="shared" ref="F69:S69" si="14">SUM(F60:F68)</f>
        <v>1185840000</v>
      </c>
      <c r="G69" s="371">
        <f t="shared" si="14"/>
        <v>371340000</v>
      </c>
      <c r="H69" s="371">
        <f t="shared" si="14"/>
        <v>453840000</v>
      </c>
      <c r="I69" s="371">
        <f t="shared" si="14"/>
        <v>462840000</v>
      </c>
      <c r="J69" s="371">
        <f t="shared" si="14"/>
        <v>548090000</v>
      </c>
      <c r="K69" s="371">
        <f t="shared" si="14"/>
        <v>463249290.31999999</v>
      </c>
      <c r="L69" s="371">
        <f t="shared" si="14"/>
        <v>215208000</v>
      </c>
      <c r="M69" s="371">
        <f t="shared" si="14"/>
        <v>599208000</v>
      </c>
      <c r="N69" s="371">
        <f t="shared" si="14"/>
        <v>407208000</v>
      </c>
      <c r="O69" s="371">
        <f t="shared" si="14"/>
        <v>407208000</v>
      </c>
      <c r="P69" s="371">
        <f t="shared" si="14"/>
        <v>407208000</v>
      </c>
      <c r="Q69" s="371">
        <f t="shared" si="14"/>
        <v>407208000</v>
      </c>
      <c r="R69" s="371">
        <f t="shared" si="14"/>
        <v>407208000</v>
      </c>
      <c r="S69" s="371">
        <f t="shared" si="14"/>
        <v>407208000</v>
      </c>
      <c r="T69" s="432">
        <f>SUM(T60:T68)</f>
        <v>6742863290.3199997</v>
      </c>
      <c r="U69" s="342"/>
      <c r="V69" s="354"/>
      <c r="Z69" s="330"/>
      <c r="AA69" s="330"/>
      <c r="AB69" s="330"/>
      <c r="AC69" s="330"/>
      <c r="BF69" s="331"/>
      <c r="BG69" s="331"/>
      <c r="BH69" s="331"/>
      <c r="BI69" s="331"/>
      <c r="BJ69" s="332">
        <v>69</v>
      </c>
      <c r="BK69" s="333">
        <v>210000</v>
      </c>
      <c r="BL69" s="333">
        <v>216000</v>
      </c>
      <c r="BM69" s="333">
        <v>240000</v>
      </c>
      <c r="BN69" s="333">
        <v>150000</v>
      </c>
      <c r="BO69" s="333">
        <v>216000</v>
      </c>
      <c r="BP69" s="333"/>
      <c r="BQ69" s="333"/>
      <c r="BR69" s="333"/>
      <c r="BS69" s="333"/>
      <c r="BT69" s="331" t="s">
        <v>282</v>
      </c>
      <c r="CG69" s="331"/>
      <c r="CH69" s="331"/>
      <c r="CI69" s="331"/>
      <c r="CJ69" s="331"/>
    </row>
    <row r="70" spans="1:88" ht="14" thickTop="1" thickBot="1" x14ac:dyDescent="0.35">
      <c r="A70" s="334"/>
      <c r="B70" s="355" t="s">
        <v>233</v>
      </c>
      <c r="C70" s="336"/>
      <c r="D70" s="336"/>
      <c r="E70" s="336"/>
      <c r="F70" s="336"/>
      <c r="G70" s="336"/>
      <c r="H70" s="336"/>
      <c r="I70" s="336"/>
      <c r="J70" s="342"/>
      <c r="K70" s="342"/>
      <c r="L70" s="342"/>
      <c r="M70" s="342"/>
      <c r="N70" s="342"/>
      <c r="O70" s="342"/>
      <c r="P70" s="342"/>
      <c r="Q70" s="342"/>
      <c r="R70" s="342"/>
      <c r="S70" s="342"/>
      <c r="T70" s="342"/>
      <c r="U70" s="342"/>
      <c r="V70" s="354"/>
      <c r="Z70" s="330"/>
      <c r="AA70" s="330"/>
      <c r="AB70" s="330"/>
      <c r="AC70" s="330"/>
      <c r="BF70" s="331"/>
      <c r="BG70" s="331"/>
      <c r="BH70" s="331"/>
      <c r="BI70" s="331"/>
      <c r="BJ70" s="332">
        <v>71</v>
      </c>
      <c r="BK70" s="333">
        <v>210000</v>
      </c>
      <c r="BL70" s="333">
        <v>180000</v>
      </c>
      <c r="BM70" s="333">
        <v>200000</v>
      </c>
      <c r="BN70" s="333">
        <v>150000</v>
      </c>
      <c r="BO70" s="333">
        <v>180000</v>
      </c>
      <c r="BP70" s="333"/>
      <c r="BQ70" s="333"/>
      <c r="BR70" s="333"/>
      <c r="BS70" s="333"/>
      <c r="BT70" s="331" t="s">
        <v>282</v>
      </c>
      <c r="CG70" s="331"/>
      <c r="CH70" s="331"/>
      <c r="CI70" s="331"/>
      <c r="CJ70" s="331"/>
    </row>
    <row r="71" spans="1:88" ht="13.5" thickBot="1" x14ac:dyDescent="0.35">
      <c r="A71" s="334"/>
      <c r="B71" s="342"/>
      <c r="C71" s="343" t="s">
        <v>115</v>
      </c>
      <c r="D71" s="343" t="s">
        <v>201</v>
      </c>
      <c r="E71" s="343">
        <f>E59</f>
        <v>2012</v>
      </c>
      <c r="F71" s="343">
        <f t="shared" ref="F71:S71" si="15">F59</f>
        <v>2013</v>
      </c>
      <c r="G71" s="343">
        <f t="shared" si="15"/>
        <v>2014</v>
      </c>
      <c r="H71" s="343">
        <f t="shared" si="15"/>
        <v>2015</v>
      </c>
      <c r="I71" s="343">
        <f t="shared" si="15"/>
        <v>2016</v>
      </c>
      <c r="J71" s="343">
        <f t="shared" si="15"/>
        <v>2017</v>
      </c>
      <c r="K71" s="343">
        <f t="shared" si="15"/>
        <v>2018</v>
      </c>
      <c r="L71" s="343">
        <f t="shared" si="15"/>
        <v>2019</v>
      </c>
      <c r="M71" s="343">
        <f t="shared" si="15"/>
        <v>2020</v>
      </c>
      <c r="N71" s="343">
        <f t="shared" si="15"/>
        <v>2021</v>
      </c>
      <c r="O71" s="343">
        <f t="shared" si="15"/>
        <v>2022</v>
      </c>
      <c r="P71" s="343">
        <f t="shared" si="15"/>
        <v>2023</v>
      </c>
      <c r="Q71" s="343">
        <f t="shared" si="15"/>
        <v>2024</v>
      </c>
      <c r="R71" s="343">
        <f t="shared" si="15"/>
        <v>2025</v>
      </c>
      <c r="S71" s="343">
        <f t="shared" si="15"/>
        <v>2026</v>
      </c>
      <c r="T71" s="342"/>
      <c r="U71" s="342"/>
      <c r="V71" s="354"/>
      <c r="Z71" s="330"/>
      <c r="AA71" s="330"/>
      <c r="AB71" s="330"/>
      <c r="AC71" s="330"/>
      <c r="BF71" s="331"/>
      <c r="BG71" s="331"/>
      <c r="BH71" s="331"/>
      <c r="BI71" s="331"/>
      <c r="BJ71" s="332">
        <v>72</v>
      </c>
      <c r="BK71" s="333">
        <v>210000</v>
      </c>
      <c r="BL71" s="333">
        <v>180000</v>
      </c>
      <c r="BM71" s="333">
        <v>200000</v>
      </c>
      <c r="BN71" s="333">
        <v>150000</v>
      </c>
      <c r="BO71" s="333">
        <v>180000</v>
      </c>
      <c r="BP71" s="333"/>
      <c r="BQ71" s="333"/>
      <c r="BR71" s="333"/>
      <c r="BS71" s="333"/>
      <c r="BT71" s="331" t="s">
        <v>282</v>
      </c>
      <c r="CG71" s="331"/>
      <c r="CH71" s="331"/>
      <c r="CI71" s="331"/>
      <c r="CJ71" s="331"/>
    </row>
    <row r="72" spans="1:88" ht="14" x14ac:dyDescent="0.3">
      <c r="A72" s="334"/>
      <c r="B72" s="433">
        <f>SUM(E72:O72)</f>
        <v>1</v>
      </c>
      <c r="C72" s="345">
        <v>1</v>
      </c>
      <c r="D72" s="789" t="s">
        <v>232</v>
      </c>
      <c r="E72" s="642">
        <v>0.1</v>
      </c>
      <c r="F72" s="642">
        <v>0.3</v>
      </c>
      <c r="G72" s="801">
        <v>0.6</v>
      </c>
      <c r="H72" s="801"/>
      <c r="I72" s="801"/>
      <c r="J72" s="801"/>
      <c r="K72" s="801"/>
      <c r="L72" s="801"/>
      <c r="M72" s="801"/>
      <c r="N72" s="801"/>
      <c r="O72" s="801"/>
      <c r="P72" s="801"/>
      <c r="Q72" s="801"/>
      <c r="R72" s="801"/>
      <c r="S72" s="801"/>
      <c r="T72" s="435">
        <f>IF(B72=1,0,"Salah")</f>
        <v>0</v>
      </c>
      <c r="U72" s="342"/>
      <c r="V72" s="354"/>
      <c r="Z72" s="330"/>
      <c r="AA72" s="330"/>
      <c r="AB72" s="330"/>
      <c r="AC72" s="330"/>
      <c r="BF72" s="331"/>
      <c r="BG72" s="331"/>
      <c r="BH72" s="331"/>
      <c r="BI72" s="331"/>
      <c r="BJ72" s="332">
        <v>73</v>
      </c>
      <c r="BK72" s="333">
        <v>210000</v>
      </c>
      <c r="BL72" s="333">
        <v>180000</v>
      </c>
      <c r="BM72" s="333">
        <v>200000</v>
      </c>
      <c r="BN72" s="333">
        <v>150000</v>
      </c>
      <c r="BO72" s="333">
        <v>180000</v>
      </c>
      <c r="BP72" s="333"/>
      <c r="BQ72" s="333"/>
      <c r="BR72" s="333"/>
      <c r="BS72" s="333"/>
      <c r="BT72" s="331" t="s">
        <v>282</v>
      </c>
      <c r="CG72" s="331"/>
      <c r="CH72" s="331"/>
      <c r="CI72" s="331"/>
      <c r="CJ72" s="331"/>
    </row>
    <row r="73" spans="1:88" ht="14" x14ac:dyDescent="0.3">
      <c r="A73" s="334"/>
      <c r="B73" s="433">
        <f t="shared" ref="B73:B79" si="16">SUM(E73:O73)</f>
        <v>1</v>
      </c>
      <c r="C73" s="350">
        <v>2</v>
      </c>
      <c r="D73" s="351" t="s">
        <v>235</v>
      </c>
      <c r="E73" s="199">
        <v>1</v>
      </c>
      <c r="F73" s="199"/>
      <c r="G73" s="436"/>
      <c r="H73" s="436"/>
      <c r="I73" s="436"/>
      <c r="J73" s="436"/>
      <c r="K73" s="436"/>
      <c r="L73" s="436"/>
      <c r="M73" s="436"/>
      <c r="N73" s="436"/>
      <c r="O73" s="436"/>
      <c r="P73" s="436"/>
      <c r="Q73" s="436"/>
      <c r="R73" s="436"/>
      <c r="S73" s="436"/>
      <c r="T73" s="435">
        <f>IF(B73=1,0,"Salah")</f>
        <v>0</v>
      </c>
      <c r="U73" s="342"/>
      <c r="V73" s="354"/>
      <c r="Z73" s="330"/>
      <c r="AA73" s="330"/>
      <c r="AB73" s="330"/>
      <c r="AC73" s="330"/>
      <c r="BF73" s="331"/>
      <c r="BG73" s="331"/>
      <c r="BH73" s="331"/>
      <c r="BI73" s="331"/>
      <c r="BJ73" s="332">
        <v>74</v>
      </c>
      <c r="BK73" s="333">
        <v>210000</v>
      </c>
      <c r="BL73" s="333">
        <v>180000</v>
      </c>
      <c r="BM73" s="333">
        <v>200000</v>
      </c>
      <c r="BN73" s="333">
        <v>150000</v>
      </c>
      <c r="BO73" s="333">
        <v>180000</v>
      </c>
      <c r="BP73" s="333"/>
      <c r="BQ73" s="333"/>
      <c r="BR73" s="333"/>
      <c r="BS73" s="333"/>
      <c r="BT73" s="331" t="s">
        <v>282</v>
      </c>
      <c r="CG73" s="331"/>
      <c r="CH73" s="331"/>
      <c r="CI73" s="331"/>
      <c r="CJ73" s="331"/>
    </row>
    <row r="74" spans="1:88" ht="14" x14ac:dyDescent="0.3">
      <c r="A74" s="334"/>
      <c r="B74" s="433">
        <f t="shared" si="16"/>
        <v>1</v>
      </c>
      <c r="C74" s="350">
        <v>3</v>
      </c>
      <c r="D74" s="351" t="s">
        <v>236</v>
      </c>
      <c r="E74" s="199">
        <v>1</v>
      </c>
      <c r="F74" s="199"/>
      <c r="G74" s="436"/>
      <c r="H74" s="436"/>
      <c r="I74" s="436"/>
      <c r="J74" s="436"/>
      <c r="K74" s="436"/>
      <c r="L74" s="436"/>
      <c r="M74" s="436"/>
      <c r="N74" s="436"/>
      <c r="O74" s="436"/>
      <c r="P74" s="436"/>
      <c r="Q74" s="436"/>
      <c r="R74" s="436"/>
      <c r="S74" s="436"/>
      <c r="T74" s="435">
        <f>IF(B74=1,0,"Salah")</f>
        <v>0</v>
      </c>
      <c r="U74" s="342"/>
      <c r="V74" s="354"/>
      <c r="Z74" s="330"/>
      <c r="AA74" s="330"/>
      <c r="AB74" s="330"/>
      <c r="AC74" s="330"/>
      <c r="BF74" s="331"/>
      <c r="BG74" s="331"/>
      <c r="BH74" s="331"/>
      <c r="BI74" s="331"/>
      <c r="BJ74" s="332">
        <v>75</v>
      </c>
      <c r="BK74" s="333">
        <v>210000</v>
      </c>
      <c r="BL74" s="333">
        <v>180000</v>
      </c>
      <c r="BM74" s="333">
        <v>200000</v>
      </c>
      <c r="BN74" s="333">
        <v>150000</v>
      </c>
      <c r="BO74" s="333">
        <v>180000</v>
      </c>
      <c r="BP74" s="333"/>
      <c r="BQ74" s="333"/>
      <c r="BR74" s="333"/>
      <c r="BS74" s="333"/>
      <c r="BT74" s="331" t="s">
        <v>282</v>
      </c>
      <c r="CG74" s="331"/>
      <c r="CH74" s="331"/>
      <c r="CI74" s="331"/>
      <c r="CJ74" s="331"/>
    </row>
    <row r="75" spans="1:88" ht="14" x14ac:dyDescent="0.3">
      <c r="A75" s="334"/>
      <c r="B75" s="433">
        <f t="shared" si="16"/>
        <v>1</v>
      </c>
      <c r="C75" s="350">
        <v>4</v>
      </c>
      <c r="D75" s="351" t="s">
        <v>31</v>
      </c>
      <c r="E75" s="199">
        <v>0.95</v>
      </c>
      <c r="F75" s="199">
        <v>0.05</v>
      </c>
      <c r="G75" s="436"/>
      <c r="H75" s="436"/>
      <c r="I75" s="436"/>
      <c r="J75" s="436"/>
      <c r="K75" s="436"/>
      <c r="L75" s="436"/>
      <c r="M75" s="436"/>
      <c r="N75" s="436"/>
      <c r="O75" s="436"/>
      <c r="P75" s="436"/>
      <c r="Q75" s="436"/>
      <c r="R75" s="436"/>
      <c r="S75" s="436"/>
      <c r="T75" s="435">
        <f>IF(B75=1,0,"Salah")</f>
        <v>0</v>
      </c>
      <c r="U75" s="342"/>
      <c r="V75" s="354"/>
      <c r="Z75" s="330"/>
      <c r="AA75" s="330"/>
      <c r="AB75" s="330"/>
      <c r="AC75" s="330"/>
      <c r="BF75" s="331"/>
      <c r="BG75" s="331"/>
      <c r="BH75" s="331"/>
      <c r="BI75" s="331"/>
      <c r="BJ75" s="332">
        <v>76</v>
      </c>
      <c r="BK75" s="333">
        <v>210000</v>
      </c>
      <c r="BL75" s="333">
        <v>180000</v>
      </c>
      <c r="BM75" s="333">
        <v>200000</v>
      </c>
      <c r="BN75" s="333">
        <v>150000</v>
      </c>
      <c r="BO75" s="333">
        <v>180000</v>
      </c>
      <c r="BP75" s="333"/>
      <c r="BQ75" s="333"/>
      <c r="BR75" s="333"/>
      <c r="BS75" s="333"/>
      <c r="BT75" s="331" t="s">
        <v>282</v>
      </c>
      <c r="CG75" s="331"/>
      <c r="CH75" s="331"/>
      <c r="CI75" s="331"/>
      <c r="CJ75" s="331"/>
    </row>
    <row r="76" spans="1:88" ht="14" x14ac:dyDescent="0.3">
      <c r="A76" s="334"/>
      <c r="B76" s="433">
        <f t="shared" si="16"/>
        <v>10</v>
      </c>
      <c r="C76" s="350">
        <v>5</v>
      </c>
      <c r="D76" s="351" t="s">
        <v>237</v>
      </c>
      <c r="E76" s="199">
        <v>1</v>
      </c>
      <c r="F76" s="199"/>
      <c r="G76" s="436">
        <v>1</v>
      </c>
      <c r="H76" s="436">
        <v>1</v>
      </c>
      <c r="I76" s="436">
        <v>1</v>
      </c>
      <c r="J76" s="436">
        <v>1</v>
      </c>
      <c r="K76" s="436">
        <v>1</v>
      </c>
      <c r="L76" s="436">
        <v>1</v>
      </c>
      <c r="M76" s="436">
        <v>1</v>
      </c>
      <c r="N76" s="436">
        <v>1</v>
      </c>
      <c r="O76" s="436">
        <v>1</v>
      </c>
      <c r="P76" s="436">
        <v>1</v>
      </c>
      <c r="Q76" s="436">
        <v>1</v>
      </c>
      <c r="R76" s="436">
        <v>1</v>
      </c>
      <c r="S76" s="436">
        <v>1</v>
      </c>
      <c r="T76" s="435">
        <f>IF(B76=10,0,"Salah")</f>
        <v>0</v>
      </c>
      <c r="U76" s="342"/>
      <c r="V76" s="354"/>
      <c r="Z76" s="330"/>
      <c r="AA76" s="330"/>
      <c r="AB76" s="330"/>
      <c r="AC76" s="330"/>
      <c r="BF76" s="331"/>
      <c r="BG76" s="331"/>
      <c r="BH76" s="331"/>
      <c r="BI76" s="331"/>
      <c r="BJ76" s="332">
        <v>77</v>
      </c>
      <c r="BK76" s="333">
        <v>210000</v>
      </c>
      <c r="BL76" s="333">
        <v>180000</v>
      </c>
      <c r="BM76" s="333">
        <v>200000</v>
      </c>
      <c r="BN76" s="333">
        <v>150000</v>
      </c>
      <c r="BO76" s="333">
        <v>180000</v>
      </c>
      <c r="BP76" s="333"/>
      <c r="BQ76" s="333"/>
      <c r="BR76" s="333"/>
      <c r="BS76" s="333"/>
      <c r="BT76" s="331" t="s">
        <v>282</v>
      </c>
      <c r="CG76" s="331"/>
      <c r="CH76" s="331"/>
      <c r="CI76" s="331"/>
      <c r="CJ76" s="331"/>
    </row>
    <row r="77" spans="1:88" x14ac:dyDescent="0.3">
      <c r="A77" s="334"/>
      <c r="B77" s="433">
        <f t="shared" si="16"/>
        <v>10</v>
      </c>
      <c r="C77" s="350">
        <v>6</v>
      </c>
      <c r="D77" s="351" t="s">
        <v>134</v>
      </c>
      <c r="E77" s="436"/>
      <c r="F77" s="436">
        <v>1</v>
      </c>
      <c r="G77" s="436">
        <v>1</v>
      </c>
      <c r="H77" s="436">
        <v>1</v>
      </c>
      <c r="I77" s="436">
        <v>1</v>
      </c>
      <c r="J77" s="436">
        <v>1</v>
      </c>
      <c r="K77" s="436">
        <v>1</v>
      </c>
      <c r="L77" s="436">
        <v>1</v>
      </c>
      <c r="M77" s="436">
        <v>1</v>
      </c>
      <c r="N77" s="436">
        <v>1</v>
      </c>
      <c r="O77" s="436">
        <v>1</v>
      </c>
      <c r="P77" s="436">
        <v>1</v>
      </c>
      <c r="Q77" s="436">
        <v>1</v>
      </c>
      <c r="R77" s="436">
        <v>1</v>
      </c>
      <c r="S77" s="436">
        <v>1</v>
      </c>
      <c r="T77" s="435">
        <f>IF(B77=10,0,"Salah")</f>
        <v>0</v>
      </c>
      <c r="U77" s="342"/>
      <c r="V77" s="354"/>
      <c r="Z77" s="330"/>
      <c r="AA77" s="330"/>
      <c r="AB77" s="330"/>
      <c r="AC77" s="330"/>
      <c r="BF77" s="331"/>
      <c r="BG77" s="331"/>
      <c r="BH77" s="331"/>
      <c r="BI77" s="331"/>
      <c r="BJ77" s="332">
        <v>78</v>
      </c>
      <c r="BK77" s="333">
        <v>210000</v>
      </c>
      <c r="BL77" s="333">
        <v>180000</v>
      </c>
      <c r="BM77" s="333">
        <v>200000</v>
      </c>
      <c r="BN77" s="333">
        <v>150000</v>
      </c>
      <c r="BO77" s="333">
        <v>180000</v>
      </c>
      <c r="BP77" s="333"/>
      <c r="BQ77" s="333"/>
      <c r="BR77" s="333"/>
      <c r="BS77" s="333"/>
      <c r="BT77" s="331" t="s">
        <v>282</v>
      </c>
      <c r="CG77" s="331"/>
      <c r="CH77" s="331"/>
      <c r="CI77" s="331"/>
      <c r="CJ77" s="331"/>
    </row>
    <row r="78" spans="1:88" x14ac:dyDescent="0.3">
      <c r="A78" s="334"/>
      <c r="B78" s="433">
        <f t="shared" si="16"/>
        <v>10</v>
      </c>
      <c r="C78" s="350">
        <v>7</v>
      </c>
      <c r="D78" s="351" t="s">
        <v>135</v>
      </c>
      <c r="E78" s="436"/>
      <c r="F78" s="436">
        <v>1</v>
      </c>
      <c r="G78" s="436">
        <v>1</v>
      </c>
      <c r="H78" s="436">
        <v>1</v>
      </c>
      <c r="I78" s="436">
        <v>1</v>
      </c>
      <c r="J78" s="436">
        <v>1</v>
      </c>
      <c r="K78" s="436">
        <v>1</v>
      </c>
      <c r="L78" s="436">
        <v>1</v>
      </c>
      <c r="M78" s="436">
        <v>1</v>
      </c>
      <c r="N78" s="436">
        <v>1</v>
      </c>
      <c r="O78" s="436">
        <v>1</v>
      </c>
      <c r="P78" s="436">
        <v>1</v>
      </c>
      <c r="Q78" s="436">
        <v>1</v>
      </c>
      <c r="R78" s="436">
        <v>1</v>
      </c>
      <c r="S78" s="436">
        <v>1</v>
      </c>
      <c r="T78" s="435">
        <f>IF(B78=10,0,"Salah")</f>
        <v>0</v>
      </c>
      <c r="U78" s="342"/>
      <c r="V78" s="354"/>
      <c r="Z78" s="330"/>
      <c r="AA78" s="330"/>
      <c r="AB78" s="330"/>
      <c r="AC78" s="330"/>
      <c r="BF78" s="331"/>
      <c r="BG78" s="331"/>
      <c r="BH78" s="331"/>
      <c r="BI78" s="331"/>
      <c r="BJ78" s="332">
        <v>79</v>
      </c>
      <c r="BK78" s="333">
        <v>210000</v>
      </c>
      <c r="BL78" s="333">
        <v>180000</v>
      </c>
      <c r="BM78" s="333">
        <v>200000</v>
      </c>
      <c r="BN78" s="333">
        <v>150000</v>
      </c>
      <c r="BO78" s="333">
        <v>180000</v>
      </c>
      <c r="BP78" s="333"/>
      <c r="BQ78" s="333"/>
      <c r="BR78" s="333"/>
      <c r="BS78" s="333"/>
      <c r="BT78" s="331" t="s">
        <v>282</v>
      </c>
      <c r="CG78" s="331"/>
      <c r="CH78" s="331"/>
      <c r="CI78" s="331"/>
      <c r="CJ78" s="331"/>
    </row>
    <row r="79" spans="1:88" ht="13.5" thickBot="1" x14ac:dyDescent="0.35">
      <c r="A79" s="334"/>
      <c r="B79" s="433">
        <f t="shared" si="16"/>
        <v>10</v>
      </c>
      <c r="C79" s="365">
        <v>8</v>
      </c>
      <c r="D79" s="366" t="s">
        <v>238</v>
      </c>
      <c r="E79" s="437"/>
      <c r="F79" s="437">
        <v>1</v>
      </c>
      <c r="G79" s="437">
        <v>1</v>
      </c>
      <c r="H79" s="437">
        <v>1</v>
      </c>
      <c r="I79" s="437">
        <v>1</v>
      </c>
      <c r="J79" s="437">
        <v>1</v>
      </c>
      <c r="K79" s="437">
        <v>1</v>
      </c>
      <c r="L79" s="437">
        <v>1</v>
      </c>
      <c r="M79" s="437">
        <v>1</v>
      </c>
      <c r="N79" s="437">
        <v>1</v>
      </c>
      <c r="O79" s="437">
        <v>1</v>
      </c>
      <c r="P79" s="437">
        <v>1</v>
      </c>
      <c r="Q79" s="437">
        <v>1</v>
      </c>
      <c r="R79" s="437">
        <v>1</v>
      </c>
      <c r="S79" s="437">
        <v>1</v>
      </c>
      <c r="T79" s="435">
        <f>IF(B79=10,0,"Salah")</f>
        <v>0</v>
      </c>
      <c r="U79" s="342"/>
      <c r="V79" s="354"/>
      <c r="Z79" s="330"/>
      <c r="AA79" s="330"/>
      <c r="AB79" s="330"/>
      <c r="AC79" s="330"/>
      <c r="BF79" s="331"/>
      <c r="BG79" s="331"/>
      <c r="BH79" s="331"/>
      <c r="BI79" s="331"/>
      <c r="BJ79" s="332">
        <v>80</v>
      </c>
      <c r="BK79" s="333">
        <v>210000</v>
      </c>
      <c r="BL79" s="333">
        <v>180000</v>
      </c>
      <c r="BM79" s="333">
        <v>200000</v>
      </c>
      <c r="BN79" s="333">
        <v>150000</v>
      </c>
      <c r="BO79" s="333">
        <v>180000</v>
      </c>
      <c r="BP79" s="333"/>
      <c r="BQ79" s="333"/>
      <c r="BR79" s="333"/>
      <c r="BS79" s="333"/>
      <c r="BT79" s="331" t="s">
        <v>282</v>
      </c>
      <c r="CG79" s="331"/>
      <c r="CH79" s="331"/>
      <c r="CI79" s="331"/>
      <c r="CJ79" s="331"/>
    </row>
    <row r="80" spans="1:88" ht="13.5" thickBot="1" x14ac:dyDescent="0.35">
      <c r="A80" s="334"/>
      <c r="B80" s="355" t="s">
        <v>231</v>
      </c>
      <c r="C80" s="336"/>
      <c r="D80" s="336"/>
      <c r="E80" s="336"/>
      <c r="F80" s="336"/>
      <c r="G80" s="336"/>
      <c r="H80" s="336"/>
      <c r="I80" s="336"/>
      <c r="J80" s="336"/>
      <c r="K80" s="336"/>
      <c r="L80" s="336"/>
      <c r="M80" s="336"/>
      <c r="N80" s="336"/>
      <c r="O80" s="336"/>
      <c r="P80" s="336"/>
      <c r="Q80" s="336"/>
      <c r="R80" s="336"/>
      <c r="S80" s="336"/>
      <c r="T80" s="336"/>
      <c r="U80" s="342"/>
      <c r="V80" s="354"/>
      <c r="Z80" s="330"/>
      <c r="AA80" s="330"/>
      <c r="AB80" s="330"/>
      <c r="AC80" s="330"/>
      <c r="BF80" s="331"/>
      <c r="BG80" s="331"/>
      <c r="BH80" s="331"/>
      <c r="BI80" s="331"/>
      <c r="BJ80" s="332">
        <v>82</v>
      </c>
      <c r="BK80" s="333">
        <v>180000</v>
      </c>
      <c r="BL80" s="333">
        <v>180000</v>
      </c>
      <c r="BM80" s="333">
        <v>200000</v>
      </c>
      <c r="BN80" s="333">
        <v>150000</v>
      </c>
      <c r="BO80" s="333">
        <v>180000</v>
      </c>
      <c r="BP80" s="333"/>
      <c r="BQ80" s="333"/>
      <c r="BR80" s="333"/>
      <c r="BS80" s="333"/>
      <c r="BT80" s="331" t="s">
        <v>282</v>
      </c>
      <c r="CG80" s="331"/>
      <c r="CH80" s="331"/>
      <c r="CI80" s="331"/>
      <c r="CJ80" s="331"/>
    </row>
    <row r="81" spans="1:88" ht="13.5" thickBot="1" x14ac:dyDescent="0.35">
      <c r="A81" s="334"/>
      <c r="B81" s="336"/>
      <c r="C81" s="343" t="s">
        <v>115</v>
      </c>
      <c r="D81" s="343" t="s">
        <v>114</v>
      </c>
      <c r="E81" s="343">
        <f>E71</f>
        <v>2012</v>
      </c>
      <c r="F81" s="343">
        <f t="shared" ref="F81:S81" si="17">F71</f>
        <v>2013</v>
      </c>
      <c r="G81" s="343">
        <f t="shared" si="17"/>
        <v>2014</v>
      </c>
      <c r="H81" s="343">
        <f t="shared" si="17"/>
        <v>2015</v>
      </c>
      <c r="I81" s="343">
        <f t="shared" si="17"/>
        <v>2016</v>
      </c>
      <c r="J81" s="343">
        <f t="shared" si="17"/>
        <v>2017</v>
      </c>
      <c r="K81" s="343">
        <f t="shared" si="17"/>
        <v>2018</v>
      </c>
      <c r="L81" s="343">
        <f t="shared" si="17"/>
        <v>2019</v>
      </c>
      <c r="M81" s="343">
        <f t="shared" si="17"/>
        <v>2020</v>
      </c>
      <c r="N81" s="343">
        <f t="shared" si="17"/>
        <v>2021</v>
      </c>
      <c r="O81" s="343">
        <f t="shared" si="17"/>
        <v>2022</v>
      </c>
      <c r="P81" s="343">
        <f t="shared" si="17"/>
        <v>2023</v>
      </c>
      <c r="Q81" s="343">
        <f t="shared" si="17"/>
        <v>2024</v>
      </c>
      <c r="R81" s="343">
        <f t="shared" si="17"/>
        <v>2025</v>
      </c>
      <c r="S81" s="343">
        <f t="shared" si="17"/>
        <v>2026</v>
      </c>
      <c r="T81" s="343" t="s">
        <v>48</v>
      </c>
      <c r="U81" s="342"/>
      <c r="V81" s="354"/>
      <c r="Z81" s="330"/>
      <c r="AA81" s="330"/>
      <c r="AB81" s="330"/>
      <c r="AC81" s="330"/>
      <c r="BF81" s="331"/>
      <c r="BG81" s="331"/>
      <c r="BH81" s="331"/>
      <c r="BI81" s="331"/>
      <c r="BJ81" s="332">
        <v>83</v>
      </c>
      <c r="BK81" s="333">
        <v>180000</v>
      </c>
      <c r="BL81" s="333">
        <v>180000</v>
      </c>
      <c r="BM81" s="333">
        <v>200000</v>
      </c>
      <c r="BN81" s="333">
        <v>150000</v>
      </c>
      <c r="BO81" s="333">
        <v>180000</v>
      </c>
      <c r="BP81" s="333"/>
      <c r="BQ81" s="333"/>
      <c r="BR81" s="333"/>
      <c r="BS81" s="333"/>
      <c r="BT81" s="331" t="s">
        <v>282</v>
      </c>
      <c r="CG81" s="331"/>
      <c r="CH81" s="331"/>
      <c r="CI81" s="331"/>
      <c r="CJ81" s="331"/>
    </row>
    <row r="82" spans="1:88" x14ac:dyDescent="0.3">
      <c r="A82" s="334"/>
      <c r="B82" s="336"/>
      <c r="C82" s="345">
        <v>1</v>
      </c>
      <c r="D82" s="346" t="s">
        <v>232</v>
      </c>
      <c r="E82" s="785"/>
      <c r="F82" s="785"/>
      <c r="G82" s="785"/>
      <c r="H82" s="785"/>
      <c r="I82" s="785"/>
      <c r="J82" s="802">
        <v>1155000000</v>
      </c>
      <c r="K82" s="785"/>
      <c r="L82" s="785"/>
      <c r="M82" s="785"/>
      <c r="N82" s="802">
        <v>600000000</v>
      </c>
      <c r="O82" s="785"/>
      <c r="P82" s="785"/>
      <c r="Q82" s="785"/>
      <c r="R82" s="785"/>
      <c r="S82" s="785"/>
      <c r="T82" s="785">
        <f>SUM(E82:S82)</f>
        <v>1755000000</v>
      </c>
      <c r="U82" s="342"/>
      <c r="V82" s="354"/>
      <c r="Z82" s="330"/>
      <c r="AA82" s="330"/>
      <c r="AB82" s="330"/>
      <c r="AC82" s="330"/>
      <c r="BF82" s="331"/>
      <c r="BG82" s="331"/>
      <c r="BH82" s="331"/>
      <c r="BI82" s="331"/>
      <c r="BJ82" s="332">
        <v>84</v>
      </c>
      <c r="BK82" s="333">
        <v>180000</v>
      </c>
      <c r="BL82" s="333">
        <v>180000</v>
      </c>
      <c r="BM82" s="333">
        <v>200000</v>
      </c>
      <c r="BN82" s="333">
        <v>150000</v>
      </c>
      <c r="BO82" s="333">
        <v>180000</v>
      </c>
      <c r="BP82" s="333"/>
      <c r="BQ82" s="333"/>
      <c r="BR82" s="333"/>
      <c r="BS82" s="333"/>
      <c r="BT82" s="331" t="s">
        <v>282</v>
      </c>
      <c r="CG82" s="331"/>
      <c r="CH82" s="331"/>
      <c r="CI82" s="331"/>
      <c r="CJ82" s="331"/>
    </row>
    <row r="83" spans="1:88" x14ac:dyDescent="0.3">
      <c r="A83" s="334"/>
      <c r="B83" s="336"/>
      <c r="C83" s="350">
        <v>2</v>
      </c>
      <c r="D83" s="351" t="s">
        <v>235</v>
      </c>
      <c r="E83" s="352">
        <f t="shared" ref="E83:S83" si="18">E73*$L$17</f>
        <v>0</v>
      </c>
      <c r="F83" s="352">
        <f t="shared" si="18"/>
        <v>0</v>
      </c>
      <c r="G83" s="352">
        <f t="shared" si="18"/>
        <v>0</v>
      </c>
      <c r="H83" s="352">
        <f t="shared" si="18"/>
        <v>0</v>
      </c>
      <c r="I83" s="352">
        <f t="shared" si="18"/>
        <v>0</v>
      </c>
      <c r="J83" s="352">
        <f t="shared" si="18"/>
        <v>0</v>
      </c>
      <c r="K83" s="352">
        <f t="shared" si="18"/>
        <v>0</v>
      </c>
      <c r="L83" s="352">
        <f t="shared" si="18"/>
        <v>0</v>
      </c>
      <c r="M83" s="352">
        <f t="shared" si="18"/>
        <v>0</v>
      </c>
      <c r="N83" s="352">
        <f t="shared" si="18"/>
        <v>0</v>
      </c>
      <c r="O83" s="352">
        <f t="shared" si="18"/>
        <v>0</v>
      </c>
      <c r="P83" s="352">
        <f t="shared" si="18"/>
        <v>0</v>
      </c>
      <c r="Q83" s="352">
        <f t="shared" si="18"/>
        <v>0</v>
      </c>
      <c r="R83" s="352">
        <f t="shared" si="18"/>
        <v>0</v>
      </c>
      <c r="S83" s="352">
        <f t="shared" si="18"/>
        <v>0</v>
      </c>
      <c r="T83" s="352">
        <f>SUM(E83:S83)</f>
        <v>0</v>
      </c>
      <c r="U83" s="342"/>
      <c r="V83" s="354"/>
      <c r="Z83" s="330"/>
      <c r="AA83" s="330"/>
      <c r="AB83" s="330"/>
      <c r="AC83" s="330"/>
      <c r="BF83" s="331"/>
      <c r="BG83" s="331"/>
      <c r="BH83" s="331"/>
      <c r="BI83" s="331"/>
      <c r="BJ83" s="332">
        <v>85</v>
      </c>
      <c r="BK83" s="333">
        <v>180000</v>
      </c>
      <c r="BL83" s="333">
        <v>180000</v>
      </c>
      <c r="BM83" s="333">
        <v>200000</v>
      </c>
      <c r="BN83" s="333">
        <v>150000</v>
      </c>
      <c r="BO83" s="333">
        <v>180000</v>
      </c>
      <c r="BP83" s="333"/>
      <c r="BQ83" s="333"/>
      <c r="BR83" s="333"/>
      <c r="BS83" s="333"/>
      <c r="BT83" s="331" t="s">
        <v>282</v>
      </c>
      <c r="CG83" s="331"/>
      <c r="CH83" s="331"/>
      <c r="CI83" s="331"/>
      <c r="CJ83" s="331"/>
    </row>
    <row r="84" spans="1:88" x14ac:dyDescent="0.3">
      <c r="A84" s="334"/>
      <c r="B84" s="336"/>
      <c r="C84" s="350">
        <v>3</v>
      </c>
      <c r="D84" s="351" t="s">
        <v>31</v>
      </c>
      <c r="E84" s="628">
        <v>492800557</v>
      </c>
      <c r="F84" s="628">
        <v>0</v>
      </c>
      <c r="G84" s="628">
        <v>21045082.32</v>
      </c>
      <c r="H84" s="628">
        <v>2443511.7599999998</v>
      </c>
      <c r="I84" s="628">
        <v>0</v>
      </c>
      <c r="J84" s="628">
        <v>0</v>
      </c>
      <c r="K84" s="628">
        <v>14962500</v>
      </c>
      <c r="L84" s="352">
        <f t="shared" ref="L84:S84" si="19">L74*$L$18</f>
        <v>0</v>
      </c>
      <c r="M84" s="352"/>
      <c r="N84" s="628">
        <f>SUM(E84:K84)*20%</f>
        <v>106250330.21600001</v>
      </c>
      <c r="O84" s="352">
        <f t="shared" si="19"/>
        <v>0</v>
      </c>
      <c r="P84" s="352">
        <f t="shared" si="19"/>
        <v>0</v>
      </c>
      <c r="Q84" s="352">
        <f t="shared" si="19"/>
        <v>0</v>
      </c>
      <c r="R84" s="352">
        <f t="shared" si="19"/>
        <v>0</v>
      </c>
      <c r="S84" s="352">
        <f t="shared" si="19"/>
        <v>0</v>
      </c>
      <c r="T84" s="352">
        <f>SUM(E84:O84)</f>
        <v>637501981.296</v>
      </c>
      <c r="U84" s="342"/>
      <c r="V84" s="354"/>
      <c r="Z84" s="330"/>
      <c r="AA84" s="330"/>
      <c r="AB84" s="330"/>
      <c r="AC84" s="330"/>
      <c r="BF84" s="331"/>
      <c r="BG84" s="331"/>
      <c r="BH84" s="331"/>
      <c r="BI84" s="331"/>
      <c r="BJ84" s="332">
        <v>86</v>
      </c>
      <c r="BK84" s="333">
        <v>180000</v>
      </c>
      <c r="BL84" s="333">
        <v>180000</v>
      </c>
      <c r="BM84" s="333">
        <v>200000</v>
      </c>
      <c r="BN84" s="333">
        <v>150000</v>
      </c>
      <c r="BO84" s="333">
        <v>180000</v>
      </c>
      <c r="BP84" s="333"/>
      <c r="BQ84" s="333"/>
      <c r="BR84" s="333"/>
      <c r="BS84" s="333"/>
      <c r="BT84" s="331" t="s">
        <v>282</v>
      </c>
      <c r="CG84" s="331"/>
      <c r="CH84" s="331"/>
      <c r="CI84" s="331"/>
      <c r="CJ84" s="331"/>
    </row>
    <row r="85" spans="1:88" x14ac:dyDescent="0.3">
      <c r="A85" s="334"/>
      <c r="B85" s="336"/>
      <c r="C85" s="350">
        <v>4</v>
      </c>
      <c r="D85" s="351" t="s">
        <v>237</v>
      </c>
      <c r="E85" s="628">
        <v>119106094.40000001</v>
      </c>
      <c r="F85" s="628">
        <v>103295478.39</v>
      </c>
      <c r="G85" s="628">
        <v>26400000</v>
      </c>
      <c r="H85" s="628">
        <v>43945467.079999998</v>
      </c>
      <c r="I85" s="628">
        <v>0</v>
      </c>
      <c r="J85" s="628">
        <v>0</v>
      </c>
      <c r="K85" s="628">
        <v>0</v>
      </c>
      <c r="L85" s="352"/>
      <c r="M85" s="352">
        <v>0</v>
      </c>
      <c r="N85" s="628">
        <v>69990871.840000004</v>
      </c>
      <c r="O85" s="352">
        <v>0</v>
      </c>
      <c r="P85" s="352">
        <v>0</v>
      </c>
      <c r="Q85" s="352">
        <v>0</v>
      </c>
      <c r="R85" s="352">
        <v>0</v>
      </c>
      <c r="S85" s="352">
        <v>0</v>
      </c>
      <c r="T85" s="352">
        <f>SUM(E85:S85)</f>
        <v>362737911.71000004</v>
      </c>
      <c r="U85" s="342"/>
      <c r="V85" s="354"/>
      <c r="Z85" s="330"/>
      <c r="AA85" s="330"/>
      <c r="AB85" s="330"/>
      <c r="AC85" s="330"/>
      <c r="BF85" s="331"/>
      <c r="BG85" s="331"/>
      <c r="BH85" s="331"/>
      <c r="BI85" s="331"/>
      <c r="BJ85" s="332">
        <v>87</v>
      </c>
      <c r="BK85" s="333">
        <v>180000</v>
      </c>
      <c r="BL85" s="333">
        <v>180000</v>
      </c>
      <c r="BM85" s="333">
        <v>200000</v>
      </c>
      <c r="BN85" s="333">
        <v>150000</v>
      </c>
      <c r="BO85" s="333">
        <v>180000</v>
      </c>
      <c r="BP85" s="333"/>
      <c r="BQ85" s="333"/>
      <c r="BR85" s="333"/>
      <c r="BS85" s="333"/>
      <c r="BT85" s="331" t="s">
        <v>282</v>
      </c>
      <c r="CG85" s="331"/>
      <c r="CH85" s="331"/>
      <c r="CI85" s="331"/>
      <c r="CJ85" s="331"/>
    </row>
    <row r="86" spans="1:88" x14ac:dyDescent="0.3">
      <c r="A86" s="334"/>
      <c r="B86" s="336"/>
      <c r="C86" s="350">
        <v>5</v>
      </c>
      <c r="D86" s="351" t="s">
        <v>384</v>
      </c>
      <c r="E86" s="352"/>
      <c r="F86" s="352"/>
      <c r="G86" s="352"/>
      <c r="H86" s="352"/>
      <c r="I86" s="352">
        <v>0</v>
      </c>
      <c r="J86" s="352">
        <v>0</v>
      </c>
      <c r="K86" s="352"/>
      <c r="L86" s="352"/>
      <c r="M86" s="352">
        <v>0</v>
      </c>
      <c r="N86" s="352">
        <v>0</v>
      </c>
      <c r="O86" s="352">
        <v>0</v>
      </c>
      <c r="P86" s="352">
        <v>0</v>
      </c>
      <c r="Q86" s="352">
        <v>0</v>
      </c>
      <c r="R86" s="352">
        <v>0</v>
      </c>
      <c r="S86" s="352">
        <v>0</v>
      </c>
      <c r="T86" s="352">
        <f>SUM(E86:S86)</f>
        <v>0</v>
      </c>
      <c r="U86" s="342"/>
      <c r="V86" s="354"/>
      <c r="Z86" s="330"/>
      <c r="AA86" s="330"/>
      <c r="AB86" s="330"/>
      <c r="AC86" s="330"/>
      <c r="BF86" s="331"/>
      <c r="BG86" s="331"/>
      <c r="BH86" s="331"/>
      <c r="BI86" s="331"/>
      <c r="BJ86" s="332">
        <v>88</v>
      </c>
      <c r="BK86" s="333">
        <v>180000</v>
      </c>
      <c r="BL86" s="333">
        <v>180000</v>
      </c>
      <c r="BM86" s="333">
        <v>200000</v>
      </c>
      <c r="BN86" s="333">
        <v>150000</v>
      </c>
      <c r="BO86" s="333">
        <v>180000</v>
      </c>
      <c r="BP86" s="333"/>
      <c r="BQ86" s="333"/>
      <c r="BR86" s="333"/>
      <c r="BS86" s="333"/>
      <c r="BT86" s="331" t="s">
        <v>282</v>
      </c>
      <c r="CG86" s="331"/>
      <c r="CH86" s="331"/>
      <c r="CI86" s="331"/>
      <c r="CJ86" s="331"/>
    </row>
    <row r="87" spans="1:88" x14ac:dyDescent="0.3">
      <c r="A87" s="334"/>
      <c r="B87" s="336"/>
      <c r="C87" s="350">
        <v>6</v>
      </c>
      <c r="D87" s="351" t="s">
        <v>134</v>
      </c>
      <c r="E87" s="655">
        <v>5115951.3030000003</v>
      </c>
      <c r="F87" s="655">
        <v>13489632.561000001</v>
      </c>
      <c r="G87" s="655">
        <v>18658059</v>
      </c>
      <c r="H87" s="655">
        <v>26617175</v>
      </c>
      <c r="I87" s="655">
        <v>30271815</v>
      </c>
      <c r="J87" s="655">
        <v>36070378</v>
      </c>
      <c r="K87" s="655">
        <v>26591879</v>
      </c>
      <c r="L87" s="655"/>
      <c r="M87" s="655"/>
      <c r="N87" s="655">
        <f>D15</f>
        <v>36000000</v>
      </c>
      <c r="O87" s="655">
        <f>N87</f>
        <v>36000000</v>
      </c>
      <c r="P87" s="655">
        <f>O87</f>
        <v>36000000</v>
      </c>
      <c r="Q87" s="655">
        <f>P87</f>
        <v>36000000</v>
      </c>
      <c r="R87" s="655">
        <f>Q87</f>
        <v>36000000</v>
      </c>
      <c r="S87" s="655">
        <f>R87</f>
        <v>36000000</v>
      </c>
      <c r="T87" s="352">
        <f>SUM(E87:S87)</f>
        <v>372814889.86399996</v>
      </c>
      <c r="U87" s="342"/>
      <c r="V87" s="354"/>
      <c r="Z87" s="330"/>
      <c r="AA87" s="330"/>
      <c r="AB87" s="330"/>
      <c r="AC87" s="330"/>
      <c r="BF87" s="331"/>
      <c r="BG87" s="331"/>
      <c r="BH87" s="331"/>
      <c r="BI87" s="331"/>
      <c r="BJ87" s="332">
        <v>89</v>
      </c>
      <c r="BK87" s="333">
        <v>180000</v>
      </c>
      <c r="BL87" s="333">
        <v>180000</v>
      </c>
      <c r="BM87" s="333">
        <v>200000</v>
      </c>
      <c r="BN87" s="333">
        <v>150000</v>
      </c>
      <c r="BO87" s="333">
        <v>180000</v>
      </c>
      <c r="BP87" s="333"/>
      <c r="BQ87" s="333"/>
      <c r="BR87" s="333"/>
      <c r="BS87" s="333"/>
      <c r="BT87" s="331" t="s">
        <v>282</v>
      </c>
      <c r="CG87" s="331"/>
      <c r="CH87" s="331"/>
      <c r="CI87" s="331"/>
      <c r="CJ87" s="331"/>
    </row>
    <row r="88" spans="1:88" x14ac:dyDescent="0.3">
      <c r="A88" s="334"/>
      <c r="B88" s="336"/>
      <c r="C88" s="350">
        <v>7</v>
      </c>
      <c r="D88" s="351" t="s">
        <v>135</v>
      </c>
      <c r="E88" s="654"/>
      <c r="F88" s="654"/>
      <c r="G88" s="655">
        <v>8909056</v>
      </c>
      <c r="H88" s="655">
        <v>17283404</v>
      </c>
      <c r="I88" s="655">
        <v>900000</v>
      </c>
      <c r="J88" s="655">
        <v>14220000</v>
      </c>
      <c r="K88" s="655"/>
      <c r="L88" s="655">
        <v>469000</v>
      </c>
      <c r="M88" s="655"/>
      <c r="N88" s="655">
        <f t="shared" ref="N88:S88" si="20">($D$26*N57)+($D$27*N57)+($D$28*SUM(N48:N51))+($D$29*4/4)</f>
        <v>21000000</v>
      </c>
      <c r="O88" s="655">
        <f t="shared" si="20"/>
        <v>21000000</v>
      </c>
      <c r="P88" s="655">
        <f t="shared" si="20"/>
        <v>21000000</v>
      </c>
      <c r="Q88" s="655">
        <f t="shared" si="20"/>
        <v>21000000</v>
      </c>
      <c r="R88" s="655">
        <f t="shared" si="20"/>
        <v>21000000</v>
      </c>
      <c r="S88" s="655">
        <f t="shared" si="20"/>
        <v>21000000</v>
      </c>
      <c r="T88" s="352">
        <f>SUM(E88:S88)</f>
        <v>167781460</v>
      </c>
      <c r="U88" s="342"/>
      <c r="V88" s="354"/>
      <c r="Z88" s="330"/>
      <c r="AA88" s="330"/>
      <c r="AB88" s="330"/>
      <c r="AC88" s="330"/>
      <c r="BF88" s="331"/>
      <c r="BG88" s="331"/>
      <c r="BH88" s="331"/>
      <c r="BI88" s="331"/>
      <c r="BJ88" s="332">
        <v>90</v>
      </c>
      <c r="BK88" s="333">
        <v>180000</v>
      </c>
      <c r="BL88" s="333">
        <v>180000</v>
      </c>
      <c r="BM88" s="333">
        <v>200000</v>
      </c>
      <c r="BN88" s="333">
        <v>150000</v>
      </c>
      <c r="BO88" s="333">
        <v>180000</v>
      </c>
      <c r="BP88" s="333"/>
      <c r="BQ88" s="333"/>
      <c r="BR88" s="333"/>
      <c r="BS88" s="333"/>
      <c r="BT88" s="331" t="s">
        <v>282</v>
      </c>
      <c r="CG88" s="331"/>
      <c r="CH88" s="331"/>
      <c r="CI88" s="331"/>
      <c r="CJ88" s="331"/>
    </row>
    <row r="89" spans="1:88" ht="13.5" thickBot="1" x14ac:dyDescent="0.35">
      <c r="A89" s="334"/>
      <c r="B89" s="336"/>
      <c r="C89" s="365">
        <v>8</v>
      </c>
      <c r="D89" s="366" t="s">
        <v>238</v>
      </c>
      <c r="E89" s="398"/>
      <c r="F89" s="398"/>
      <c r="G89" s="398"/>
      <c r="H89" s="398"/>
      <c r="I89" s="398"/>
      <c r="J89" s="398"/>
      <c r="K89" s="398"/>
      <c r="L89" s="398"/>
      <c r="M89" s="398"/>
      <c r="N89" s="398"/>
      <c r="O89" s="398"/>
      <c r="P89" s="398"/>
      <c r="Q89" s="398"/>
      <c r="R89" s="398"/>
      <c r="S89" s="398"/>
      <c r="T89" s="398">
        <f>SUM(F89:S89)</f>
        <v>0</v>
      </c>
      <c r="U89" s="342"/>
      <c r="V89" s="354"/>
      <c r="Z89" s="330"/>
      <c r="AA89" s="330"/>
      <c r="AB89" s="330"/>
      <c r="AC89" s="330"/>
      <c r="BF89" s="331"/>
      <c r="BG89" s="331"/>
      <c r="BH89" s="331"/>
      <c r="BI89" s="331"/>
      <c r="BJ89" s="332">
        <v>91</v>
      </c>
      <c r="BK89" s="333">
        <v>180000</v>
      </c>
      <c r="BL89" s="333">
        <v>180000</v>
      </c>
      <c r="BM89" s="333">
        <v>200000</v>
      </c>
      <c r="BN89" s="333">
        <v>150000</v>
      </c>
      <c r="BO89" s="333">
        <v>180000</v>
      </c>
      <c r="BP89" s="333"/>
      <c r="BQ89" s="333"/>
      <c r="BR89" s="333"/>
      <c r="BS89" s="333"/>
      <c r="BT89" s="331" t="s">
        <v>282</v>
      </c>
      <c r="CG89" s="331"/>
      <c r="CH89" s="331"/>
      <c r="CI89" s="331"/>
      <c r="CJ89" s="331"/>
    </row>
    <row r="90" spans="1:88" ht="13.5" thickBot="1" x14ac:dyDescent="0.35">
      <c r="A90" s="334"/>
      <c r="B90" s="336"/>
      <c r="C90" s="336"/>
      <c r="D90" s="336"/>
      <c r="E90" s="336"/>
      <c r="F90" s="336"/>
      <c r="G90" s="336"/>
      <c r="H90" s="336"/>
      <c r="I90" s="336"/>
      <c r="J90" s="336"/>
      <c r="K90" s="336"/>
      <c r="L90" s="336"/>
      <c r="M90" s="336"/>
      <c r="N90" s="336"/>
      <c r="O90" s="336"/>
      <c r="P90" s="336"/>
      <c r="Q90" s="336"/>
      <c r="R90" s="336"/>
      <c r="S90" s="336"/>
      <c r="T90" s="432">
        <f>SUM(T82:T89)</f>
        <v>3295836242.8699999</v>
      </c>
      <c r="U90" s="342"/>
      <c r="V90" s="354"/>
      <c r="Z90" s="330"/>
      <c r="AA90" s="330"/>
      <c r="AB90" s="330"/>
      <c r="AC90" s="330"/>
      <c r="BF90" s="331"/>
      <c r="BG90" s="331"/>
      <c r="BH90" s="331"/>
      <c r="BI90" s="331"/>
      <c r="BJ90" s="332">
        <v>92</v>
      </c>
      <c r="BK90" s="333">
        <v>180000</v>
      </c>
      <c r="BL90" s="333">
        <v>180000</v>
      </c>
      <c r="BM90" s="333">
        <v>200000</v>
      </c>
      <c r="BN90" s="333">
        <v>150000</v>
      </c>
      <c r="BO90" s="333">
        <v>180000</v>
      </c>
      <c r="BP90" s="333"/>
      <c r="BQ90" s="333"/>
      <c r="BR90" s="333"/>
      <c r="BS90" s="333"/>
      <c r="BT90" s="331" t="s">
        <v>282</v>
      </c>
      <c r="CG90" s="331"/>
      <c r="CH90" s="331"/>
      <c r="CI90" s="331"/>
      <c r="CJ90" s="331"/>
    </row>
    <row r="91" spans="1:88" s="456" customFormat="1" ht="14" thickTop="1" thickBot="1" x14ac:dyDescent="0.35">
      <c r="A91" s="466"/>
      <c r="B91" s="467" t="s">
        <v>240</v>
      </c>
      <c r="C91" s="467"/>
      <c r="D91" s="468"/>
      <c r="E91" s="424">
        <f>E97</f>
        <v>-671012080.43951249</v>
      </c>
      <c r="F91" s="424">
        <f>F97+E91</f>
        <v>431945230.08543754</v>
      </c>
      <c r="G91" s="424">
        <f t="shared" ref="G91:S91" si="21">G97+F91</f>
        <v>784400039.44238758</v>
      </c>
      <c r="H91" s="424">
        <f t="shared" si="21"/>
        <v>1231343771.4413376</v>
      </c>
      <c r="I91" s="424">
        <f t="shared" si="21"/>
        <v>1778780360.1552877</v>
      </c>
      <c r="J91" s="424">
        <f t="shared" si="21"/>
        <v>1188058357.5192378</v>
      </c>
      <c r="K91" s="424">
        <f>K97+J91</f>
        <v>1707858762.5521877</v>
      </c>
      <c r="L91" s="424">
        <f t="shared" si="21"/>
        <v>2036808681.2651377</v>
      </c>
      <c r="M91" s="424">
        <f t="shared" si="21"/>
        <v>2795168199.9780874</v>
      </c>
      <c r="N91" s="424">
        <f t="shared" si="21"/>
        <v>2496334026.4808373</v>
      </c>
      <c r="O91" s="424">
        <f t="shared" si="21"/>
        <v>3000006655.0395875</v>
      </c>
      <c r="P91" s="424">
        <f t="shared" si="21"/>
        <v>3529944883.5983377</v>
      </c>
      <c r="Q91" s="424">
        <f t="shared" si="21"/>
        <v>4086148712.1570873</v>
      </c>
      <c r="R91" s="424">
        <f t="shared" si="21"/>
        <v>4668618140.7158375</v>
      </c>
      <c r="S91" s="424">
        <f t="shared" si="21"/>
        <v>5277353169.2745876</v>
      </c>
      <c r="T91" s="468"/>
      <c r="U91" s="469"/>
      <c r="V91" s="470"/>
      <c r="AD91" s="457"/>
      <c r="AE91" s="457"/>
      <c r="AF91" s="457"/>
      <c r="AG91" s="457"/>
      <c r="AH91" s="457"/>
      <c r="AI91" s="457"/>
      <c r="AJ91" s="457"/>
      <c r="AK91" s="457"/>
      <c r="AL91" s="457"/>
      <c r="AM91" s="457"/>
      <c r="AN91" s="457"/>
      <c r="AO91" s="457"/>
      <c r="AP91" s="457"/>
      <c r="AQ91" s="457"/>
      <c r="AR91" s="457"/>
      <c r="AS91" s="457"/>
      <c r="AT91" s="457"/>
      <c r="AU91" s="457"/>
      <c r="AV91" s="457"/>
      <c r="AW91" s="457"/>
      <c r="AX91" s="457"/>
      <c r="AY91" s="457"/>
      <c r="AZ91" s="457"/>
      <c r="BA91" s="457"/>
      <c r="BB91" s="457"/>
      <c r="BC91" s="457"/>
      <c r="BD91" s="457"/>
      <c r="BE91" s="457"/>
      <c r="BF91" s="457"/>
      <c r="BG91" s="457"/>
      <c r="BH91" s="457"/>
      <c r="BI91" s="457"/>
      <c r="BJ91" s="458">
        <v>94</v>
      </c>
      <c r="BK91" s="459">
        <v>180000</v>
      </c>
      <c r="BL91" s="459">
        <v>180000</v>
      </c>
      <c r="BM91" s="459">
        <v>200000</v>
      </c>
      <c r="BN91" s="459">
        <v>150000</v>
      </c>
      <c r="BO91" s="459">
        <v>180000</v>
      </c>
      <c r="BP91" s="459"/>
      <c r="BQ91" s="459"/>
      <c r="BR91" s="459"/>
      <c r="BS91" s="459"/>
      <c r="BT91" s="457" t="s">
        <v>282</v>
      </c>
      <c r="BU91" s="457"/>
      <c r="BV91" s="457"/>
      <c r="BW91" s="457"/>
      <c r="BX91" s="457"/>
      <c r="BY91" s="457"/>
      <c r="BZ91" s="457"/>
      <c r="CA91" s="457"/>
      <c r="CB91" s="457"/>
      <c r="CC91" s="457"/>
      <c r="CD91" s="457"/>
      <c r="CE91" s="457"/>
      <c r="CF91" s="457"/>
      <c r="CG91" s="457"/>
      <c r="CH91" s="457"/>
      <c r="CI91" s="457"/>
      <c r="CJ91" s="457"/>
    </row>
    <row r="92" spans="1:88" ht="13.5" thickBot="1" x14ac:dyDescent="0.35">
      <c r="A92" s="334"/>
      <c r="B92" s="336"/>
      <c r="C92" s="343" t="s">
        <v>115</v>
      </c>
      <c r="D92" s="343" t="s">
        <v>114</v>
      </c>
      <c r="E92" s="343">
        <f>E81</f>
        <v>2012</v>
      </c>
      <c r="F92" s="343">
        <f t="shared" ref="F92:S92" si="22">F81</f>
        <v>2013</v>
      </c>
      <c r="G92" s="343">
        <f t="shared" si="22"/>
        <v>2014</v>
      </c>
      <c r="H92" s="343">
        <f t="shared" si="22"/>
        <v>2015</v>
      </c>
      <c r="I92" s="343">
        <f t="shared" si="22"/>
        <v>2016</v>
      </c>
      <c r="J92" s="343">
        <f t="shared" si="22"/>
        <v>2017</v>
      </c>
      <c r="K92" s="343">
        <f t="shared" si="22"/>
        <v>2018</v>
      </c>
      <c r="L92" s="343">
        <f t="shared" si="22"/>
        <v>2019</v>
      </c>
      <c r="M92" s="343">
        <f t="shared" si="22"/>
        <v>2020</v>
      </c>
      <c r="N92" s="343">
        <f t="shared" si="22"/>
        <v>2021</v>
      </c>
      <c r="O92" s="343">
        <f t="shared" si="22"/>
        <v>2022</v>
      </c>
      <c r="P92" s="343">
        <f t="shared" si="22"/>
        <v>2023</v>
      </c>
      <c r="Q92" s="343">
        <f t="shared" si="22"/>
        <v>2024</v>
      </c>
      <c r="R92" s="343">
        <f t="shared" si="22"/>
        <v>2025</v>
      </c>
      <c r="S92" s="343">
        <f t="shared" si="22"/>
        <v>2026</v>
      </c>
      <c r="T92" s="343" t="s">
        <v>48</v>
      </c>
      <c r="U92" s="342"/>
      <c r="V92" s="354"/>
      <c r="Z92" s="330"/>
      <c r="AA92" s="330"/>
      <c r="AB92" s="330"/>
      <c r="AC92" s="330"/>
      <c r="BF92" s="331"/>
      <c r="BG92" s="331"/>
      <c r="BH92" s="331"/>
      <c r="BI92" s="331"/>
      <c r="BJ92" s="332">
        <v>95</v>
      </c>
      <c r="BK92" s="333">
        <v>180000</v>
      </c>
      <c r="BL92" s="333">
        <v>180000</v>
      </c>
      <c r="BM92" s="333">
        <v>200000</v>
      </c>
      <c r="BN92" s="333">
        <v>150000</v>
      </c>
      <c r="BO92" s="333">
        <v>180000</v>
      </c>
      <c r="BP92" s="333"/>
      <c r="BQ92" s="333"/>
      <c r="BR92" s="333"/>
      <c r="BS92" s="333"/>
      <c r="BT92" s="331" t="s">
        <v>282</v>
      </c>
      <c r="CG92" s="331"/>
      <c r="CH92" s="331"/>
      <c r="CI92" s="331"/>
      <c r="CJ92" s="331"/>
    </row>
    <row r="93" spans="1:88" x14ac:dyDescent="0.3">
      <c r="A93" s="334"/>
      <c r="B93" s="336"/>
      <c r="C93" s="803">
        <v>1</v>
      </c>
      <c r="D93" s="795" t="s">
        <v>241</v>
      </c>
      <c r="E93" s="804">
        <f t="shared" ref="E93:S93" si="23">SUM(E60:E68)</f>
        <v>0</v>
      </c>
      <c r="F93" s="804">
        <f t="shared" si="23"/>
        <v>1185840000</v>
      </c>
      <c r="G93" s="804">
        <f t="shared" si="23"/>
        <v>371340000</v>
      </c>
      <c r="H93" s="804">
        <f t="shared" si="23"/>
        <v>453840000</v>
      </c>
      <c r="I93" s="804">
        <f t="shared" si="23"/>
        <v>462840000</v>
      </c>
      <c r="J93" s="804">
        <f t="shared" si="23"/>
        <v>548090000</v>
      </c>
      <c r="K93" s="804">
        <f t="shared" si="23"/>
        <v>463249290.31999999</v>
      </c>
      <c r="L93" s="804">
        <f t="shared" si="23"/>
        <v>215208000</v>
      </c>
      <c r="M93" s="804">
        <f t="shared" si="23"/>
        <v>599208000</v>
      </c>
      <c r="N93" s="804">
        <f t="shared" si="23"/>
        <v>407208000</v>
      </c>
      <c r="O93" s="804">
        <f t="shared" si="23"/>
        <v>407208000</v>
      </c>
      <c r="P93" s="804">
        <f t="shared" si="23"/>
        <v>407208000</v>
      </c>
      <c r="Q93" s="804">
        <f t="shared" si="23"/>
        <v>407208000</v>
      </c>
      <c r="R93" s="804">
        <f t="shared" si="23"/>
        <v>407208000</v>
      </c>
      <c r="S93" s="804">
        <f t="shared" si="23"/>
        <v>407208000</v>
      </c>
      <c r="T93" s="804">
        <f>SUM(E93:S93)</f>
        <v>6742863290.3199997</v>
      </c>
      <c r="U93" s="342"/>
      <c r="V93" s="354"/>
      <c r="Z93" s="330"/>
      <c r="AA93" s="330"/>
      <c r="AB93" s="330"/>
      <c r="AC93" s="330"/>
      <c r="BF93" s="331"/>
      <c r="BG93" s="331"/>
      <c r="BH93" s="331"/>
      <c r="BI93" s="331"/>
      <c r="BJ93" s="332">
        <v>96</v>
      </c>
      <c r="BK93" s="333">
        <v>180000</v>
      </c>
      <c r="BL93" s="333">
        <v>180000</v>
      </c>
      <c r="BM93" s="333">
        <v>200000</v>
      </c>
      <c r="BN93" s="333">
        <v>150000</v>
      </c>
      <c r="BO93" s="333">
        <v>180000</v>
      </c>
      <c r="BP93" s="333"/>
      <c r="BQ93" s="333"/>
      <c r="BR93" s="333"/>
      <c r="BS93" s="333"/>
      <c r="BT93" s="331" t="s">
        <v>282</v>
      </c>
      <c r="CG93" s="331"/>
      <c r="CH93" s="331"/>
      <c r="CI93" s="331"/>
      <c r="CJ93" s="331"/>
    </row>
    <row r="94" spans="1:88" x14ac:dyDescent="0.3">
      <c r="A94" s="334"/>
      <c r="B94" s="336"/>
      <c r="C94" s="440">
        <v>2</v>
      </c>
      <c r="D94" s="441" t="s">
        <v>242</v>
      </c>
      <c r="E94" s="442">
        <f>SUM(E82:E89)</f>
        <v>617022602.70299995</v>
      </c>
      <c r="F94" s="442">
        <f t="shared" ref="F94:S94" si="24">SUM(F82:F89)</f>
        <v>116785110.95100001</v>
      </c>
      <c r="G94" s="442">
        <f t="shared" si="24"/>
        <v>75012197.319999993</v>
      </c>
      <c r="H94" s="442">
        <f t="shared" si="24"/>
        <v>90289557.840000004</v>
      </c>
      <c r="I94" s="442">
        <f t="shared" si="24"/>
        <v>31171815</v>
      </c>
      <c r="J94" s="442">
        <f t="shared" si="24"/>
        <v>1205290378</v>
      </c>
      <c r="K94" s="442">
        <f t="shared" si="24"/>
        <v>41554379</v>
      </c>
      <c r="L94" s="442">
        <f t="shared" si="24"/>
        <v>469000</v>
      </c>
      <c r="M94" s="442">
        <f t="shared" si="24"/>
        <v>0</v>
      </c>
      <c r="N94" s="442">
        <f t="shared" si="24"/>
        <v>833241202.05599999</v>
      </c>
      <c r="O94" s="442">
        <f t="shared" si="24"/>
        <v>57000000</v>
      </c>
      <c r="P94" s="442">
        <f t="shared" si="24"/>
        <v>57000000</v>
      </c>
      <c r="Q94" s="442">
        <f t="shared" si="24"/>
        <v>57000000</v>
      </c>
      <c r="R94" s="442">
        <f t="shared" si="24"/>
        <v>57000000</v>
      </c>
      <c r="S94" s="442">
        <f t="shared" si="24"/>
        <v>57000000</v>
      </c>
      <c r="T94" s="442">
        <f>SUM(E94:S94)</f>
        <v>3295836242.8699999</v>
      </c>
      <c r="U94" s="342"/>
      <c r="V94" s="354"/>
      <c r="Z94" s="330"/>
      <c r="AA94" s="330"/>
      <c r="AB94" s="330"/>
      <c r="AC94" s="330"/>
      <c r="BF94" s="331"/>
      <c r="BG94" s="331"/>
      <c r="BH94" s="331"/>
      <c r="BI94" s="331"/>
      <c r="BJ94" s="332">
        <v>97</v>
      </c>
      <c r="BK94" s="333">
        <v>180000</v>
      </c>
      <c r="BL94" s="333">
        <v>180000</v>
      </c>
      <c r="BM94" s="333">
        <v>200000</v>
      </c>
      <c r="BN94" s="333">
        <v>150000</v>
      </c>
      <c r="BO94" s="333">
        <v>180000</v>
      </c>
      <c r="BP94" s="333"/>
      <c r="BQ94" s="333"/>
      <c r="BR94" s="333"/>
      <c r="BS94" s="333"/>
      <c r="BT94" s="331" t="s">
        <v>282</v>
      </c>
      <c r="CG94" s="331"/>
      <c r="CH94" s="331"/>
      <c r="CI94" s="331"/>
      <c r="CJ94" s="331"/>
    </row>
    <row r="95" spans="1:88" x14ac:dyDescent="0.3">
      <c r="A95" s="334"/>
      <c r="B95" s="336"/>
      <c r="C95" s="443"/>
      <c r="D95" s="443" t="s">
        <v>240</v>
      </c>
      <c r="E95" s="444">
        <f>E93-E94</f>
        <v>-617022602.70299995</v>
      </c>
      <c r="F95" s="444">
        <f t="shared" ref="F95:S95" si="25">F93-F94</f>
        <v>1069054889.049</v>
      </c>
      <c r="G95" s="444">
        <f t="shared" si="25"/>
        <v>296327802.68000001</v>
      </c>
      <c r="H95" s="444">
        <f t="shared" si="25"/>
        <v>363550442.15999997</v>
      </c>
      <c r="I95" s="444">
        <f t="shared" si="25"/>
        <v>431668185</v>
      </c>
      <c r="J95" s="444">
        <f t="shared" si="25"/>
        <v>-657200378</v>
      </c>
      <c r="K95" s="444">
        <f t="shared" si="25"/>
        <v>421694911.31999999</v>
      </c>
      <c r="L95" s="444">
        <f t="shared" si="25"/>
        <v>214739000</v>
      </c>
      <c r="M95" s="444">
        <f t="shared" si="25"/>
        <v>599208000</v>
      </c>
      <c r="N95" s="444">
        <f t="shared" si="25"/>
        <v>-426033202.05599999</v>
      </c>
      <c r="O95" s="444">
        <f t="shared" si="25"/>
        <v>350208000</v>
      </c>
      <c r="P95" s="444">
        <f t="shared" si="25"/>
        <v>350208000</v>
      </c>
      <c r="Q95" s="444">
        <f t="shared" si="25"/>
        <v>350208000</v>
      </c>
      <c r="R95" s="444">
        <f t="shared" si="25"/>
        <v>350208000</v>
      </c>
      <c r="S95" s="444">
        <f t="shared" si="25"/>
        <v>350208000</v>
      </c>
      <c r="T95" s="444">
        <f>SUM(E95:S95)</f>
        <v>3447027047.4499998</v>
      </c>
      <c r="U95" s="342"/>
      <c r="V95" s="354"/>
      <c r="Z95" s="330"/>
      <c r="AA95" s="330"/>
      <c r="AB95" s="330"/>
      <c r="AC95" s="330"/>
      <c r="BF95" s="331"/>
      <c r="BG95" s="331"/>
      <c r="BH95" s="331"/>
      <c r="BI95" s="331"/>
      <c r="BJ95" s="332">
        <v>98</v>
      </c>
      <c r="BK95" s="333">
        <v>180000</v>
      </c>
      <c r="BL95" s="333">
        <v>180000</v>
      </c>
      <c r="BM95" s="333">
        <v>200000</v>
      </c>
      <c r="BN95" s="333">
        <v>150000</v>
      </c>
      <c r="BO95" s="333">
        <v>180000</v>
      </c>
      <c r="BP95" s="333"/>
      <c r="BQ95" s="333"/>
      <c r="BR95" s="333"/>
      <c r="BS95" s="333"/>
      <c r="BT95" s="331" t="s">
        <v>282</v>
      </c>
      <c r="CG95" s="331"/>
      <c r="CH95" s="331"/>
      <c r="CI95" s="331"/>
      <c r="CJ95" s="331"/>
    </row>
    <row r="96" spans="1:88" x14ac:dyDescent="0.3">
      <c r="A96" s="334"/>
      <c r="B96" s="336"/>
      <c r="C96" s="445"/>
      <c r="D96" s="445" t="s">
        <v>243</v>
      </c>
      <c r="E96" s="446">
        <f>E101</f>
        <v>-53989477.73651249</v>
      </c>
      <c r="F96" s="446">
        <f t="shared" ref="F96:S96" si="26">F101</f>
        <v>33902421.475950003</v>
      </c>
      <c r="G96" s="446">
        <f t="shared" si="26"/>
        <v>56127006.67695</v>
      </c>
      <c r="H96" s="446">
        <f t="shared" si="26"/>
        <v>83393289.838949993</v>
      </c>
      <c r="I96" s="446">
        <f t="shared" si="26"/>
        <v>115768403.71394999</v>
      </c>
      <c r="J96" s="446">
        <f>J101</f>
        <v>66478375.363949984</v>
      </c>
      <c r="K96" s="446">
        <f t="shared" si="26"/>
        <v>98105493.712949976</v>
      </c>
      <c r="L96" s="446">
        <f t="shared" si="26"/>
        <v>114210918.71294998</v>
      </c>
      <c r="M96" s="446">
        <f t="shared" si="26"/>
        <v>159151518.71294999</v>
      </c>
      <c r="N96" s="446">
        <f t="shared" si="26"/>
        <v>127199028.55874997</v>
      </c>
      <c r="O96" s="446">
        <f t="shared" si="26"/>
        <v>153464628.55874997</v>
      </c>
      <c r="P96" s="446">
        <f t="shared" si="26"/>
        <v>179730228.55874997</v>
      </c>
      <c r="Q96" s="446">
        <f t="shared" si="26"/>
        <v>205995828.55874997</v>
      </c>
      <c r="R96" s="446">
        <f t="shared" si="26"/>
        <v>232261428.55874997</v>
      </c>
      <c r="S96" s="446">
        <f t="shared" si="26"/>
        <v>258527028.55874997</v>
      </c>
      <c r="T96" s="446">
        <f>SUM(E96:S96)</f>
        <v>1830326121.8245871</v>
      </c>
      <c r="U96" s="342"/>
      <c r="V96" s="354"/>
      <c r="Z96" s="330"/>
      <c r="AA96" s="330"/>
      <c r="AB96" s="330"/>
      <c r="AC96" s="330"/>
      <c r="BF96" s="331"/>
      <c r="BG96" s="331"/>
      <c r="BH96" s="331"/>
      <c r="BI96" s="331"/>
      <c r="BJ96" s="332">
        <v>99</v>
      </c>
      <c r="BK96" s="333">
        <v>180000</v>
      </c>
      <c r="BL96" s="333">
        <v>180000</v>
      </c>
      <c r="BM96" s="333">
        <v>200000</v>
      </c>
      <c r="BN96" s="333">
        <v>150000</v>
      </c>
      <c r="BO96" s="333">
        <v>180000</v>
      </c>
      <c r="BP96" s="333"/>
      <c r="BQ96" s="333"/>
      <c r="BR96" s="333"/>
      <c r="BS96" s="333"/>
      <c r="BT96" s="331" t="s">
        <v>282</v>
      </c>
      <c r="CG96" s="331"/>
      <c r="CH96" s="331"/>
      <c r="CI96" s="331"/>
      <c r="CJ96" s="331"/>
    </row>
    <row r="97" spans="1:88" x14ac:dyDescent="0.3">
      <c r="A97" s="334"/>
      <c r="B97" s="336"/>
      <c r="C97" s="767"/>
      <c r="D97" s="768" t="s">
        <v>223</v>
      </c>
      <c r="E97" s="769">
        <f>E95+E96</f>
        <v>-671012080.43951249</v>
      </c>
      <c r="F97" s="769">
        <f t="shared" ref="F97:S97" si="27">F95+F96</f>
        <v>1102957310.52495</v>
      </c>
      <c r="G97" s="769">
        <f t="shared" si="27"/>
        <v>352454809.35694999</v>
      </c>
      <c r="H97" s="769">
        <f t="shared" si="27"/>
        <v>446943731.99894994</v>
      </c>
      <c r="I97" s="769">
        <f t="shared" si="27"/>
        <v>547436588.71395004</v>
      </c>
      <c r="J97" s="769">
        <f t="shared" si="27"/>
        <v>-590722002.63604999</v>
      </c>
      <c r="K97" s="769">
        <f t="shared" si="27"/>
        <v>519800405.03294998</v>
      </c>
      <c r="L97" s="769">
        <f t="shared" si="27"/>
        <v>328949918.71294999</v>
      </c>
      <c r="M97" s="769">
        <f t="shared" si="27"/>
        <v>758359518.71294999</v>
      </c>
      <c r="N97" s="769">
        <f t="shared" si="27"/>
        <v>-298834173.49725002</v>
      </c>
      <c r="O97" s="769">
        <f t="shared" si="27"/>
        <v>503672628.55874997</v>
      </c>
      <c r="P97" s="769">
        <f t="shared" si="27"/>
        <v>529938228.55874997</v>
      </c>
      <c r="Q97" s="769">
        <f t="shared" si="27"/>
        <v>556203828.55874991</v>
      </c>
      <c r="R97" s="769">
        <f t="shared" si="27"/>
        <v>582469428.55874991</v>
      </c>
      <c r="S97" s="769">
        <f t="shared" si="27"/>
        <v>608735028.55874991</v>
      </c>
      <c r="T97" s="769">
        <f>SUM(T95:T96)</f>
        <v>5277353169.2745867</v>
      </c>
      <c r="U97" s="342"/>
      <c r="V97" s="354"/>
      <c r="Z97" s="330"/>
      <c r="AA97" s="330"/>
      <c r="AB97" s="330"/>
      <c r="AC97" s="330"/>
      <c r="BF97" s="331"/>
      <c r="BG97" s="331"/>
      <c r="BH97" s="331"/>
      <c r="BI97" s="331"/>
      <c r="BJ97" s="332">
        <v>100</v>
      </c>
      <c r="BK97" s="333">
        <v>180000</v>
      </c>
      <c r="BL97" s="333">
        <v>166500</v>
      </c>
      <c r="BM97" s="333">
        <v>185000</v>
      </c>
      <c r="BN97" s="333">
        <v>150000</v>
      </c>
      <c r="BO97" s="333">
        <v>166500</v>
      </c>
      <c r="BP97" s="333"/>
      <c r="BQ97" s="333"/>
      <c r="BR97" s="333"/>
      <c r="BS97" s="333"/>
      <c r="BT97" s="331" t="s">
        <v>282</v>
      </c>
      <c r="CG97" s="331"/>
      <c r="CH97" s="331"/>
      <c r="CI97" s="331"/>
      <c r="CJ97" s="331"/>
    </row>
    <row r="98" spans="1:88" ht="13.5" thickBot="1" x14ac:dyDescent="0.35">
      <c r="A98" s="334"/>
      <c r="B98" s="336"/>
      <c r="C98" s="447"/>
      <c r="D98" s="448" t="s">
        <v>491</v>
      </c>
      <c r="E98" s="449">
        <f>E97</f>
        <v>-671012080.43951249</v>
      </c>
      <c r="F98" s="449">
        <f>E98+F97</f>
        <v>431945230.08543754</v>
      </c>
      <c r="G98" s="449">
        <f t="shared" ref="G98:S98" si="28">F98+G97</f>
        <v>784400039.44238758</v>
      </c>
      <c r="H98" s="449">
        <f t="shared" si="28"/>
        <v>1231343771.4413376</v>
      </c>
      <c r="I98" s="449">
        <f t="shared" si="28"/>
        <v>1778780360.1552877</v>
      </c>
      <c r="J98" s="449">
        <f t="shared" si="28"/>
        <v>1188058357.5192378</v>
      </c>
      <c r="K98" s="449">
        <f t="shared" si="28"/>
        <v>1707858762.5521877</v>
      </c>
      <c r="L98" s="449">
        <f t="shared" si="28"/>
        <v>2036808681.2651377</v>
      </c>
      <c r="M98" s="449">
        <f t="shared" si="28"/>
        <v>2795168199.9780874</v>
      </c>
      <c r="N98" s="449">
        <f t="shared" si="28"/>
        <v>2496334026.4808373</v>
      </c>
      <c r="O98" s="449">
        <f t="shared" si="28"/>
        <v>3000006655.0395875</v>
      </c>
      <c r="P98" s="449">
        <f t="shared" si="28"/>
        <v>3529944883.5983377</v>
      </c>
      <c r="Q98" s="449">
        <f t="shared" si="28"/>
        <v>4086148712.1570873</v>
      </c>
      <c r="R98" s="449">
        <f t="shared" si="28"/>
        <v>4668618140.7158375</v>
      </c>
      <c r="S98" s="449">
        <f t="shared" si="28"/>
        <v>5277353169.2745876</v>
      </c>
      <c r="T98" s="449"/>
      <c r="U98" s="342"/>
      <c r="V98" s="354"/>
      <c r="Z98" s="330"/>
      <c r="AA98" s="330"/>
      <c r="AB98" s="330"/>
      <c r="AC98" s="330"/>
      <c r="BF98" s="331"/>
      <c r="BG98" s="331"/>
      <c r="BH98" s="331"/>
      <c r="BI98" s="331"/>
      <c r="BJ98" s="332"/>
      <c r="BP98" s="333"/>
      <c r="BQ98" s="333"/>
      <c r="BR98" s="333"/>
      <c r="BS98" s="333"/>
      <c r="CG98" s="331"/>
      <c r="CH98" s="331"/>
      <c r="CI98" s="331"/>
      <c r="CJ98" s="331"/>
    </row>
    <row r="99" spans="1:88" s="659" customFormat="1" ht="13.5" thickTop="1" x14ac:dyDescent="0.3">
      <c r="A99" s="656"/>
      <c r="B99" s="657"/>
      <c r="C99" s="657"/>
      <c r="D99" s="657"/>
      <c r="E99" s="805" t="b">
        <f t="shared" ref="E99:S99" si="29">E91&gt;=0</f>
        <v>0</v>
      </c>
      <c r="F99" s="805" t="b">
        <f t="shared" si="29"/>
        <v>1</v>
      </c>
      <c r="G99" s="805" t="b">
        <f t="shared" si="29"/>
        <v>1</v>
      </c>
      <c r="H99" s="805" t="b">
        <f t="shared" si="29"/>
        <v>1</v>
      </c>
      <c r="I99" s="805" t="b">
        <f t="shared" si="29"/>
        <v>1</v>
      </c>
      <c r="J99" s="805" t="b">
        <f t="shared" si="29"/>
        <v>1</v>
      </c>
      <c r="K99" s="805" t="b">
        <f t="shared" si="29"/>
        <v>1</v>
      </c>
      <c r="L99" s="805" t="b">
        <f t="shared" si="29"/>
        <v>1</v>
      </c>
      <c r="M99" s="805" t="b">
        <f t="shared" si="29"/>
        <v>1</v>
      </c>
      <c r="N99" s="805" t="b">
        <f t="shared" si="29"/>
        <v>1</v>
      </c>
      <c r="O99" s="805" t="b">
        <f t="shared" si="29"/>
        <v>1</v>
      </c>
      <c r="P99" s="805" t="b">
        <f t="shared" si="29"/>
        <v>1</v>
      </c>
      <c r="Q99" s="805" t="b">
        <f t="shared" si="29"/>
        <v>1</v>
      </c>
      <c r="R99" s="805" t="b">
        <f t="shared" si="29"/>
        <v>1</v>
      </c>
      <c r="S99" s="805" t="b">
        <f t="shared" si="29"/>
        <v>1</v>
      </c>
      <c r="T99" s="657"/>
      <c r="U99" s="657"/>
      <c r="V99" s="658"/>
      <c r="AD99" s="660"/>
      <c r="AE99" s="660"/>
      <c r="AF99" s="660"/>
      <c r="AG99" s="660"/>
      <c r="AH99" s="660"/>
      <c r="AI99" s="660"/>
      <c r="AJ99" s="660"/>
      <c r="AK99" s="660"/>
      <c r="AL99" s="660"/>
      <c r="AM99" s="660"/>
      <c r="AN99" s="660"/>
      <c r="AO99" s="660"/>
      <c r="AP99" s="660"/>
      <c r="AQ99" s="660"/>
      <c r="AR99" s="660"/>
      <c r="AS99" s="660"/>
      <c r="AT99" s="660"/>
      <c r="AU99" s="660"/>
      <c r="AV99" s="660"/>
      <c r="AW99" s="660"/>
      <c r="AX99" s="660"/>
      <c r="AY99" s="660"/>
      <c r="AZ99" s="660"/>
      <c r="BA99" s="660"/>
      <c r="BB99" s="660"/>
      <c r="BC99" s="660"/>
      <c r="BD99" s="660"/>
      <c r="BE99" s="660"/>
      <c r="BF99" s="660"/>
      <c r="BG99" s="660"/>
      <c r="BH99" s="660"/>
      <c r="BI99" s="660"/>
      <c r="BJ99" s="661">
        <v>101</v>
      </c>
      <c r="BK99" s="662">
        <v>165000</v>
      </c>
      <c r="BL99" s="662">
        <v>166500</v>
      </c>
      <c r="BM99" s="662">
        <v>185000</v>
      </c>
      <c r="BN99" s="662">
        <v>150000</v>
      </c>
      <c r="BO99" s="662">
        <v>166500</v>
      </c>
      <c r="BP99" s="662"/>
      <c r="BQ99" s="662"/>
      <c r="BR99" s="662"/>
      <c r="BS99" s="662"/>
      <c r="BT99" s="660" t="s">
        <v>284</v>
      </c>
      <c r="BU99" s="660"/>
      <c r="BV99" s="660"/>
      <c r="BW99" s="660"/>
      <c r="BX99" s="660"/>
      <c r="BY99" s="660"/>
      <c r="BZ99" s="660"/>
      <c r="CA99" s="660"/>
      <c r="CB99" s="660"/>
      <c r="CC99" s="660"/>
      <c r="CD99" s="660"/>
      <c r="CE99" s="660"/>
      <c r="CF99" s="660"/>
      <c r="CG99" s="660"/>
      <c r="CH99" s="660"/>
      <c r="CI99" s="660"/>
      <c r="CJ99" s="660"/>
    </row>
    <row r="100" spans="1:88" s="659" customFormat="1" ht="13.5" customHeight="1" x14ac:dyDescent="0.3">
      <c r="A100" s="656"/>
      <c r="B100" s="657"/>
      <c r="C100" s="657"/>
      <c r="D100" s="657"/>
      <c r="E100" s="585">
        <f>E95</f>
        <v>-617022602.70299995</v>
      </c>
      <c r="F100" s="585">
        <f>F95+E100</f>
        <v>452032286.34600008</v>
      </c>
      <c r="G100" s="585">
        <f t="shared" ref="G100:S100" si="30">G95+F100</f>
        <v>748360089.02600002</v>
      </c>
      <c r="H100" s="585">
        <f t="shared" si="30"/>
        <v>1111910531.1859999</v>
      </c>
      <c r="I100" s="585">
        <f t="shared" si="30"/>
        <v>1543578716.1859999</v>
      </c>
      <c r="J100" s="585">
        <f t="shared" si="30"/>
        <v>886378338.18599987</v>
      </c>
      <c r="K100" s="585">
        <f t="shared" si="30"/>
        <v>1308073249.5059998</v>
      </c>
      <c r="L100" s="585">
        <f t="shared" si="30"/>
        <v>1522812249.5059998</v>
      </c>
      <c r="M100" s="585">
        <f t="shared" si="30"/>
        <v>2122020249.5059998</v>
      </c>
      <c r="N100" s="585">
        <f t="shared" si="30"/>
        <v>1695987047.4499998</v>
      </c>
      <c r="O100" s="585">
        <f t="shared" si="30"/>
        <v>2046195047.4499998</v>
      </c>
      <c r="P100" s="585">
        <f t="shared" si="30"/>
        <v>2396403047.4499998</v>
      </c>
      <c r="Q100" s="585">
        <f t="shared" si="30"/>
        <v>2746611047.4499998</v>
      </c>
      <c r="R100" s="585">
        <f t="shared" si="30"/>
        <v>3096819047.4499998</v>
      </c>
      <c r="S100" s="585">
        <f t="shared" si="30"/>
        <v>3447027047.4499998</v>
      </c>
      <c r="T100" s="657"/>
      <c r="U100" s="657"/>
      <c r="V100" s="658"/>
      <c r="AD100" s="660"/>
      <c r="AE100" s="660"/>
      <c r="AF100" s="660"/>
      <c r="AG100" s="660"/>
      <c r="AH100" s="660"/>
      <c r="AI100" s="660"/>
      <c r="AJ100" s="660"/>
      <c r="AK100" s="660"/>
      <c r="AL100" s="660"/>
      <c r="AM100" s="660"/>
      <c r="AN100" s="660"/>
      <c r="AO100" s="660"/>
      <c r="AP100" s="660"/>
      <c r="AQ100" s="660"/>
      <c r="AR100" s="660"/>
      <c r="AS100" s="660"/>
      <c r="AT100" s="660"/>
      <c r="AU100" s="660"/>
      <c r="AV100" s="660"/>
      <c r="AW100" s="660"/>
      <c r="AX100" s="660"/>
      <c r="AY100" s="660"/>
      <c r="AZ100" s="660"/>
      <c r="BA100" s="660"/>
      <c r="BB100" s="660"/>
      <c r="BC100" s="660"/>
      <c r="BD100" s="660"/>
      <c r="BE100" s="660"/>
      <c r="BF100" s="660"/>
      <c r="BG100" s="660"/>
      <c r="BH100" s="660"/>
      <c r="BI100" s="660"/>
      <c r="BJ100" s="661">
        <v>102</v>
      </c>
      <c r="BK100" s="662">
        <v>165000</v>
      </c>
      <c r="BL100" s="662">
        <v>166500</v>
      </c>
      <c r="BM100" s="662">
        <v>185000</v>
      </c>
      <c r="BN100" s="662">
        <v>150000</v>
      </c>
      <c r="BO100" s="662">
        <v>166500</v>
      </c>
      <c r="BP100" s="662"/>
      <c r="BQ100" s="662"/>
      <c r="BR100" s="662"/>
      <c r="BS100" s="662"/>
      <c r="BT100" s="660" t="s">
        <v>284</v>
      </c>
      <c r="BU100" s="660"/>
      <c r="BV100" s="660"/>
      <c r="BW100" s="660"/>
      <c r="BX100" s="660"/>
      <c r="BY100" s="660"/>
      <c r="BZ100" s="660"/>
      <c r="CA100" s="660"/>
      <c r="CB100" s="660"/>
      <c r="CC100" s="660"/>
      <c r="CD100" s="660"/>
      <c r="CE100" s="660"/>
      <c r="CF100" s="660"/>
      <c r="CG100" s="660"/>
      <c r="CH100" s="660"/>
      <c r="CI100" s="660"/>
      <c r="CJ100" s="660"/>
    </row>
    <row r="101" spans="1:88" s="659" customFormat="1" x14ac:dyDescent="0.3">
      <c r="A101" s="656"/>
      <c r="B101" s="657"/>
      <c r="C101" s="657"/>
      <c r="D101" s="657"/>
      <c r="E101" s="806">
        <f>IF(E100&lt;1,(E100*70%)*$O$7,E100*$O$5)</f>
        <v>-53989477.73651249</v>
      </c>
      <c r="F101" s="806">
        <f>IF(F100&lt;1,(F100*70%)*$O$7,F100*$O$5)</f>
        <v>33902421.475950003</v>
      </c>
      <c r="G101" s="806">
        <f t="shared" ref="G101:S101" si="31">IF(G100&lt;1,(G100*70%)*$O$7,G100*$O$5)</f>
        <v>56127006.67695</v>
      </c>
      <c r="H101" s="806">
        <f t="shared" si="31"/>
        <v>83393289.838949993</v>
      </c>
      <c r="I101" s="806">
        <f t="shared" si="31"/>
        <v>115768403.71394999</v>
      </c>
      <c r="J101" s="806">
        <f t="shared" si="31"/>
        <v>66478375.363949984</v>
      </c>
      <c r="K101" s="806">
        <f t="shared" si="31"/>
        <v>98105493.712949976</v>
      </c>
      <c r="L101" s="806">
        <f t="shared" si="31"/>
        <v>114210918.71294998</v>
      </c>
      <c r="M101" s="806">
        <f t="shared" si="31"/>
        <v>159151518.71294999</v>
      </c>
      <c r="N101" s="806">
        <f t="shared" si="31"/>
        <v>127199028.55874997</v>
      </c>
      <c r="O101" s="806">
        <f t="shared" si="31"/>
        <v>153464628.55874997</v>
      </c>
      <c r="P101" s="806">
        <f t="shared" si="31"/>
        <v>179730228.55874997</v>
      </c>
      <c r="Q101" s="806">
        <f t="shared" si="31"/>
        <v>205995828.55874997</v>
      </c>
      <c r="R101" s="806">
        <f t="shared" si="31"/>
        <v>232261428.55874997</v>
      </c>
      <c r="S101" s="806">
        <f t="shared" si="31"/>
        <v>258527028.55874997</v>
      </c>
      <c r="T101" s="657"/>
      <c r="U101" s="657"/>
      <c r="V101" s="658"/>
      <c r="AD101" s="660"/>
      <c r="AE101" s="660"/>
      <c r="AF101" s="660"/>
      <c r="AG101" s="660"/>
      <c r="AH101" s="660"/>
      <c r="AI101" s="660"/>
      <c r="AJ101" s="660"/>
      <c r="AK101" s="660"/>
      <c r="AL101" s="660"/>
      <c r="AM101" s="660"/>
      <c r="AN101" s="660"/>
      <c r="AO101" s="660"/>
      <c r="AP101" s="660"/>
      <c r="AQ101" s="660"/>
      <c r="AR101" s="660"/>
      <c r="AS101" s="660"/>
      <c r="AT101" s="660"/>
      <c r="AU101" s="660"/>
      <c r="AV101" s="660"/>
      <c r="AW101" s="660"/>
      <c r="AX101" s="660"/>
      <c r="AY101" s="660"/>
      <c r="AZ101" s="660"/>
      <c r="BA101" s="660"/>
      <c r="BB101" s="660"/>
      <c r="BC101" s="660"/>
      <c r="BD101" s="660"/>
      <c r="BE101" s="660"/>
      <c r="BF101" s="660"/>
      <c r="BG101" s="660"/>
      <c r="BH101" s="660"/>
      <c r="BI101" s="660"/>
      <c r="BJ101" s="661">
        <v>103</v>
      </c>
      <c r="BK101" s="662">
        <v>165000</v>
      </c>
      <c r="BL101" s="662">
        <v>166500</v>
      </c>
      <c r="BM101" s="662">
        <v>185000</v>
      </c>
      <c r="BN101" s="662">
        <v>150000</v>
      </c>
      <c r="BO101" s="662">
        <v>166500</v>
      </c>
      <c r="BP101" s="662"/>
      <c r="BQ101" s="662"/>
      <c r="BR101" s="662"/>
      <c r="BS101" s="662"/>
      <c r="BT101" s="660" t="s">
        <v>284</v>
      </c>
      <c r="BU101" s="660"/>
      <c r="BV101" s="660"/>
      <c r="BW101" s="660"/>
      <c r="BX101" s="660"/>
      <c r="BY101" s="660"/>
      <c r="BZ101" s="660"/>
      <c r="CA101" s="660"/>
      <c r="CB101" s="660"/>
      <c r="CC101" s="660"/>
      <c r="CD101" s="660"/>
      <c r="CE101" s="660"/>
      <c r="CF101" s="660"/>
      <c r="CG101" s="660"/>
      <c r="CH101" s="660"/>
      <c r="CI101" s="660"/>
      <c r="CJ101" s="660"/>
    </row>
    <row r="102" spans="1:88" s="659" customFormat="1" ht="13.5" thickBot="1" x14ac:dyDescent="0.35">
      <c r="A102" s="656"/>
      <c r="B102" s="657"/>
      <c r="C102" s="657"/>
      <c r="D102" s="657"/>
      <c r="E102" s="806"/>
      <c r="F102" s="806"/>
      <c r="G102" s="806"/>
      <c r="H102" s="806"/>
      <c r="I102" s="806"/>
      <c r="J102" s="806"/>
      <c r="N102" s="487">
        <f>N104</f>
        <v>-463311107.23589998</v>
      </c>
      <c r="O102" s="806">
        <f>N102+O104</f>
        <v>-119737812.41579998</v>
      </c>
      <c r="P102" s="806">
        <f>O102+P104</f>
        <v>251048897.43000001</v>
      </c>
      <c r="Q102" s="806">
        <f>P102+Q104</f>
        <v>648101207.27579999</v>
      </c>
      <c r="R102" s="806">
        <f>Q102+R104</f>
        <v>1071419117.1215999</v>
      </c>
      <c r="S102" s="806">
        <f>R102+S104</f>
        <v>1521002626.9673998</v>
      </c>
      <c r="V102" s="658"/>
      <c r="Z102" s="660"/>
      <c r="AA102" s="660"/>
      <c r="AB102" s="660"/>
      <c r="AC102" s="660"/>
      <c r="AD102" s="660"/>
      <c r="AE102" s="660"/>
      <c r="AF102" s="660"/>
      <c r="AG102" s="660"/>
      <c r="AH102" s="660"/>
      <c r="AI102" s="660"/>
      <c r="AJ102" s="660"/>
      <c r="AK102" s="660"/>
      <c r="AL102" s="660"/>
      <c r="AM102" s="660"/>
      <c r="AN102" s="660"/>
      <c r="AO102" s="660"/>
      <c r="AP102" s="660"/>
      <c r="AQ102" s="660"/>
      <c r="AR102" s="660"/>
      <c r="AS102" s="660"/>
      <c r="AT102" s="660"/>
      <c r="AU102" s="660"/>
      <c r="AV102" s="660"/>
      <c r="AW102" s="660"/>
      <c r="AX102" s="660"/>
      <c r="AY102" s="660"/>
      <c r="AZ102" s="660"/>
      <c r="BA102" s="660"/>
      <c r="BB102" s="660"/>
      <c r="BC102" s="660"/>
      <c r="BD102" s="660"/>
      <c r="BE102" s="660"/>
      <c r="BF102" s="661"/>
      <c r="BG102" s="662"/>
      <c r="BH102" s="662"/>
      <c r="BI102" s="662"/>
      <c r="BJ102" s="662"/>
      <c r="BK102" s="662"/>
      <c r="BL102" s="662"/>
      <c r="BM102" s="662"/>
      <c r="BN102" s="662"/>
      <c r="BO102" s="662"/>
      <c r="BP102" s="660"/>
      <c r="BQ102" s="660"/>
      <c r="BR102" s="660"/>
      <c r="BS102" s="660"/>
      <c r="BT102" s="660"/>
      <c r="BU102" s="660"/>
      <c r="BV102" s="660"/>
      <c r="BW102" s="660"/>
      <c r="BX102" s="660"/>
      <c r="BY102" s="660"/>
      <c r="BZ102" s="660"/>
      <c r="CA102" s="660"/>
      <c r="CB102" s="660"/>
      <c r="CC102" s="660"/>
      <c r="CD102" s="660"/>
      <c r="CE102" s="660"/>
      <c r="CF102" s="660"/>
    </row>
    <row r="103" spans="1:88" ht="12.75" customHeight="1" x14ac:dyDescent="0.3">
      <c r="A103" s="334"/>
      <c r="B103" s="342"/>
      <c r="C103" s="456"/>
      <c r="D103" s="342"/>
      <c r="E103" s="342"/>
      <c r="F103" s="342"/>
      <c r="G103" s="342"/>
      <c r="H103" s="342"/>
      <c r="I103" s="342"/>
      <c r="J103" s="342"/>
      <c r="K103" s="342"/>
      <c r="L103" s="807" t="s">
        <v>378</v>
      </c>
      <c r="M103" s="586" t="s">
        <v>243</v>
      </c>
      <c r="N103" s="587">
        <f t="shared" ref="N103:S103" si="32">N108</f>
        <v>-37277905.179899998</v>
      </c>
      <c r="O103" s="587">
        <f t="shared" si="32"/>
        <v>-6634705.1798999989</v>
      </c>
      <c r="P103" s="587">
        <f t="shared" si="32"/>
        <v>20578709.845800001</v>
      </c>
      <c r="Q103" s="587">
        <f t="shared" si="32"/>
        <v>46844309.845799997</v>
      </c>
      <c r="R103" s="587">
        <f t="shared" si="32"/>
        <v>73109909.845799997</v>
      </c>
      <c r="S103" s="587">
        <f t="shared" si="32"/>
        <v>99375509.845799997</v>
      </c>
      <c r="T103" s="587">
        <f>SUM(N103:S103)</f>
        <v>195995829.02340001</v>
      </c>
      <c r="U103" s="342"/>
      <c r="V103" s="354"/>
      <c r="Z103" s="330"/>
      <c r="AA103" s="330"/>
      <c r="AB103" s="330"/>
      <c r="AC103" s="330"/>
      <c r="BF103" s="331"/>
      <c r="BG103" s="331"/>
      <c r="BH103" s="331"/>
      <c r="BI103" s="331"/>
      <c r="BJ103" s="332">
        <v>104</v>
      </c>
      <c r="BK103" s="333">
        <v>165000</v>
      </c>
      <c r="BL103" s="333">
        <v>166500</v>
      </c>
      <c r="BM103" s="333">
        <v>185000</v>
      </c>
      <c r="BN103" s="333">
        <v>150000</v>
      </c>
      <c r="BO103" s="333">
        <v>166500</v>
      </c>
      <c r="BP103" s="333"/>
      <c r="BQ103" s="333"/>
      <c r="BR103" s="333"/>
      <c r="BS103" s="333"/>
      <c r="BT103" s="331" t="s">
        <v>284</v>
      </c>
      <c r="CG103" s="331"/>
      <c r="CH103" s="331"/>
      <c r="CI103" s="331"/>
      <c r="CJ103" s="331"/>
    </row>
    <row r="104" spans="1:88" s="456" customFormat="1" x14ac:dyDescent="0.3">
      <c r="A104" s="466"/>
      <c r="B104" s="469"/>
      <c r="C104" s="469"/>
      <c r="D104" s="469"/>
      <c r="E104" s="469"/>
      <c r="F104" s="469"/>
      <c r="G104" s="469"/>
      <c r="H104" s="469"/>
      <c r="I104" s="469"/>
      <c r="J104" s="469"/>
      <c r="K104" s="469"/>
      <c r="L104" s="808"/>
      <c r="M104" s="809" t="s">
        <v>223</v>
      </c>
      <c r="N104" s="810">
        <f>N95+N103</f>
        <v>-463311107.23589998</v>
      </c>
      <c r="O104" s="810">
        <f>O95+O103</f>
        <v>343573294.82010001</v>
      </c>
      <c r="P104" s="810">
        <f>P95+P103</f>
        <v>370786709.84579998</v>
      </c>
      <c r="Q104" s="810">
        <f>Q95+Q103</f>
        <v>397052309.84579998</v>
      </c>
      <c r="R104" s="810">
        <f t="shared" ref="R104:S104" si="33">R95+R103</f>
        <v>423317909.84579998</v>
      </c>
      <c r="S104" s="810">
        <f t="shared" si="33"/>
        <v>449583509.84579998</v>
      </c>
      <c r="T104" s="810">
        <f>SUM(N104:S104)</f>
        <v>1521002626.9673998</v>
      </c>
      <c r="U104" s="469"/>
      <c r="V104" s="470"/>
      <c r="AD104" s="457"/>
      <c r="AE104" s="457"/>
      <c r="AF104" s="457"/>
      <c r="AG104" s="457"/>
      <c r="AH104" s="457"/>
      <c r="AI104" s="457"/>
      <c r="AJ104" s="457"/>
      <c r="AK104" s="457"/>
      <c r="AL104" s="457"/>
      <c r="AM104" s="457"/>
      <c r="AN104" s="457"/>
      <c r="AO104" s="457"/>
      <c r="AP104" s="457"/>
      <c r="AQ104" s="457"/>
      <c r="AR104" s="457"/>
      <c r="AS104" s="457"/>
      <c r="AT104" s="457"/>
      <c r="AU104" s="457"/>
      <c r="AV104" s="457"/>
      <c r="AW104" s="457"/>
      <c r="AX104" s="457"/>
      <c r="AY104" s="457"/>
      <c r="AZ104" s="457"/>
      <c r="BA104" s="457"/>
      <c r="BB104" s="457"/>
      <c r="BC104" s="457"/>
      <c r="BD104" s="457"/>
      <c r="BE104" s="457"/>
      <c r="BF104" s="457"/>
      <c r="BG104" s="457"/>
      <c r="BH104" s="457"/>
      <c r="BI104" s="457"/>
      <c r="BJ104" s="458">
        <v>105</v>
      </c>
      <c r="BK104" s="459">
        <v>165000</v>
      </c>
      <c r="BL104" s="459">
        <v>166500</v>
      </c>
      <c r="BM104" s="459">
        <v>185000</v>
      </c>
      <c r="BN104" s="459">
        <v>150000</v>
      </c>
      <c r="BO104" s="459">
        <v>166500</v>
      </c>
      <c r="BP104" s="459"/>
      <c r="BQ104" s="459"/>
      <c r="BR104" s="459"/>
      <c r="BS104" s="459"/>
      <c r="BT104" s="457" t="s">
        <v>284</v>
      </c>
      <c r="BU104" s="457"/>
      <c r="BV104" s="457"/>
      <c r="BW104" s="457"/>
      <c r="BX104" s="457"/>
      <c r="BY104" s="457"/>
      <c r="BZ104" s="457"/>
      <c r="CA104" s="457"/>
      <c r="CB104" s="457"/>
      <c r="CC104" s="457"/>
      <c r="CD104" s="457"/>
      <c r="CE104" s="457"/>
      <c r="CF104" s="457"/>
      <c r="CG104" s="457"/>
      <c r="CH104" s="457"/>
      <c r="CI104" s="457"/>
      <c r="CJ104" s="457"/>
    </row>
    <row r="105" spans="1:88" s="456" customFormat="1" ht="13.5" thickBot="1" x14ac:dyDescent="0.35">
      <c r="A105" s="466"/>
      <c r="B105" s="469"/>
      <c r="C105" s="469"/>
      <c r="D105" s="469"/>
      <c r="E105" s="469"/>
      <c r="F105" s="469"/>
      <c r="G105" s="469"/>
      <c r="H105" s="469"/>
      <c r="I105" s="469"/>
      <c r="J105" s="469"/>
      <c r="K105" s="469"/>
      <c r="L105" s="811"/>
      <c r="M105" s="588" t="s">
        <v>491</v>
      </c>
      <c r="N105" s="589">
        <f>N104</f>
        <v>-463311107.23589998</v>
      </c>
      <c r="O105" s="589">
        <f>O104+N105</f>
        <v>-119737812.41579998</v>
      </c>
      <c r="P105" s="589">
        <f>P104+O105</f>
        <v>251048897.43000001</v>
      </c>
      <c r="Q105" s="589">
        <f t="shared" ref="Q105:S105" si="34">Q104+P105</f>
        <v>648101207.27579999</v>
      </c>
      <c r="R105" s="589">
        <f t="shared" si="34"/>
        <v>1071419117.1215999</v>
      </c>
      <c r="S105" s="589">
        <f t="shared" si="34"/>
        <v>1521002626.9673998</v>
      </c>
      <c r="T105" s="589"/>
      <c r="U105" s="469"/>
      <c r="V105" s="470"/>
      <c r="AD105" s="457"/>
      <c r="AE105" s="457"/>
      <c r="AF105" s="457"/>
      <c r="AG105" s="457"/>
      <c r="AH105" s="457"/>
      <c r="AI105" s="457"/>
      <c r="AJ105" s="457"/>
      <c r="AK105" s="457"/>
      <c r="AL105" s="457"/>
      <c r="AM105" s="457"/>
      <c r="AN105" s="457"/>
      <c r="AO105" s="457"/>
      <c r="AP105" s="457"/>
      <c r="AQ105" s="457"/>
      <c r="AR105" s="457"/>
      <c r="AS105" s="457"/>
      <c r="AT105" s="457"/>
      <c r="AU105" s="457"/>
      <c r="AV105" s="457"/>
      <c r="AW105" s="457"/>
      <c r="AX105" s="457"/>
      <c r="AY105" s="457"/>
      <c r="AZ105" s="457"/>
      <c r="BA105" s="457"/>
      <c r="BB105" s="457"/>
      <c r="BC105" s="457"/>
      <c r="BD105" s="457"/>
      <c r="BE105" s="457"/>
      <c r="BF105" s="457"/>
      <c r="BG105" s="457"/>
      <c r="BH105" s="457"/>
      <c r="BI105" s="457"/>
      <c r="BJ105" s="458"/>
      <c r="BK105" s="459"/>
      <c r="BL105" s="459"/>
      <c r="BM105" s="459"/>
      <c r="BN105" s="459"/>
      <c r="BO105" s="459"/>
      <c r="BP105" s="459"/>
      <c r="BQ105" s="459"/>
      <c r="BR105" s="459"/>
      <c r="BS105" s="459"/>
      <c r="BT105" s="457"/>
      <c r="BU105" s="457"/>
      <c r="BV105" s="457"/>
      <c r="BW105" s="457"/>
      <c r="BX105" s="457"/>
      <c r="BY105" s="457"/>
      <c r="BZ105" s="457"/>
      <c r="CA105" s="457"/>
      <c r="CB105" s="457"/>
      <c r="CC105" s="457"/>
      <c r="CD105" s="457"/>
      <c r="CE105" s="457"/>
      <c r="CF105" s="457"/>
      <c r="CG105" s="457"/>
      <c r="CH105" s="457"/>
      <c r="CI105" s="457"/>
      <c r="CJ105" s="457"/>
    </row>
    <row r="106" spans="1:88" s="456" customFormat="1" ht="13.5" thickTop="1" x14ac:dyDescent="0.3">
      <c r="A106" s="466"/>
      <c r="B106" s="469"/>
      <c r="D106" s="469"/>
      <c r="E106" s="469"/>
      <c r="F106" s="469"/>
      <c r="G106" s="469"/>
      <c r="H106" s="469"/>
      <c r="I106" s="590"/>
      <c r="J106" s="591"/>
      <c r="N106" s="805" t="b">
        <f t="shared" ref="N106:S106" si="35">N102&gt;=0</f>
        <v>0</v>
      </c>
      <c r="O106" s="805" t="b">
        <f t="shared" si="35"/>
        <v>0</v>
      </c>
      <c r="P106" s="805" t="b">
        <f t="shared" si="35"/>
        <v>1</v>
      </c>
      <c r="Q106" s="805" t="b">
        <f t="shared" si="35"/>
        <v>1</v>
      </c>
      <c r="R106" s="805" t="b">
        <f t="shared" si="35"/>
        <v>1</v>
      </c>
      <c r="S106" s="805" t="b">
        <f t="shared" si="35"/>
        <v>1</v>
      </c>
      <c r="V106" s="470"/>
      <c r="Z106" s="457"/>
      <c r="AA106" s="457"/>
      <c r="AB106" s="457"/>
      <c r="AC106" s="457"/>
      <c r="AD106" s="457"/>
      <c r="AE106" s="457"/>
      <c r="AF106" s="457"/>
      <c r="AG106" s="457"/>
      <c r="AH106" s="457"/>
      <c r="AI106" s="457"/>
      <c r="AJ106" s="457"/>
      <c r="AK106" s="457"/>
      <c r="AL106" s="457"/>
      <c r="AM106" s="457"/>
      <c r="AN106" s="457"/>
      <c r="AO106" s="457"/>
      <c r="AP106" s="457"/>
      <c r="AQ106" s="457"/>
      <c r="AR106" s="457"/>
      <c r="AS106" s="457"/>
      <c r="AT106" s="457"/>
      <c r="AU106" s="457"/>
      <c r="AV106" s="457"/>
      <c r="AW106" s="457"/>
      <c r="AX106" s="457"/>
      <c r="AY106" s="457"/>
      <c r="AZ106" s="457"/>
      <c r="BA106" s="457"/>
      <c r="BB106" s="457"/>
      <c r="BC106" s="457"/>
      <c r="BD106" s="457"/>
      <c r="BE106" s="457"/>
      <c r="BF106" s="458"/>
      <c r="BG106" s="459"/>
      <c r="BH106" s="459"/>
      <c r="BI106" s="459"/>
      <c r="BJ106" s="459"/>
      <c r="BK106" s="459"/>
      <c r="BL106" s="459"/>
      <c r="BM106" s="459"/>
      <c r="BN106" s="459"/>
      <c r="BO106" s="459"/>
      <c r="BP106" s="457"/>
      <c r="BQ106" s="457"/>
      <c r="BR106" s="457"/>
      <c r="BS106" s="457"/>
      <c r="BT106" s="457"/>
      <c r="BU106" s="457"/>
      <c r="BV106" s="457"/>
      <c r="BW106" s="457"/>
      <c r="BX106" s="457"/>
      <c r="BY106" s="457"/>
      <c r="BZ106" s="457"/>
      <c r="CA106" s="457"/>
      <c r="CB106" s="457"/>
      <c r="CC106" s="457"/>
      <c r="CD106" s="457"/>
      <c r="CE106" s="457"/>
      <c r="CF106" s="457"/>
    </row>
    <row r="107" spans="1:88" s="483" customFormat="1" x14ac:dyDescent="0.3">
      <c r="A107" s="582"/>
      <c r="B107" s="577"/>
      <c r="C107" s="577"/>
      <c r="D107" s="577"/>
      <c r="E107" s="577"/>
      <c r="F107" s="577"/>
      <c r="G107" s="577"/>
      <c r="H107" s="577"/>
      <c r="I107" s="577"/>
      <c r="J107" s="577"/>
      <c r="N107" s="585">
        <f>N95</f>
        <v>-426033202.05599999</v>
      </c>
      <c r="O107" s="585">
        <f>O95+N107</f>
        <v>-75825202.055999994</v>
      </c>
      <c r="P107" s="585">
        <f>P95+O107</f>
        <v>274382797.94400001</v>
      </c>
      <c r="Q107" s="585">
        <f>Q95+P107</f>
        <v>624590797.94400001</v>
      </c>
      <c r="R107" s="585">
        <f t="shared" ref="R107:S107" si="36">R95+Q107</f>
        <v>974798797.94400001</v>
      </c>
      <c r="S107" s="585">
        <f t="shared" si="36"/>
        <v>1325006797.944</v>
      </c>
      <c r="V107" s="584"/>
      <c r="Z107" s="484"/>
      <c r="AA107" s="484"/>
      <c r="AB107" s="484"/>
      <c r="AC107" s="484"/>
      <c r="AD107" s="484"/>
      <c r="AE107" s="484"/>
      <c r="AF107" s="484"/>
      <c r="AG107" s="484"/>
      <c r="AH107" s="484"/>
      <c r="AI107" s="484"/>
      <c r="AJ107" s="484"/>
      <c r="AK107" s="484"/>
      <c r="AL107" s="484"/>
      <c r="AM107" s="484"/>
      <c r="AN107" s="484"/>
      <c r="AO107" s="484"/>
      <c r="AP107" s="484"/>
      <c r="AQ107" s="484"/>
      <c r="AR107" s="484"/>
      <c r="AS107" s="484"/>
      <c r="AT107" s="484"/>
      <c r="AU107" s="484"/>
      <c r="AV107" s="484"/>
      <c r="AW107" s="484"/>
      <c r="AX107" s="484"/>
      <c r="AY107" s="484"/>
      <c r="AZ107" s="484"/>
      <c r="BA107" s="484"/>
      <c r="BB107" s="484"/>
      <c r="BC107" s="484"/>
      <c r="BD107" s="484"/>
      <c r="BE107" s="484"/>
      <c r="BF107" s="485"/>
      <c r="BG107" s="486"/>
      <c r="BH107" s="486"/>
      <c r="BI107" s="486"/>
      <c r="BJ107" s="486"/>
      <c r="BK107" s="486"/>
      <c r="BL107" s="486"/>
      <c r="BM107" s="486"/>
      <c r="BN107" s="486"/>
      <c r="BO107" s="486"/>
      <c r="BP107" s="484"/>
      <c r="BQ107" s="484"/>
      <c r="BR107" s="484"/>
      <c r="BS107" s="484"/>
      <c r="BT107" s="484"/>
      <c r="BU107" s="484"/>
      <c r="BV107" s="484"/>
      <c r="BW107" s="484"/>
      <c r="BX107" s="484"/>
      <c r="BY107" s="484"/>
      <c r="BZ107" s="484"/>
      <c r="CA107" s="484"/>
      <c r="CB107" s="484"/>
      <c r="CC107" s="484"/>
      <c r="CD107" s="484"/>
      <c r="CE107" s="484"/>
      <c r="CF107" s="484"/>
    </row>
    <row r="108" spans="1:88" s="483" customFormat="1" ht="13.5" thickBot="1" x14ac:dyDescent="0.35">
      <c r="A108" s="480"/>
      <c r="B108" s="481"/>
      <c r="C108" s="481"/>
      <c r="D108" s="481"/>
      <c r="E108" s="481"/>
      <c r="F108" s="481"/>
      <c r="G108" s="481"/>
      <c r="H108" s="481"/>
      <c r="I108" s="481"/>
      <c r="J108" s="481"/>
      <c r="K108" s="481"/>
      <c r="L108" s="481"/>
      <c r="M108" s="481"/>
      <c r="N108" s="593">
        <f t="shared" ref="N108:S108" si="37">IF(N107&lt;1,(N107*70%)*$O$7,N107*$O$5)</f>
        <v>-37277905.179899998</v>
      </c>
      <c r="O108" s="593">
        <f t="shared" si="37"/>
        <v>-6634705.1798999989</v>
      </c>
      <c r="P108" s="593">
        <f t="shared" si="37"/>
        <v>20578709.845800001</v>
      </c>
      <c r="Q108" s="593">
        <f t="shared" si="37"/>
        <v>46844309.845799997</v>
      </c>
      <c r="R108" s="593">
        <f t="shared" si="37"/>
        <v>73109909.845799997</v>
      </c>
      <c r="S108" s="593">
        <f t="shared" si="37"/>
        <v>99375509.845799997</v>
      </c>
      <c r="T108" s="481"/>
      <c r="U108" s="481"/>
      <c r="V108" s="482"/>
      <c r="Z108" s="484"/>
      <c r="AA108" s="484"/>
      <c r="AB108" s="484"/>
      <c r="AC108" s="484"/>
      <c r="AD108" s="484"/>
      <c r="AE108" s="484"/>
      <c r="AF108" s="484"/>
      <c r="AG108" s="484"/>
      <c r="AH108" s="484"/>
      <c r="AI108" s="484"/>
      <c r="AJ108" s="484"/>
      <c r="AK108" s="484"/>
      <c r="AL108" s="484"/>
      <c r="AM108" s="484"/>
      <c r="AN108" s="484"/>
      <c r="AO108" s="484"/>
      <c r="AP108" s="484"/>
      <c r="AQ108" s="484"/>
      <c r="AR108" s="484"/>
      <c r="AS108" s="484"/>
      <c r="AT108" s="484"/>
      <c r="AU108" s="484"/>
      <c r="AV108" s="484"/>
      <c r="AW108" s="484"/>
      <c r="AX108" s="484"/>
      <c r="AY108" s="484"/>
      <c r="AZ108" s="484"/>
      <c r="BA108" s="484"/>
      <c r="BB108" s="484"/>
      <c r="BC108" s="484"/>
      <c r="BD108" s="484"/>
      <c r="BE108" s="484"/>
      <c r="BF108" s="485"/>
      <c r="BG108" s="486"/>
      <c r="BH108" s="486"/>
      <c r="BI108" s="486"/>
      <c r="BJ108" s="486"/>
      <c r="BK108" s="486"/>
      <c r="BL108" s="486"/>
      <c r="BM108" s="486"/>
      <c r="BN108" s="486"/>
      <c r="BO108" s="486"/>
      <c r="BP108" s="484"/>
      <c r="BQ108" s="484"/>
      <c r="BR108" s="484"/>
      <c r="BS108" s="484"/>
      <c r="BT108" s="484"/>
      <c r="BU108" s="484"/>
      <c r="BV108" s="484"/>
      <c r="BW108" s="484"/>
      <c r="BX108" s="484"/>
      <c r="BY108" s="484"/>
      <c r="BZ108" s="484"/>
      <c r="CA108" s="484"/>
      <c r="CB108" s="484"/>
      <c r="CC108" s="484"/>
      <c r="CD108" s="484"/>
      <c r="CE108" s="484"/>
      <c r="CF108" s="484"/>
    </row>
    <row r="109" spans="1:88" s="456" customFormat="1" x14ac:dyDescent="0.3">
      <c r="AD109" s="457"/>
      <c r="AE109" s="457"/>
      <c r="AF109" s="457"/>
      <c r="AG109" s="457"/>
      <c r="AH109" s="457"/>
      <c r="AI109" s="457"/>
      <c r="AJ109" s="457"/>
      <c r="AK109" s="457"/>
      <c r="AL109" s="457"/>
      <c r="AM109" s="457"/>
      <c r="AN109" s="457"/>
      <c r="AO109" s="457"/>
      <c r="AP109" s="457"/>
      <c r="AQ109" s="457"/>
      <c r="AR109" s="457"/>
      <c r="AS109" s="457"/>
      <c r="AT109" s="457"/>
      <c r="AU109" s="457"/>
      <c r="AV109" s="457"/>
      <c r="AW109" s="457"/>
      <c r="AX109" s="457"/>
      <c r="AY109" s="457"/>
      <c r="AZ109" s="457"/>
      <c r="BA109" s="457"/>
      <c r="BB109" s="457"/>
      <c r="BC109" s="457"/>
      <c r="BD109" s="457"/>
      <c r="BE109" s="457"/>
      <c r="BF109" s="458"/>
      <c r="BG109" s="459"/>
      <c r="BH109" s="459"/>
      <c r="BI109" s="459"/>
      <c r="BJ109" s="459"/>
      <c r="BK109" s="459"/>
      <c r="BL109" s="459"/>
      <c r="BM109" s="459"/>
      <c r="BN109" s="459"/>
      <c r="BO109" s="459"/>
      <c r="BP109" s="457"/>
      <c r="BQ109" s="457"/>
      <c r="BR109" s="457"/>
      <c r="BS109" s="457"/>
      <c r="BT109" s="457"/>
      <c r="BU109" s="457"/>
      <c r="BV109" s="457"/>
      <c r="BW109" s="457"/>
      <c r="BX109" s="457"/>
      <c r="BY109" s="457"/>
      <c r="BZ109" s="457"/>
      <c r="CA109" s="457"/>
      <c r="CB109" s="457"/>
      <c r="CC109" s="457"/>
      <c r="CD109" s="457"/>
      <c r="CE109" s="457"/>
      <c r="CF109" s="457"/>
    </row>
    <row r="110" spans="1:88" s="456" customFormat="1" x14ac:dyDescent="0.3">
      <c r="Z110" s="457"/>
      <c r="AA110" s="457"/>
      <c r="AB110" s="457"/>
      <c r="AC110" s="457"/>
      <c r="AD110" s="457"/>
      <c r="AE110" s="457"/>
      <c r="AF110" s="457"/>
      <c r="AG110" s="457"/>
      <c r="AH110" s="457"/>
      <c r="AI110" s="457"/>
      <c r="AJ110" s="457"/>
      <c r="AK110" s="457"/>
      <c r="AL110" s="457"/>
      <c r="AM110" s="457"/>
      <c r="AN110" s="457"/>
      <c r="AO110" s="457"/>
      <c r="AP110" s="457"/>
      <c r="AQ110" s="457"/>
      <c r="AR110" s="457"/>
      <c r="AS110" s="457"/>
      <c r="AT110" s="457"/>
      <c r="AU110" s="457"/>
      <c r="AV110" s="457"/>
      <c r="AW110" s="457"/>
      <c r="AX110" s="457"/>
      <c r="AY110" s="457"/>
      <c r="AZ110" s="457"/>
      <c r="BA110" s="457"/>
      <c r="BB110" s="457"/>
      <c r="BC110" s="457"/>
      <c r="BD110" s="457"/>
      <c r="BE110" s="457"/>
      <c r="BF110" s="458">
        <v>106</v>
      </c>
      <c r="BG110" s="459">
        <v>165000</v>
      </c>
      <c r="BH110" s="459">
        <v>166500</v>
      </c>
      <c r="BI110" s="459">
        <v>185000</v>
      </c>
      <c r="BJ110" s="459">
        <v>150000</v>
      </c>
      <c r="BK110" s="459">
        <v>166500</v>
      </c>
      <c r="BL110" s="459"/>
      <c r="BM110" s="459"/>
      <c r="BN110" s="459"/>
      <c r="BO110" s="459"/>
      <c r="BP110" s="457" t="s">
        <v>284</v>
      </c>
      <c r="BQ110" s="457"/>
      <c r="BR110" s="457"/>
      <c r="BS110" s="457"/>
      <c r="BT110" s="457"/>
      <c r="BU110" s="457"/>
      <c r="BV110" s="457"/>
      <c r="BW110" s="457"/>
      <c r="BX110" s="457"/>
      <c r="BY110" s="457"/>
      <c r="BZ110" s="457"/>
      <c r="CA110" s="457"/>
      <c r="CB110" s="457"/>
      <c r="CC110" s="457"/>
      <c r="CD110" s="457"/>
      <c r="CE110" s="457"/>
      <c r="CF110" s="457"/>
    </row>
    <row r="111" spans="1:88" s="456" customFormat="1" x14ac:dyDescent="0.3">
      <c r="Z111" s="457"/>
      <c r="AA111" s="457"/>
      <c r="AB111" s="457"/>
      <c r="AC111" s="457"/>
      <c r="AD111" s="457"/>
      <c r="AE111" s="457"/>
      <c r="AF111" s="457"/>
      <c r="AG111" s="457"/>
      <c r="AH111" s="457"/>
      <c r="AI111" s="457"/>
      <c r="AJ111" s="457"/>
      <c r="AK111" s="457"/>
      <c r="AL111" s="457"/>
      <c r="AM111" s="457"/>
      <c r="AN111" s="457"/>
      <c r="AO111" s="457"/>
      <c r="AP111" s="457"/>
      <c r="AQ111" s="457"/>
      <c r="AR111" s="457"/>
      <c r="AS111" s="457"/>
      <c r="AT111" s="457"/>
      <c r="AU111" s="457"/>
      <c r="AV111" s="457"/>
      <c r="AW111" s="457"/>
      <c r="AX111" s="457"/>
      <c r="AY111" s="457"/>
      <c r="AZ111" s="457"/>
      <c r="BA111" s="457"/>
      <c r="BB111" s="457"/>
      <c r="BC111" s="457"/>
      <c r="BD111" s="457"/>
      <c r="BE111" s="457"/>
      <c r="BF111" s="458">
        <v>107</v>
      </c>
      <c r="BG111" s="459">
        <v>165000</v>
      </c>
      <c r="BH111" s="459">
        <v>166500</v>
      </c>
      <c r="BI111" s="459">
        <v>185000</v>
      </c>
      <c r="BJ111" s="459">
        <v>150000</v>
      </c>
      <c r="BK111" s="459">
        <v>166500</v>
      </c>
      <c r="BL111" s="459"/>
      <c r="BM111" s="459"/>
      <c r="BN111" s="459"/>
      <c r="BO111" s="459"/>
      <c r="BP111" s="457" t="s">
        <v>284</v>
      </c>
      <c r="BQ111" s="457"/>
      <c r="BR111" s="457"/>
      <c r="BS111" s="457"/>
      <c r="BT111" s="457"/>
      <c r="BU111" s="457"/>
      <c r="BV111" s="457"/>
      <c r="BW111" s="457"/>
      <c r="BX111" s="457"/>
      <c r="BY111" s="457"/>
      <c r="BZ111" s="457"/>
      <c r="CA111" s="457"/>
      <c r="CB111" s="457"/>
      <c r="CC111" s="457"/>
      <c r="CD111" s="457"/>
      <c r="CE111" s="457"/>
      <c r="CF111" s="457"/>
    </row>
    <row r="112" spans="1:88" x14ac:dyDescent="0.3">
      <c r="BF112" s="332">
        <v>108</v>
      </c>
      <c r="BG112" s="333">
        <v>165000</v>
      </c>
      <c r="BH112" s="333">
        <v>166500</v>
      </c>
      <c r="BI112" s="333">
        <v>185000</v>
      </c>
      <c r="BJ112" s="333">
        <v>150000</v>
      </c>
      <c r="BK112" s="333">
        <v>166500</v>
      </c>
      <c r="BP112" s="331" t="s">
        <v>284</v>
      </c>
    </row>
    <row r="113" spans="1:68" x14ac:dyDescent="0.3">
      <c r="BF113" s="332">
        <v>109</v>
      </c>
      <c r="BG113" s="333">
        <v>165000</v>
      </c>
      <c r="BH113" s="333">
        <v>166500</v>
      </c>
      <c r="BI113" s="333">
        <v>185000</v>
      </c>
      <c r="BJ113" s="333">
        <v>150000</v>
      </c>
      <c r="BK113" s="333">
        <v>166500</v>
      </c>
      <c r="BP113" s="331" t="s">
        <v>284</v>
      </c>
    </row>
    <row r="114" spans="1:68" x14ac:dyDescent="0.3">
      <c r="BF114" s="332">
        <v>110</v>
      </c>
      <c r="BG114" s="333">
        <v>165000</v>
      </c>
      <c r="BH114" s="333">
        <v>166500</v>
      </c>
      <c r="BI114" s="333">
        <v>185000</v>
      </c>
      <c r="BJ114" s="333">
        <v>150000</v>
      </c>
      <c r="BK114" s="333">
        <v>166500</v>
      </c>
      <c r="BP114" s="331" t="s">
        <v>284</v>
      </c>
    </row>
    <row r="115" spans="1:68" x14ac:dyDescent="0.3">
      <c r="BF115" s="332">
        <v>111</v>
      </c>
      <c r="BG115" s="333">
        <v>165000</v>
      </c>
      <c r="BH115" s="333">
        <v>166500</v>
      </c>
      <c r="BI115" s="333">
        <v>185000</v>
      </c>
      <c r="BJ115" s="333">
        <v>150000</v>
      </c>
      <c r="BK115" s="333">
        <v>166500</v>
      </c>
      <c r="BP115" s="331" t="s">
        <v>284</v>
      </c>
    </row>
    <row r="116" spans="1:68" x14ac:dyDescent="0.3">
      <c r="BF116" s="332">
        <v>112</v>
      </c>
      <c r="BG116" s="333">
        <v>165000</v>
      </c>
      <c r="BH116" s="333">
        <v>166500</v>
      </c>
      <c r="BI116" s="333">
        <v>185000</v>
      </c>
      <c r="BJ116" s="333">
        <v>150000</v>
      </c>
      <c r="BK116" s="333">
        <v>166500</v>
      </c>
      <c r="BP116" s="331" t="s">
        <v>284</v>
      </c>
    </row>
    <row r="117" spans="1:68" x14ac:dyDescent="0.3">
      <c r="BF117" s="332">
        <v>113</v>
      </c>
      <c r="BG117" s="333">
        <v>165000</v>
      </c>
      <c r="BH117" s="333">
        <v>166500</v>
      </c>
      <c r="BI117" s="333">
        <v>185000</v>
      </c>
      <c r="BJ117" s="333">
        <v>150000</v>
      </c>
      <c r="BK117" s="333">
        <v>166500</v>
      </c>
      <c r="BP117" s="331" t="s">
        <v>284</v>
      </c>
    </row>
    <row r="118" spans="1:68" x14ac:dyDescent="0.3">
      <c r="BF118" s="332">
        <v>114</v>
      </c>
      <c r="BG118" s="333">
        <v>165000</v>
      </c>
      <c r="BH118" s="333">
        <v>166500</v>
      </c>
      <c r="BI118" s="333">
        <v>185000</v>
      </c>
      <c r="BJ118" s="333">
        <v>150000</v>
      </c>
      <c r="BK118" s="333">
        <v>166500</v>
      </c>
      <c r="BP118" s="331" t="s">
        <v>284</v>
      </c>
    </row>
    <row r="119" spans="1:68" x14ac:dyDescent="0.3">
      <c r="BF119" s="332">
        <v>115</v>
      </c>
      <c r="BG119" s="333">
        <v>165000</v>
      </c>
      <c r="BH119" s="333">
        <v>166500</v>
      </c>
      <c r="BI119" s="333">
        <v>185000</v>
      </c>
      <c r="BJ119" s="333">
        <v>150000</v>
      </c>
      <c r="BK119" s="333">
        <v>166500</v>
      </c>
      <c r="BP119" s="331" t="s">
        <v>284</v>
      </c>
    </row>
    <row r="120" spans="1:68" x14ac:dyDescent="0.3">
      <c r="BF120" s="332">
        <v>116</v>
      </c>
      <c r="BG120" s="333">
        <v>165000</v>
      </c>
      <c r="BH120" s="333">
        <v>166500</v>
      </c>
      <c r="BI120" s="333">
        <v>185000</v>
      </c>
      <c r="BJ120" s="333">
        <v>150000</v>
      </c>
      <c r="BK120" s="333">
        <v>166500</v>
      </c>
      <c r="BP120" s="331" t="s">
        <v>284</v>
      </c>
    </row>
    <row r="121" spans="1:68" x14ac:dyDescent="0.3">
      <c r="BF121" s="332">
        <v>117</v>
      </c>
      <c r="BG121" s="333">
        <v>165000</v>
      </c>
      <c r="BH121" s="333">
        <v>166500</v>
      </c>
      <c r="BI121" s="333">
        <v>185000</v>
      </c>
      <c r="BJ121" s="333">
        <v>150000</v>
      </c>
      <c r="BK121" s="333">
        <v>166500</v>
      </c>
      <c r="BP121" s="331" t="s">
        <v>284</v>
      </c>
    </row>
    <row r="122" spans="1:68" x14ac:dyDescent="0.3">
      <c r="BF122" s="332">
        <v>118</v>
      </c>
      <c r="BG122" s="333">
        <v>165000</v>
      </c>
      <c r="BH122" s="333">
        <v>166500</v>
      </c>
      <c r="BI122" s="333">
        <v>185000</v>
      </c>
      <c r="BJ122" s="333">
        <v>150000</v>
      </c>
      <c r="BK122" s="333">
        <v>166500</v>
      </c>
      <c r="BP122" s="331" t="s">
        <v>284</v>
      </c>
    </row>
    <row r="123" spans="1:68" x14ac:dyDescent="0.3">
      <c r="BF123" s="332">
        <v>119</v>
      </c>
      <c r="BG123" s="333">
        <v>165000</v>
      </c>
      <c r="BH123" s="333">
        <v>166500</v>
      </c>
      <c r="BI123" s="333">
        <v>185000</v>
      </c>
      <c r="BJ123" s="333">
        <v>150000</v>
      </c>
      <c r="BK123" s="333">
        <v>166500</v>
      </c>
      <c r="BP123" s="331" t="s">
        <v>284</v>
      </c>
    </row>
    <row r="124" spans="1:68" x14ac:dyDescent="0.3">
      <c r="BF124" s="332">
        <v>120</v>
      </c>
      <c r="BG124" s="333">
        <v>165000</v>
      </c>
      <c r="BH124" s="333">
        <v>166500</v>
      </c>
      <c r="BI124" s="333">
        <v>185000</v>
      </c>
      <c r="BJ124" s="333">
        <v>150000</v>
      </c>
      <c r="BK124" s="333">
        <v>166500</v>
      </c>
      <c r="BP124" s="331" t="s">
        <v>284</v>
      </c>
    </row>
    <row r="125" spans="1:68" x14ac:dyDescent="0.3">
      <c r="BF125" s="332">
        <v>121</v>
      </c>
      <c r="BG125" s="333">
        <v>155000</v>
      </c>
      <c r="BH125" s="333">
        <v>166500</v>
      </c>
      <c r="BI125" s="333">
        <v>185000</v>
      </c>
      <c r="BJ125" s="333">
        <v>150000</v>
      </c>
      <c r="BK125" s="333">
        <v>166500</v>
      </c>
      <c r="BP125" s="331" t="s">
        <v>284</v>
      </c>
    </row>
    <row r="126" spans="1:68" s="331" customFormat="1" x14ac:dyDescent="0.3">
      <c r="A126" s="330"/>
      <c r="B126" s="330"/>
      <c r="C126" s="330"/>
      <c r="D126" s="330"/>
      <c r="E126" s="330"/>
      <c r="F126" s="330"/>
      <c r="G126" s="330"/>
      <c r="H126" s="330"/>
      <c r="I126" s="330"/>
      <c r="J126" s="330"/>
      <c r="K126" s="330"/>
      <c r="L126" s="330"/>
      <c r="M126" s="330"/>
      <c r="N126" s="330"/>
      <c r="O126" s="330"/>
      <c r="P126" s="330"/>
      <c r="Q126" s="330"/>
      <c r="R126" s="330"/>
      <c r="S126" s="330"/>
      <c r="T126" s="330"/>
      <c r="U126" s="330"/>
      <c r="V126" s="330"/>
      <c r="W126" s="330"/>
      <c r="X126" s="330"/>
      <c r="Y126" s="330"/>
      <c r="BF126" s="332">
        <v>122</v>
      </c>
      <c r="BG126" s="333">
        <v>155000</v>
      </c>
      <c r="BH126" s="333">
        <v>166500</v>
      </c>
      <c r="BI126" s="333">
        <v>185000</v>
      </c>
      <c r="BJ126" s="333">
        <v>150000</v>
      </c>
      <c r="BK126" s="333">
        <v>166500</v>
      </c>
      <c r="BL126" s="333"/>
      <c r="BM126" s="333"/>
      <c r="BN126" s="333"/>
      <c r="BO126" s="333"/>
      <c r="BP126" s="331" t="s">
        <v>284</v>
      </c>
    </row>
    <row r="127" spans="1:68" s="331" customFormat="1" x14ac:dyDescent="0.3">
      <c r="A127" s="330"/>
      <c r="B127" s="330"/>
      <c r="C127" s="330"/>
      <c r="D127" s="330"/>
      <c r="E127" s="330"/>
      <c r="F127" s="330"/>
      <c r="G127" s="330"/>
      <c r="H127" s="330"/>
      <c r="I127" s="330"/>
      <c r="J127" s="330"/>
      <c r="K127" s="330"/>
      <c r="L127" s="330"/>
      <c r="M127" s="330"/>
      <c r="N127" s="330"/>
      <c r="O127" s="330"/>
      <c r="P127" s="330"/>
      <c r="Q127" s="330"/>
      <c r="R127" s="330"/>
      <c r="S127" s="330"/>
      <c r="T127" s="330"/>
      <c r="U127" s="330"/>
      <c r="V127" s="330"/>
      <c r="W127" s="330"/>
      <c r="X127" s="330"/>
      <c r="Y127" s="330"/>
      <c r="BF127" s="332">
        <v>123</v>
      </c>
      <c r="BG127" s="333">
        <v>155000</v>
      </c>
      <c r="BH127" s="333">
        <v>166500</v>
      </c>
      <c r="BI127" s="333">
        <v>185000</v>
      </c>
      <c r="BJ127" s="333">
        <v>150000</v>
      </c>
      <c r="BK127" s="333">
        <v>166500</v>
      </c>
      <c r="BL127" s="333"/>
      <c r="BM127" s="333"/>
      <c r="BN127" s="333"/>
      <c r="BO127" s="333"/>
      <c r="BP127" s="331" t="s">
        <v>284</v>
      </c>
    </row>
    <row r="128" spans="1:68" s="331" customFormat="1" x14ac:dyDescent="0.3">
      <c r="A128" s="330"/>
      <c r="B128" s="330"/>
      <c r="C128" s="330"/>
      <c r="D128" s="330"/>
      <c r="E128" s="330"/>
      <c r="F128" s="330"/>
      <c r="G128" s="330"/>
      <c r="H128" s="330"/>
      <c r="I128" s="330"/>
      <c r="J128" s="330"/>
      <c r="K128" s="330"/>
      <c r="L128" s="330"/>
      <c r="M128" s="330"/>
      <c r="N128" s="330"/>
      <c r="O128" s="330"/>
      <c r="P128" s="330"/>
      <c r="Q128" s="330"/>
      <c r="R128" s="330"/>
      <c r="S128" s="330"/>
      <c r="T128" s="330"/>
      <c r="U128" s="330"/>
      <c r="V128" s="330"/>
      <c r="W128" s="330"/>
      <c r="X128" s="330"/>
      <c r="Y128" s="330"/>
      <c r="BF128" s="332">
        <v>124</v>
      </c>
      <c r="BG128" s="333">
        <v>155000</v>
      </c>
      <c r="BH128" s="333">
        <v>166500</v>
      </c>
      <c r="BI128" s="333">
        <v>185000</v>
      </c>
      <c r="BJ128" s="333">
        <v>150000</v>
      </c>
      <c r="BK128" s="333">
        <v>166500</v>
      </c>
      <c r="BL128" s="333"/>
      <c r="BM128" s="333"/>
      <c r="BN128" s="333"/>
      <c r="BO128" s="333"/>
      <c r="BP128" s="331" t="s">
        <v>284</v>
      </c>
    </row>
    <row r="129" spans="1:68" s="331" customFormat="1" x14ac:dyDescent="0.3">
      <c r="A129" s="330"/>
      <c r="B129" s="330"/>
      <c r="C129" s="330"/>
      <c r="D129" s="330"/>
      <c r="E129" s="330"/>
      <c r="F129" s="330"/>
      <c r="G129" s="330"/>
      <c r="H129" s="330"/>
      <c r="I129" s="330"/>
      <c r="J129" s="330"/>
      <c r="K129" s="330"/>
      <c r="L129" s="330"/>
      <c r="M129" s="330"/>
      <c r="N129" s="330"/>
      <c r="O129" s="330"/>
      <c r="P129" s="330"/>
      <c r="Q129" s="330"/>
      <c r="R129" s="330"/>
      <c r="S129" s="330"/>
      <c r="T129" s="330"/>
      <c r="U129" s="330"/>
      <c r="V129" s="330"/>
      <c r="W129" s="330"/>
      <c r="X129" s="330"/>
      <c r="Y129" s="330"/>
      <c r="BF129" s="332">
        <v>125</v>
      </c>
      <c r="BG129" s="333">
        <v>155000</v>
      </c>
      <c r="BH129" s="333">
        <v>166500</v>
      </c>
      <c r="BI129" s="333">
        <v>185000</v>
      </c>
      <c r="BJ129" s="333">
        <v>150000</v>
      </c>
      <c r="BK129" s="333">
        <v>166500</v>
      </c>
      <c r="BL129" s="333"/>
      <c r="BM129" s="333"/>
      <c r="BN129" s="333"/>
      <c r="BO129" s="333"/>
      <c r="BP129" s="331" t="s">
        <v>284</v>
      </c>
    </row>
    <row r="130" spans="1:68" s="331" customFormat="1" x14ac:dyDescent="0.3">
      <c r="A130" s="330"/>
      <c r="B130" s="330"/>
      <c r="C130" s="330"/>
      <c r="D130" s="330"/>
      <c r="E130" s="330"/>
      <c r="F130" s="330"/>
      <c r="G130" s="330"/>
      <c r="H130" s="330"/>
      <c r="I130" s="330"/>
      <c r="J130" s="330"/>
      <c r="K130" s="330"/>
      <c r="L130" s="330"/>
      <c r="M130" s="330"/>
      <c r="N130" s="330"/>
      <c r="O130" s="330"/>
      <c r="P130" s="330"/>
      <c r="Q130" s="330"/>
      <c r="R130" s="330"/>
      <c r="S130" s="330"/>
      <c r="T130" s="330"/>
      <c r="U130" s="330"/>
      <c r="V130" s="330"/>
      <c r="W130" s="330"/>
      <c r="X130" s="330"/>
      <c r="Y130" s="330"/>
      <c r="BF130" s="332">
        <v>126</v>
      </c>
      <c r="BG130" s="333">
        <v>155000</v>
      </c>
      <c r="BH130" s="333">
        <v>166500</v>
      </c>
      <c r="BI130" s="333">
        <v>185000</v>
      </c>
      <c r="BJ130" s="333">
        <v>150000</v>
      </c>
      <c r="BK130" s="333">
        <v>166500</v>
      </c>
      <c r="BL130" s="333"/>
      <c r="BM130" s="333"/>
      <c r="BN130" s="333"/>
      <c r="BO130" s="333"/>
      <c r="BP130" s="331" t="s">
        <v>284</v>
      </c>
    </row>
    <row r="131" spans="1:68" s="331" customFormat="1" x14ac:dyDescent="0.3">
      <c r="A131" s="330"/>
      <c r="B131" s="330"/>
      <c r="C131" s="330"/>
      <c r="D131" s="330"/>
      <c r="E131" s="330"/>
      <c r="F131" s="330"/>
      <c r="G131" s="330"/>
      <c r="H131" s="330"/>
      <c r="I131" s="330"/>
      <c r="J131" s="330"/>
      <c r="K131" s="330"/>
      <c r="L131" s="330"/>
      <c r="M131" s="330"/>
      <c r="N131" s="330"/>
      <c r="O131" s="330"/>
      <c r="P131" s="330"/>
      <c r="Q131" s="330"/>
      <c r="R131" s="330"/>
      <c r="S131" s="330"/>
      <c r="T131" s="330"/>
      <c r="U131" s="330"/>
      <c r="V131" s="330"/>
      <c r="W131" s="330"/>
      <c r="X131" s="330"/>
      <c r="Y131" s="330"/>
      <c r="BF131" s="332">
        <v>127</v>
      </c>
      <c r="BG131" s="333">
        <v>155000</v>
      </c>
      <c r="BH131" s="333">
        <v>166500</v>
      </c>
      <c r="BI131" s="333">
        <v>185000</v>
      </c>
      <c r="BJ131" s="333">
        <v>150000</v>
      </c>
      <c r="BK131" s="333">
        <v>166500</v>
      </c>
      <c r="BL131" s="333"/>
      <c r="BM131" s="333"/>
      <c r="BN131" s="333"/>
      <c r="BO131" s="333"/>
      <c r="BP131" s="331" t="s">
        <v>284</v>
      </c>
    </row>
    <row r="132" spans="1:68" s="331" customFormat="1" x14ac:dyDescent="0.3">
      <c r="A132" s="330"/>
      <c r="B132" s="330"/>
      <c r="C132" s="330"/>
      <c r="D132" s="330"/>
      <c r="E132" s="330"/>
      <c r="F132" s="330"/>
      <c r="G132" s="330"/>
      <c r="H132" s="330"/>
      <c r="I132" s="330"/>
      <c r="J132" s="330"/>
      <c r="K132" s="330"/>
      <c r="L132" s="330"/>
      <c r="M132" s="330"/>
      <c r="N132" s="330"/>
      <c r="O132" s="330"/>
      <c r="P132" s="330"/>
      <c r="Q132" s="330"/>
      <c r="R132" s="330"/>
      <c r="S132" s="330"/>
      <c r="T132" s="330"/>
      <c r="U132" s="330"/>
      <c r="V132" s="330"/>
      <c r="W132" s="330"/>
      <c r="X132" s="330"/>
      <c r="Y132" s="330"/>
      <c r="BF132" s="332">
        <v>128</v>
      </c>
      <c r="BG132" s="333">
        <v>155000</v>
      </c>
      <c r="BH132" s="333">
        <v>166500</v>
      </c>
      <c r="BI132" s="333">
        <v>185000</v>
      </c>
      <c r="BJ132" s="333">
        <v>150000</v>
      </c>
      <c r="BK132" s="333">
        <v>166500</v>
      </c>
      <c r="BL132" s="333"/>
      <c r="BM132" s="333"/>
      <c r="BN132" s="333"/>
      <c r="BO132" s="333"/>
      <c r="BP132" s="331" t="s">
        <v>284</v>
      </c>
    </row>
    <row r="133" spans="1:68" s="331" customFormat="1" x14ac:dyDescent="0.3">
      <c r="A133" s="330"/>
      <c r="B133" s="330"/>
      <c r="C133" s="330"/>
      <c r="D133" s="330"/>
      <c r="E133" s="330"/>
      <c r="F133" s="330"/>
      <c r="G133" s="330"/>
      <c r="H133" s="330"/>
      <c r="I133" s="330"/>
      <c r="J133" s="330"/>
      <c r="K133" s="330"/>
      <c r="L133" s="330"/>
      <c r="M133" s="330"/>
      <c r="N133" s="330"/>
      <c r="O133" s="330"/>
      <c r="P133" s="330"/>
      <c r="Q133" s="330"/>
      <c r="R133" s="330"/>
      <c r="S133" s="330"/>
      <c r="T133" s="330"/>
      <c r="U133" s="330"/>
      <c r="V133" s="330"/>
      <c r="W133" s="330"/>
      <c r="X133" s="330"/>
      <c r="Y133" s="330"/>
      <c r="BF133" s="332">
        <v>129</v>
      </c>
      <c r="BG133" s="333">
        <v>155000</v>
      </c>
      <c r="BH133" s="333">
        <v>166500</v>
      </c>
      <c r="BI133" s="333">
        <v>185000</v>
      </c>
      <c r="BJ133" s="333">
        <v>150000</v>
      </c>
      <c r="BK133" s="333">
        <v>166500</v>
      </c>
      <c r="BL133" s="333"/>
      <c r="BM133" s="333"/>
      <c r="BN133" s="333"/>
      <c r="BO133" s="333"/>
      <c r="BP133" s="331" t="s">
        <v>284</v>
      </c>
    </row>
    <row r="134" spans="1:68" s="331" customFormat="1" x14ac:dyDescent="0.3">
      <c r="A134" s="330"/>
      <c r="B134" s="330"/>
      <c r="C134" s="330"/>
      <c r="D134" s="330"/>
      <c r="E134" s="330"/>
      <c r="F134" s="330"/>
      <c r="G134" s="330"/>
      <c r="H134" s="330"/>
      <c r="I134" s="330"/>
      <c r="J134" s="330"/>
      <c r="K134" s="330"/>
      <c r="L134" s="330"/>
      <c r="M134" s="330"/>
      <c r="N134" s="330"/>
      <c r="O134" s="330"/>
      <c r="P134" s="330"/>
      <c r="Q134" s="330"/>
      <c r="R134" s="330"/>
      <c r="S134" s="330"/>
      <c r="T134" s="330"/>
      <c r="U134" s="330"/>
      <c r="V134" s="330"/>
      <c r="W134" s="330"/>
      <c r="X134" s="330"/>
      <c r="Y134" s="330"/>
      <c r="BF134" s="332">
        <v>130</v>
      </c>
      <c r="BG134" s="333">
        <v>155000</v>
      </c>
      <c r="BH134" s="333">
        <v>166500</v>
      </c>
      <c r="BI134" s="333">
        <v>185000</v>
      </c>
      <c r="BJ134" s="333">
        <v>150000</v>
      </c>
      <c r="BK134" s="333">
        <v>166500</v>
      </c>
      <c r="BL134" s="333"/>
      <c r="BM134" s="333"/>
      <c r="BN134" s="333"/>
      <c r="BO134" s="333"/>
      <c r="BP134" s="331" t="s">
        <v>284</v>
      </c>
    </row>
    <row r="135" spans="1:68" s="331" customFormat="1" x14ac:dyDescent="0.3">
      <c r="A135" s="330"/>
      <c r="B135" s="330"/>
      <c r="C135" s="330"/>
      <c r="D135" s="330"/>
      <c r="E135" s="330"/>
      <c r="F135" s="330"/>
      <c r="G135" s="330"/>
      <c r="H135" s="330"/>
      <c r="I135" s="330"/>
      <c r="J135" s="330"/>
      <c r="K135" s="330"/>
      <c r="L135" s="330"/>
      <c r="M135" s="330"/>
      <c r="N135" s="330"/>
      <c r="O135" s="330"/>
      <c r="P135" s="330"/>
      <c r="Q135" s="330"/>
      <c r="R135" s="330"/>
      <c r="S135" s="330"/>
      <c r="T135" s="330"/>
      <c r="U135" s="330"/>
      <c r="V135" s="330"/>
      <c r="W135" s="330"/>
      <c r="X135" s="330"/>
      <c r="Y135" s="330"/>
      <c r="BF135" s="332">
        <v>131</v>
      </c>
      <c r="BG135" s="333">
        <v>155000</v>
      </c>
      <c r="BH135" s="333">
        <v>166500</v>
      </c>
      <c r="BI135" s="333">
        <v>185000</v>
      </c>
      <c r="BJ135" s="333">
        <v>150000</v>
      </c>
      <c r="BK135" s="333">
        <v>166500</v>
      </c>
      <c r="BL135" s="333"/>
      <c r="BM135" s="333"/>
      <c r="BN135" s="333"/>
      <c r="BO135" s="333"/>
      <c r="BP135" s="331" t="s">
        <v>284</v>
      </c>
    </row>
    <row r="136" spans="1:68" s="331" customFormat="1" x14ac:dyDescent="0.3">
      <c r="A136" s="330"/>
      <c r="B136" s="330"/>
      <c r="C136" s="330"/>
      <c r="D136" s="330"/>
      <c r="E136" s="330"/>
      <c r="F136" s="330"/>
      <c r="G136" s="330"/>
      <c r="H136" s="330"/>
      <c r="I136" s="330"/>
      <c r="J136" s="330"/>
      <c r="K136" s="330"/>
      <c r="L136" s="330"/>
      <c r="M136" s="330"/>
      <c r="N136" s="330"/>
      <c r="O136" s="330"/>
      <c r="P136" s="330"/>
      <c r="Q136" s="330"/>
      <c r="R136" s="330"/>
      <c r="S136" s="330"/>
      <c r="T136" s="330"/>
      <c r="U136" s="330"/>
      <c r="V136" s="330"/>
      <c r="W136" s="330"/>
      <c r="X136" s="330"/>
      <c r="Y136" s="330"/>
      <c r="BF136" s="332">
        <v>132</v>
      </c>
      <c r="BG136" s="333">
        <v>155000</v>
      </c>
      <c r="BH136" s="333">
        <v>166500</v>
      </c>
      <c r="BI136" s="333">
        <v>185000</v>
      </c>
      <c r="BJ136" s="333">
        <v>150000</v>
      </c>
      <c r="BK136" s="333">
        <v>166500</v>
      </c>
      <c r="BL136" s="333"/>
      <c r="BM136" s="333"/>
      <c r="BN136" s="333"/>
      <c r="BO136" s="333"/>
      <c r="BP136" s="331" t="s">
        <v>284</v>
      </c>
    </row>
    <row r="137" spans="1:68" s="331" customFormat="1" x14ac:dyDescent="0.3">
      <c r="A137" s="330"/>
      <c r="B137" s="330"/>
      <c r="C137" s="330"/>
      <c r="D137" s="330"/>
      <c r="E137" s="330"/>
      <c r="F137" s="330"/>
      <c r="G137" s="330"/>
      <c r="H137" s="330"/>
      <c r="I137" s="330"/>
      <c r="J137" s="330"/>
      <c r="K137" s="330"/>
      <c r="L137" s="330"/>
      <c r="M137" s="330"/>
      <c r="N137" s="330"/>
      <c r="O137" s="330"/>
      <c r="P137" s="330"/>
      <c r="Q137" s="330"/>
      <c r="R137" s="330"/>
      <c r="S137" s="330"/>
      <c r="T137" s="330"/>
      <c r="U137" s="330"/>
      <c r="V137" s="330"/>
      <c r="W137" s="330"/>
      <c r="X137" s="330"/>
      <c r="Y137" s="330"/>
      <c r="BF137" s="332">
        <v>133</v>
      </c>
      <c r="BG137" s="333">
        <v>155000</v>
      </c>
      <c r="BH137" s="333">
        <v>166500</v>
      </c>
      <c r="BI137" s="333">
        <v>185000</v>
      </c>
      <c r="BJ137" s="333">
        <v>150000</v>
      </c>
      <c r="BK137" s="333">
        <v>166500</v>
      </c>
      <c r="BL137" s="333"/>
      <c r="BM137" s="333"/>
      <c r="BN137" s="333"/>
      <c r="BO137" s="333"/>
      <c r="BP137" s="331" t="s">
        <v>284</v>
      </c>
    </row>
    <row r="138" spans="1:68" s="331" customFormat="1" x14ac:dyDescent="0.3">
      <c r="A138" s="330"/>
      <c r="B138" s="330"/>
      <c r="C138" s="330"/>
      <c r="D138" s="330"/>
      <c r="E138" s="330"/>
      <c r="F138" s="330"/>
      <c r="G138" s="330"/>
      <c r="H138" s="330"/>
      <c r="I138" s="330"/>
      <c r="J138" s="330"/>
      <c r="K138" s="330"/>
      <c r="L138" s="330"/>
      <c r="M138" s="330"/>
      <c r="N138" s="330"/>
      <c r="O138" s="330"/>
      <c r="P138" s="330"/>
      <c r="Q138" s="330"/>
      <c r="R138" s="330"/>
      <c r="S138" s="330"/>
      <c r="T138" s="330"/>
      <c r="U138" s="330"/>
      <c r="V138" s="330"/>
      <c r="W138" s="330"/>
      <c r="X138" s="330"/>
      <c r="Y138" s="330"/>
      <c r="BF138" s="332">
        <v>134</v>
      </c>
      <c r="BG138" s="333">
        <v>155000</v>
      </c>
      <c r="BH138" s="333">
        <v>166500</v>
      </c>
      <c r="BI138" s="333">
        <v>185000</v>
      </c>
      <c r="BJ138" s="333">
        <v>150000</v>
      </c>
      <c r="BK138" s="333">
        <v>166500</v>
      </c>
      <c r="BL138" s="333"/>
      <c r="BM138" s="333"/>
      <c r="BN138" s="333"/>
      <c r="BO138" s="333"/>
      <c r="BP138" s="331" t="s">
        <v>284</v>
      </c>
    </row>
    <row r="139" spans="1:68" s="331" customFormat="1" x14ac:dyDescent="0.3">
      <c r="A139" s="330"/>
      <c r="B139" s="330"/>
      <c r="C139" s="330"/>
      <c r="D139" s="330"/>
      <c r="E139" s="330"/>
      <c r="F139" s="330"/>
      <c r="G139" s="330"/>
      <c r="H139" s="330"/>
      <c r="I139" s="330"/>
      <c r="J139" s="330"/>
      <c r="K139" s="330"/>
      <c r="L139" s="330"/>
      <c r="M139" s="330"/>
      <c r="N139" s="330"/>
      <c r="O139" s="330"/>
      <c r="P139" s="330"/>
      <c r="Q139" s="330"/>
      <c r="R139" s="330"/>
      <c r="S139" s="330"/>
      <c r="T139" s="330"/>
      <c r="U139" s="330"/>
      <c r="V139" s="330"/>
      <c r="W139" s="330"/>
      <c r="X139" s="330"/>
      <c r="Y139" s="330"/>
      <c r="BF139" s="332">
        <v>135</v>
      </c>
      <c r="BG139" s="333">
        <v>155000</v>
      </c>
      <c r="BH139" s="333">
        <v>166500</v>
      </c>
      <c r="BI139" s="333">
        <v>185000</v>
      </c>
      <c r="BJ139" s="333">
        <v>150000</v>
      </c>
      <c r="BK139" s="333">
        <v>166500</v>
      </c>
      <c r="BL139" s="333"/>
      <c r="BM139" s="333"/>
      <c r="BN139" s="333"/>
      <c r="BO139" s="333"/>
      <c r="BP139" s="331" t="s">
        <v>284</v>
      </c>
    </row>
    <row r="140" spans="1:68" s="331" customFormat="1" x14ac:dyDescent="0.3">
      <c r="A140" s="330"/>
      <c r="B140" s="330"/>
      <c r="C140" s="330"/>
      <c r="D140" s="330"/>
      <c r="E140" s="330"/>
      <c r="F140" s="330"/>
      <c r="G140" s="330"/>
      <c r="H140" s="330"/>
      <c r="I140" s="330"/>
      <c r="J140" s="330"/>
      <c r="K140" s="330"/>
      <c r="L140" s="330"/>
      <c r="M140" s="330"/>
      <c r="N140" s="330"/>
      <c r="O140" s="330"/>
      <c r="P140" s="330"/>
      <c r="Q140" s="330"/>
      <c r="R140" s="330"/>
      <c r="S140" s="330"/>
      <c r="T140" s="330"/>
      <c r="U140" s="330"/>
      <c r="V140" s="330"/>
      <c r="W140" s="330"/>
      <c r="X140" s="330"/>
      <c r="Y140" s="330"/>
      <c r="BF140" s="332">
        <v>136</v>
      </c>
      <c r="BG140" s="333">
        <v>155000</v>
      </c>
      <c r="BH140" s="333">
        <v>166500</v>
      </c>
      <c r="BI140" s="333">
        <v>185000</v>
      </c>
      <c r="BJ140" s="333">
        <v>150000</v>
      </c>
      <c r="BK140" s="333">
        <v>166500</v>
      </c>
      <c r="BL140" s="333"/>
      <c r="BM140" s="333"/>
      <c r="BN140" s="333"/>
      <c r="BO140" s="333"/>
      <c r="BP140" s="331" t="s">
        <v>284</v>
      </c>
    </row>
    <row r="141" spans="1:68" s="331" customFormat="1" x14ac:dyDescent="0.3">
      <c r="A141" s="330"/>
      <c r="B141" s="330"/>
      <c r="C141" s="330"/>
      <c r="D141" s="330"/>
      <c r="E141" s="330"/>
      <c r="F141" s="330"/>
      <c r="G141" s="330"/>
      <c r="H141" s="330"/>
      <c r="I141" s="330"/>
      <c r="J141" s="330"/>
      <c r="K141" s="330"/>
      <c r="L141" s="330"/>
      <c r="M141" s="330"/>
      <c r="N141" s="330"/>
      <c r="O141" s="330"/>
      <c r="P141" s="330"/>
      <c r="Q141" s="330"/>
      <c r="R141" s="330"/>
      <c r="S141" s="330"/>
      <c r="T141" s="330"/>
      <c r="U141" s="330"/>
      <c r="V141" s="330"/>
      <c r="W141" s="330"/>
      <c r="X141" s="330"/>
      <c r="Y141" s="330"/>
      <c r="BF141" s="332">
        <v>137</v>
      </c>
      <c r="BG141" s="333">
        <v>155000</v>
      </c>
      <c r="BH141" s="333">
        <v>166500</v>
      </c>
      <c r="BI141" s="333">
        <v>185000</v>
      </c>
      <c r="BJ141" s="333">
        <v>150000</v>
      </c>
      <c r="BK141" s="333">
        <v>166500</v>
      </c>
      <c r="BL141" s="333"/>
      <c r="BM141" s="333"/>
      <c r="BN141" s="333"/>
      <c r="BO141" s="333"/>
      <c r="BP141" s="331" t="s">
        <v>284</v>
      </c>
    </row>
    <row r="142" spans="1:68" s="331" customFormat="1" x14ac:dyDescent="0.3">
      <c r="A142" s="330"/>
      <c r="B142" s="330"/>
      <c r="C142" s="330"/>
      <c r="D142" s="330"/>
      <c r="E142" s="330"/>
      <c r="F142" s="330"/>
      <c r="G142" s="330"/>
      <c r="H142" s="330"/>
      <c r="I142" s="330"/>
      <c r="J142" s="330"/>
      <c r="K142" s="330"/>
      <c r="L142" s="330"/>
      <c r="M142" s="330"/>
      <c r="N142" s="330"/>
      <c r="O142" s="330"/>
      <c r="P142" s="330"/>
      <c r="Q142" s="330"/>
      <c r="R142" s="330"/>
      <c r="S142" s="330"/>
      <c r="T142" s="330"/>
      <c r="U142" s="330"/>
      <c r="V142" s="330"/>
      <c r="W142" s="330"/>
      <c r="X142" s="330"/>
      <c r="Y142" s="330"/>
      <c r="BF142" s="332">
        <v>138</v>
      </c>
      <c r="BG142" s="333">
        <v>155000</v>
      </c>
      <c r="BH142" s="333">
        <v>166500</v>
      </c>
      <c r="BI142" s="333">
        <v>185000</v>
      </c>
      <c r="BJ142" s="333">
        <v>150000</v>
      </c>
      <c r="BK142" s="333">
        <v>166500</v>
      </c>
      <c r="BL142" s="333"/>
      <c r="BM142" s="333"/>
      <c r="BN142" s="333"/>
      <c r="BO142" s="333"/>
      <c r="BP142" s="331" t="s">
        <v>284</v>
      </c>
    </row>
    <row r="143" spans="1:68" s="331" customFormat="1" x14ac:dyDescent="0.3">
      <c r="A143" s="330"/>
      <c r="B143" s="330"/>
      <c r="C143" s="330"/>
      <c r="D143" s="330"/>
      <c r="E143" s="330"/>
      <c r="F143" s="330"/>
      <c r="G143" s="330"/>
      <c r="H143" s="330"/>
      <c r="I143" s="330"/>
      <c r="J143" s="330"/>
      <c r="K143" s="330"/>
      <c r="L143" s="330"/>
      <c r="M143" s="330"/>
      <c r="N143" s="330"/>
      <c r="O143" s="330"/>
      <c r="P143" s="330"/>
      <c r="Q143" s="330"/>
      <c r="R143" s="330"/>
      <c r="S143" s="330"/>
      <c r="T143" s="330"/>
      <c r="U143" s="330"/>
      <c r="V143" s="330"/>
      <c r="W143" s="330"/>
      <c r="X143" s="330"/>
      <c r="Y143" s="330"/>
      <c r="BF143" s="332">
        <v>139</v>
      </c>
      <c r="BG143" s="333">
        <v>155000</v>
      </c>
      <c r="BH143" s="333">
        <v>166500</v>
      </c>
      <c r="BI143" s="333">
        <v>185000</v>
      </c>
      <c r="BJ143" s="333">
        <v>150000</v>
      </c>
      <c r="BK143" s="333">
        <v>166500</v>
      </c>
      <c r="BL143" s="333"/>
      <c r="BM143" s="333"/>
      <c r="BN143" s="333"/>
      <c r="BO143" s="333"/>
      <c r="BP143" s="331" t="s">
        <v>284</v>
      </c>
    </row>
    <row r="144" spans="1:68" s="331" customFormat="1" x14ac:dyDescent="0.3">
      <c r="A144" s="330"/>
      <c r="B144" s="330"/>
      <c r="C144" s="330"/>
      <c r="D144" s="330"/>
      <c r="E144" s="330"/>
      <c r="F144" s="330"/>
      <c r="G144" s="330"/>
      <c r="H144" s="330"/>
      <c r="I144" s="330"/>
      <c r="J144" s="330"/>
      <c r="K144" s="330"/>
      <c r="L144" s="330"/>
      <c r="M144" s="330"/>
      <c r="N144" s="330"/>
      <c r="O144" s="330"/>
      <c r="P144" s="330"/>
      <c r="Q144" s="330"/>
      <c r="R144" s="330"/>
      <c r="S144" s="330"/>
      <c r="T144" s="330"/>
      <c r="U144" s="330"/>
      <c r="V144" s="330"/>
      <c r="W144" s="330"/>
      <c r="X144" s="330"/>
      <c r="Y144" s="330"/>
      <c r="BF144" s="332">
        <v>140</v>
      </c>
      <c r="BG144" s="333">
        <v>155000</v>
      </c>
      <c r="BH144" s="333">
        <v>166500</v>
      </c>
      <c r="BI144" s="333">
        <v>185000</v>
      </c>
      <c r="BJ144" s="333">
        <v>150000</v>
      </c>
      <c r="BK144" s="333">
        <v>166500</v>
      </c>
      <c r="BL144" s="333"/>
      <c r="BM144" s="333"/>
      <c r="BN144" s="333"/>
      <c r="BO144" s="333"/>
      <c r="BP144" s="331" t="s">
        <v>284</v>
      </c>
    </row>
    <row r="145" spans="1:68" s="331" customFormat="1" x14ac:dyDescent="0.3">
      <c r="A145" s="330"/>
      <c r="B145" s="330"/>
      <c r="C145" s="330"/>
      <c r="D145" s="330"/>
      <c r="E145" s="330"/>
      <c r="F145" s="330"/>
      <c r="G145" s="330"/>
      <c r="H145" s="330"/>
      <c r="I145" s="330"/>
      <c r="J145" s="330"/>
      <c r="K145" s="330"/>
      <c r="L145" s="330"/>
      <c r="M145" s="330"/>
      <c r="N145" s="330"/>
      <c r="O145" s="330"/>
      <c r="P145" s="330"/>
      <c r="Q145" s="330"/>
      <c r="R145" s="330"/>
      <c r="S145" s="330"/>
      <c r="T145" s="330"/>
      <c r="U145" s="330"/>
      <c r="V145" s="330"/>
      <c r="W145" s="330"/>
      <c r="X145" s="330"/>
      <c r="Y145" s="330"/>
      <c r="BF145" s="332">
        <v>141</v>
      </c>
      <c r="BG145" s="333">
        <v>150000</v>
      </c>
      <c r="BH145" s="333">
        <v>166500</v>
      </c>
      <c r="BI145" s="333">
        <v>185000</v>
      </c>
      <c r="BJ145" s="333">
        <v>150000</v>
      </c>
      <c r="BK145" s="333">
        <v>166500</v>
      </c>
      <c r="BL145" s="333"/>
      <c r="BM145" s="333"/>
      <c r="BN145" s="333"/>
      <c r="BO145" s="333"/>
      <c r="BP145" s="331" t="s">
        <v>284</v>
      </c>
    </row>
    <row r="146" spans="1:68" s="331" customFormat="1" x14ac:dyDescent="0.3">
      <c r="A146" s="330"/>
      <c r="B146" s="330"/>
      <c r="C146" s="330"/>
      <c r="D146" s="330"/>
      <c r="E146" s="330"/>
      <c r="F146" s="330"/>
      <c r="G146" s="330"/>
      <c r="H146" s="330"/>
      <c r="I146" s="330"/>
      <c r="J146" s="330"/>
      <c r="K146" s="330"/>
      <c r="L146" s="330"/>
      <c r="M146" s="330"/>
      <c r="N146" s="330"/>
      <c r="O146" s="330"/>
      <c r="P146" s="330"/>
      <c r="Q146" s="330"/>
      <c r="R146" s="330"/>
      <c r="S146" s="330"/>
      <c r="T146" s="330"/>
      <c r="U146" s="330"/>
      <c r="V146" s="330"/>
      <c r="W146" s="330"/>
      <c r="X146" s="330"/>
      <c r="Y146" s="330"/>
      <c r="BF146" s="332">
        <v>142</v>
      </c>
      <c r="BG146" s="333">
        <v>150000</v>
      </c>
      <c r="BH146" s="333">
        <v>166500</v>
      </c>
      <c r="BI146" s="333">
        <v>185000</v>
      </c>
      <c r="BJ146" s="333">
        <v>150000</v>
      </c>
      <c r="BK146" s="333">
        <v>166500</v>
      </c>
      <c r="BL146" s="333"/>
      <c r="BM146" s="333"/>
      <c r="BN146" s="333"/>
      <c r="BO146" s="333"/>
      <c r="BP146" s="331" t="s">
        <v>284</v>
      </c>
    </row>
    <row r="147" spans="1:68" s="331" customFormat="1" x14ac:dyDescent="0.3">
      <c r="A147" s="330"/>
      <c r="B147" s="330"/>
      <c r="C147" s="330"/>
      <c r="D147" s="330"/>
      <c r="E147" s="330"/>
      <c r="F147" s="330"/>
      <c r="G147" s="330"/>
      <c r="H147" s="330"/>
      <c r="I147" s="330"/>
      <c r="J147" s="330"/>
      <c r="K147" s="330"/>
      <c r="L147" s="330"/>
      <c r="M147" s="330"/>
      <c r="N147" s="330"/>
      <c r="O147" s="330"/>
      <c r="P147" s="330"/>
      <c r="Q147" s="330"/>
      <c r="R147" s="330"/>
      <c r="S147" s="330"/>
      <c r="T147" s="330"/>
      <c r="U147" s="330"/>
      <c r="V147" s="330"/>
      <c r="W147" s="330"/>
      <c r="X147" s="330"/>
      <c r="Y147" s="330"/>
      <c r="BF147" s="332">
        <v>143</v>
      </c>
      <c r="BG147" s="333">
        <v>150000</v>
      </c>
      <c r="BH147" s="333">
        <v>166500</v>
      </c>
      <c r="BI147" s="333">
        <v>185000</v>
      </c>
      <c r="BJ147" s="333">
        <v>150000</v>
      </c>
      <c r="BK147" s="333">
        <v>166500</v>
      </c>
      <c r="BL147" s="333"/>
      <c r="BM147" s="333"/>
      <c r="BN147" s="333"/>
      <c r="BO147" s="333"/>
      <c r="BP147" s="331" t="s">
        <v>284</v>
      </c>
    </row>
    <row r="148" spans="1:68" s="331" customFormat="1" x14ac:dyDescent="0.3">
      <c r="A148" s="330"/>
      <c r="B148" s="330"/>
      <c r="C148" s="330"/>
      <c r="D148" s="330"/>
      <c r="E148" s="330"/>
      <c r="F148" s="330"/>
      <c r="G148" s="330"/>
      <c r="H148" s="330"/>
      <c r="I148" s="330"/>
      <c r="J148" s="330"/>
      <c r="K148" s="330"/>
      <c r="L148" s="330"/>
      <c r="M148" s="330"/>
      <c r="N148" s="330"/>
      <c r="O148" s="330"/>
      <c r="P148" s="330"/>
      <c r="Q148" s="330"/>
      <c r="R148" s="330"/>
      <c r="S148" s="330"/>
      <c r="T148" s="330"/>
      <c r="U148" s="330"/>
      <c r="V148" s="330"/>
      <c r="W148" s="330"/>
      <c r="X148" s="330"/>
      <c r="Y148" s="330"/>
      <c r="BF148" s="332">
        <v>144</v>
      </c>
      <c r="BG148" s="333">
        <v>150000</v>
      </c>
      <c r="BH148" s="333">
        <v>166500</v>
      </c>
      <c r="BI148" s="333">
        <v>185000</v>
      </c>
      <c r="BJ148" s="333">
        <v>150000</v>
      </c>
      <c r="BK148" s="333">
        <v>166500</v>
      </c>
      <c r="BL148" s="333"/>
      <c r="BM148" s="333"/>
      <c r="BN148" s="333"/>
      <c r="BO148" s="333"/>
      <c r="BP148" s="331" t="s">
        <v>284</v>
      </c>
    </row>
    <row r="149" spans="1:68" s="331" customFormat="1" x14ac:dyDescent="0.3">
      <c r="A149" s="330"/>
      <c r="B149" s="330"/>
      <c r="C149" s="330"/>
      <c r="D149" s="330"/>
      <c r="E149" s="330"/>
      <c r="F149" s="330"/>
      <c r="G149" s="330"/>
      <c r="H149" s="330"/>
      <c r="I149" s="330"/>
      <c r="J149" s="330"/>
      <c r="K149" s="330"/>
      <c r="L149" s="330"/>
      <c r="M149" s="330"/>
      <c r="N149" s="330"/>
      <c r="O149" s="330"/>
      <c r="P149" s="330"/>
      <c r="Q149" s="330"/>
      <c r="R149" s="330"/>
      <c r="S149" s="330"/>
      <c r="T149" s="330"/>
      <c r="U149" s="330"/>
      <c r="V149" s="330"/>
      <c r="W149" s="330"/>
      <c r="X149" s="330"/>
      <c r="Y149" s="330"/>
      <c r="BF149" s="332">
        <v>145</v>
      </c>
      <c r="BG149" s="333">
        <v>150000</v>
      </c>
      <c r="BH149" s="333">
        <v>166500</v>
      </c>
      <c r="BI149" s="333">
        <v>185000</v>
      </c>
      <c r="BJ149" s="333">
        <v>150000</v>
      </c>
      <c r="BK149" s="333">
        <v>166500</v>
      </c>
      <c r="BL149" s="333"/>
      <c r="BM149" s="333"/>
      <c r="BN149" s="333"/>
      <c r="BO149" s="333"/>
      <c r="BP149" s="331" t="s">
        <v>284</v>
      </c>
    </row>
    <row r="150" spans="1:68" s="331" customFormat="1" x14ac:dyDescent="0.3">
      <c r="A150" s="330"/>
      <c r="B150" s="330"/>
      <c r="C150" s="330"/>
      <c r="D150" s="330"/>
      <c r="E150" s="330"/>
      <c r="F150" s="330"/>
      <c r="G150" s="330"/>
      <c r="H150" s="330"/>
      <c r="I150" s="330"/>
      <c r="J150" s="330"/>
      <c r="K150" s="330"/>
      <c r="L150" s="330"/>
      <c r="M150" s="330"/>
      <c r="N150" s="330"/>
      <c r="O150" s="330"/>
      <c r="P150" s="330"/>
      <c r="Q150" s="330"/>
      <c r="R150" s="330"/>
      <c r="S150" s="330"/>
      <c r="T150" s="330"/>
      <c r="U150" s="330"/>
      <c r="V150" s="330"/>
      <c r="W150" s="330"/>
      <c r="X150" s="330"/>
      <c r="Y150" s="330"/>
      <c r="BF150" s="332">
        <v>146</v>
      </c>
      <c r="BG150" s="333">
        <v>150000</v>
      </c>
      <c r="BH150" s="333">
        <v>166500</v>
      </c>
      <c r="BI150" s="333">
        <v>185000</v>
      </c>
      <c r="BJ150" s="333">
        <v>150000</v>
      </c>
      <c r="BK150" s="333">
        <v>166500</v>
      </c>
      <c r="BL150" s="333"/>
      <c r="BM150" s="333"/>
      <c r="BN150" s="333"/>
      <c r="BO150" s="333"/>
      <c r="BP150" s="331" t="s">
        <v>284</v>
      </c>
    </row>
    <row r="151" spans="1:68" s="331" customFormat="1" x14ac:dyDescent="0.3">
      <c r="A151" s="330"/>
      <c r="B151" s="330"/>
      <c r="C151" s="330"/>
      <c r="D151" s="330"/>
      <c r="E151" s="330"/>
      <c r="F151" s="330"/>
      <c r="G151" s="330"/>
      <c r="H151" s="330"/>
      <c r="I151" s="330"/>
      <c r="J151" s="330"/>
      <c r="K151" s="330"/>
      <c r="L151" s="330"/>
      <c r="M151" s="330"/>
      <c r="N151" s="330"/>
      <c r="O151" s="330"/>
      <c r="P151" s="330"/>
      <c r="Q151" s="330"/>
      <c r="R151" s="330"/>
      <c r="S151" s="330"/>
      <c r="T151" s="330"/>
      <c r="U151" s="330"/>
      <c r="V151" s="330"/>
      <c r="W151" s="330"/>
      <c r="X151" s="330"/>
      <c r="Y151" s="330"/>
      <c r="BF151" s="332">
        <v>147</v>
      </c>
      <c r="BG151" s="333">
        <v>150000</v>
      </c>
      <c r="BH151" s="333">
        <v>166500</v>
      </c>
      <c r="BI151" s="333">
        <v>185000</v>
      </c>
      <c r="BJ151" s="333">
        <v>150000</v>
      </c>
      <c r="BK151" s="333">
        <v>166500</v>
      </c>
      <c r="BL151" s="333"/>
      <c r="BM151" s="333"/>
      <c r="BN151" s="333"/>
      <c r="BO151" s="333"/>
      <c r="BP151" s="331" t="s">
        <v>284</v>
      </c>
    </row>
    <row r="152" spans="1:68" s="331" customFormat="1" x14ac:dyDescent="0.3">
      <c r="A152" s="330"/>
      <c r="B152" s="330"/>
      <c r="C152" s="330"/>
      <c r="D152" s="330"/>
      <c r="E152" s="330"/>
      <c r="F152" s="330"/>
      <c r="G152" s="330"/>
      <c r="H152" s="330"/>
      <c r="I152" s="330"/>
      <c r="J152" s="330"/>
      <c r="K152" s="330"/>
      <c r="L152" s="330"/>
      <c r="M152" s="330"/>
      <c r="N152" s="330"/>
      <c r="O152" s="330"/>
      <c r="P152" s="330"/>
      <c r="Q152" s="330"/>
      <c r="R152" s="330"/>
      <c r="S152" s="330"/>
      <c r="T152" s="330"/>
      <c r="U152" s="330"/>
      <c r="V152" s="330"/>
      <c r="W152" s="330"/>
      <c r="X152" s="330"/>
      <c r="Y152" s="330"/>
      <c r="BF152" s="332">
        <v>148</v>
      </c>
      <c r="BG152" s="333">
        <v>150000</v>
      </c>
      <c r="BH152" s="333">
        <v>166500</v>
      </c>
      <c r="BI152" s="333">
        <v>185000</v>
      </c>
      <c r="BJ152" s="333">
        <v>150000</v>
      </c>
      <c r="BK152" s="333">
        <v>166500</v>
      </c>
      <c r="BL152" s="333"/>
      <c r="BM152" s="333"/>
      <c r="BN152" s="333"/>
      <c r="BO152" s="333"/>
      <c r="BP152" s="331" t="s">
        <v>284</v>
      </c>
    </row>
    <row r="153" spans="1:68" s="331" customFormat="1" x14ac:dyDescent="0.3">
      <c r="A153" s="330"/>
      <c r="B153" s="330"/>
      <c r="C153" s="330"/>
      <c r="D153" s="330"/>
      <c r="E153" s="330"/>
      <c r="F153" s="330"/>
      <c r="G153" s="330"/>
      <c r="H153" s="330"/>
      <c r="I153" s="330"/>
      <c r="J153" s="330"/>
      <c r="K153" s="330"/>
      <c r="L153" s="330"/>
      <c r="M153" s="330"/>
      <c r="N153" s="330"/>
      <c r="O153" s="330"/>
      <c r="P153" s="330"/>
      <c r="Q153" s="330"/>
      <c r="R153" s="330"/>
      <c r="S153" s="330"/>
      <c r="T153" s="330"/>
      <c r="U153" s="330"/>
      <c r="V153" s="330"/>
      <c r="W153" s="330"/>
      <c r="X153" s="330"/>
      <c r="Y153" s="330"/>
      <c r="BF153" s="332">
        <v>149</v>
      </c>
      <c r="BG153" s="333">
        <v>150000</v>
      </c>
      <c r="BH153" s="333">
        <v>166500</v>
      </c>
      <c r="BI153" s="333">
        <v>185000</v>
      </c>
      <c r="BJ153" s="333">
        <v>150000</v>
      </c>
      <c r="BK153" s="333">
        <v>166500</v>
      </c>
      <c r="BL153" s="333"/>
      <c r="BM153" s="333"/>
      <c r="BN153" s="333"/>
      <c r="BO153" s="333"/>
      <c r="BP153" s="331" t="s">
        <v>284</v>
      </c>
    </row>
    <row r="154" spans="1:68" s="331" customFormat="1" x14ac:dyDescent="0.3">
      <c r="A154" s="330"/>
      <c r="B154" s="330"/>
      <c r="C154" s="330"/>
      <c r="D154" s="330"/>
      <c r="E154" s="330"/>
      <c r="F154" s="330"/>
      <c r="G154" s="330"/>
      <c r="H154" s="330"/>
      <c r="I154" s="330"/>
      <c r="J154" s="330"/>
      <c r="K154" s="330"/>
      <c r="L154" s="330"/>
      <c r="M154" s="330"/>
      <c r="N154" s="330"/>
      <c r="O154" s="330"/>
      <c r="P154" s="330"/>
      <c r="Q154" s="330"/>
      <c r="R154" s="330"/>
      <c r="S154" s="330"/>
      <c r="T154" s="330"/>
      <c r="U154" s="330"/>
      <c r="V154" s="330"/>
      <c r="W154" s="330"/>
      <c r="X154" s="330"/>
      <c r="Y154" s="330"/>
      <c r="BF154" s="332">
        <v>150</v>
      </c>
      <c r="BG154" s="333">
        <v>150000</v>
      </c>
      <c r="BH154" s="333">
        <v>135000</v>
      </c>
      <c r="BI154" s="333">
        <v>150000</v>
      </c>
      <c r="BJ154" s="333">
        <v>150000</v>
      </c>
      <c r="BK154" s="333">
        <v>135000</v>
      </c>
      <c r="BL154" s="333"/>
      <c r="BM154" s="333"/>
      <c r="BN154" s="333"/>
      <c r="BO154" s="333"/>
      <c r="BP154" s="331" t="s">
        <v>284</v>
      </c>
    </row>
    <row r="155" spans="1:68" s="331" customFormat="1" x14ac:dyDescent="0.3">
      <c r="A155" s="330"/>
      <c r="B155" s="330"/>
      <c r="C155" s="330"/>
      <c r="D155" s="330"/>
      <c r="E155" s="330"/>
      <c r="F155" s="330"/>
      <c r="G155" s="330"/>
      <c r="H155" s="330"/>
      <c r="I155" s="330"/>
      <c r="J155" s="330"/>
      <c r="K155" s="330"/>
      <c r="L155" s="330"/>
      <c r="M155" s="330"/>
      <c r="N155" s="330"/>
      <c r="O155" s="330"/>
      <c r="P155" s="330"/>
      <c r="Q155" s="330"/>
      <c r="R155" s="330"/>
      <c r="S155" s="330"/>
      <c r="T155" s="330"/>
      <c r="U155" s="330"/>
      <c r="V155" s="330"/>
      <c r="W155" s="330"/>
      <c r="X155" s="330"/>
      <c r="Y155" s="330"/>
      <c r="BF155" s="332">
        <v>151</v>
      </c>
      <c r="BG155" s="333">
        <v>150000</v>
      </c>
      <c r="BH155" s="333">
        <v>135000</v>
      </c>
      <c r="BI155" s="333">
        <v>150000</v>
      </c>
      <c r="BJ155" s="333">
        <v>150000</v>
      </c>
      <c r="BK155" s="333">
        <v>135000</v>
      </c>
      <c r="BL155" s="333"/>
      <c r="BM155" s="333"/>
      <c r="BN155" s="333"/>
      <c r="BO155" s="333"/>
      <c r="BP155" s="331" t="s">
        <v>284</v>
      </c>
    </row>
    <row r="156" spans="1:68" s="331" customFormat="1" x14ac:dyDescent="0.3">
      <c r="A156" s="330"/>
      <c r="B156" s="330"/>
      <c r="C156" s="330"/>
      <c r="D156" s="330"/>
      <c r="E156" s="330"/>
      <c r="F156" s="330"/>
      <c r="G156" s="330"/>
      <c r="H156" s="330"/>
      <c r="I156" s="330"/>
      <c r="J156" s="330"/>
      <c r="K156" s="330"/>
      <c r="L156" s="330"/>
      <c r="M156" s="330"/>
      <c r="N156" s="330"/>
      <c r="O156" s="330"/>
      <c r="P156" s="330"/>
      <c r="Q156" s="330"/>
      <c r="R156" s="330"/>
      <c r="S156" s="330"/>
      <c r="T156" s="330"/>
      <c r="U156" s="330"/>
      <c r="V156" s="330"/>
      <c r="W156" s="330"/>
      <c r="X156" s="330"/>
      <c r="Y156" s="330"/>
      <c r="BF156" s="332">
        <v>152</v>
      </c>
      <c r="BG156" s="333">
        <v>150000</v>
      </c>
      <c r="BH156" s="333">
        <v>135000</v>
      </c>
      <c r="BI156" s="333">
        <v>150000</v>
      </c>
      <c r="BJ156" s="333">
        <v>150000</v>
      </c>
      <c r="BK156" s="333">
        <v>135000</v>
      </c>
      <c r="BL156" s="333"/>
      <c r="BM156" s="333"/>
      <c r="BN156" s="333"/>
      <c r="BO156" s="333"/>
      <c r="BP156" s="331" t="s">
        <v>284</v>
      </c>
    </row>
    <row r="157" spans="1:68" s="331" customFormat="1" x14ac:dyDescent="0.3">
      <c r="A157" s="330"/>
      <c r="B157" s="330"/>
      <c r="C157" s="330"/>
      <c r="D157" s="330"/>
      <c r="E157" s="330"/>
      <c r="F157" s="330"/>
      <c r="G157" s="330"/>
      <c r="H157" s="330"/>
      <c r="I157" s="330"/>
      <c r="J157" s="330"/>
      <c r="K157" s="330"/>
      <c r="L157" s="330"/>
      <c r="M157" s="330"/>
      <c r="N157" s="330"/>
      <c r="O157" s="330"/>
      <c r="P157" s="330"/>
      <c r="Q157" s="330"/>
      <c r="R157" s="330"/>
      <c r="S157" s="330"/>
      <c r="T157" s="330"/>
      <c r="U157" s="330"/>
      <c r="V157" s="330"/>
      <c r="W157" s="330"/>
      <c r="X157" s="330"/>
      <c r="Y157" s="330"/>
      <c r="BF157" s="332">
        <v>153</v>
      </c>
      <c r="BG157" s="333">
        <v>150000</v>
      </c>
      <c r="BH157" s="333">
        <v>135000</v>
      </c>
      <c r="BI157" s="333">
        <v>150000</v>
      </c>
      <c r="BJ157" s="333">
        <v>150000</v>
      </c>
      <c r="BK157" s="333">
        <v>135000</v>
      </c>
      <c r="BL157" s="333"/>
      <c r="BM157" s="333"/>
      <c r="BN157" s="333"/>
      <c r="BO157" s="333"/>
      <c r="BP157" s="331" t="s">
        <v>284</v>
      </c>
    </row>
    <row r="158" spans="1:68" s="331" customFormat="1" x14ac:dyDescent="0.3">
      <c r="A158" s="330"/>
      <c r="B158" s="330"/>
      <c r="C158" s="330"/>
      <c r="D158" s="330"/>
      <c r="E158" s="330"/>
      <c r="F158" s="330"/>
      <c r="G158" s="330"/>
      <c r="H158" s="330"/>
      <c r="I158" s="330"/>
      <c r="J158" s="330"/>
      <c r="K158" s="330"/>
      <c r="L158" s="330"/>
      <c r="M158" s="330"/>
      <c r="N158" s="330"/>
      <c r="O158" s="330"/>
      <c r="P158" s="330"/>
      <c r="Q158" s="330"/>
      <c r="R158" s="330"/>
      <c r="S158" s="330"/>
      <c r="T158" s="330"/>
      <c r="U158" s="330"/>
      <c r="V158" s="330"/>
      <c r="W158" s="330"/>
      <c r="X158" s="330"/>
      <c r="Y158" s="330"/>
      <c r="BF158" s="332">
        <v>154</v>
      </c>
      <c r="BG158" s="333">
        <v>150000</v>
      </c>
      <c r="BH158" s="333">
        <v>135000</v>
      </c>
      <c r="BI158" s="333">
        <v>150000</v>
      </c>
      <c r="BJ158" s="333">
        <v>150000</v>
      </c>
      <c r="BK158" s="333">
        <v>135000</v>
      </c>
      <c r="BL158" s="333"/>
      <c r="BM158" s="333"/>
      <c r="BN158" s="333"/>
      <c r="BO158" s="333"/>
      <c r="BP158" s="331" t="s">
        <v>284</v>
      </c>
    </row>
    <row r="159" spans="1:68" s="331" customFormat="1" x14ac:dyDescent="0.3">
      <c r="A159" s="330"/>
      <c r="B159" s="330"/>
      <c r="C159" s="330"/>
      <c r="D159" s="330"/>
      <c r="E159" s="330"/>
      <c r="F159" s="330"/>
      <c r="G159" s="330"/>
      <c r="H159" s="330"/>
      <c r="I159" s="330"/>
      <c r="J159" s="330"/>
      <c r="K159" s="330"/>
      <c r="L159" s="330"/>
      <c r="M159" s="330"/>
      <c r="N159" s="330"/>
      <c r="O159" s="330"/>
      <c r="P159" s="330"/>
      <c r="Q159" s="330"/>
      <c r="R159" s="330"/>
      <c r="S159" s="330"/>
      <c r="T159" s="330"/>
      <c r="U159" s="330"/>
      <c r="V159" s="330"/>
      <c r="W159" s="330"/>
      <c r="X159" s="330"/>
      <c r="Y159" s="330"/>
      <c r="BF159" s="332">
        <v>155</v>
      </c>
      <c r="BG159" s="333">
        <v>150000</v>
      </c>
      <c r="BH159" s="333">
        <v>135000</v>
      </c>
      <c r="BI159" s="333">
        <v>150000</v>
      </c>
      <c r="BJ159" s="333">
        <v>150000</v>
      </c>
      <c r="BK159" s="333">
        <v>135000</v>
      </c>
      <c r="BL159" s="333"/>
      <c r="BM159" s="333"/>
      <c r="BN159" s="333"/>
      <c r="BO159" s="333"/>
      <c r="BP159" s="331" t="s">
        <v>284</v>
      </c>
    </row>
    <row r="160" spans="1:68" s="331" customFormat="1" x14ac:dyDescent="0.3">
      <c r="A160" s="330"/>
      <c r="B160" s="330"/>
      <c r="C160" s="330"/>
      <c r="D160" s="330"/>
      <c r="E160" s="330"/>
      <c r="F160" s="330"/>
      <c r="G160" s="330"/>
      <c r="H160" s="330"/>
      <c r="I160" s="330"/>
      <c r="J160" s="330"/>
      <c r="K160" s="330"/>
      <c r="L160" s="330"/>
      <c r="M160" s="330"/>
      <c r="N160" s="330"/>
      <c r="O160" s="330"/>
      <c r="P160" s="330"/>
      <c r="Q160" s="330"/>
      <c r="R160" s="330"/>
      <c r="S160" s="330"/>
      <c r="T160" s="330"/>
      <c r="U160" s="330"/>
      <c r="V160" s="330"/>
      <c r="W160" s="330"/>
      <c r="X160" s="330"/>
      <c r="Y160" s="330"/>
      <c r="BF160" s="332">
        <v>156</v>
      </c>
      <c r="BG160" s="333">
        <v>150000</v>
      </c>
      <c r="BH160" s="333">
        <v>135000</v>
      </c>
      <c r="BI160" s="333">
        <v>150000</v>
      </c>
      <c r="BJ160" s="333">
        <v>150000</v>
      </c>
      <c r="BK160" s="333">
        <v>135000</v>
      </c>
      <c r="BL160" s="333"/>
      <c r="BM160" s="333"/>
      <c r="BN160" s="333"/>
      <c r="BO160" s="333"/>
      <c r="BP160" s="331" t="s">
        <v>284</v>
      </c>
    </row>
    <row r="161" spans="1:68" s="331" customFormat="1" x14ac:dyDescent="0.3">
      <c r="A161" s="330"/>
      <c r="B161" s="330"/>
      <c r="C161" s="330"/>
      <c r="D161" s="330"/>
      <c r="E161" s="330"/>
      <c r="F161" s="330"/>
      <c r="G161" s="330"/>
      <c r="H161" s="330"/>
      <c r="I161" s="330"/>
      <c r="J161" s="330"/>
      <c r="K161" s="330"/>
      <c r="L161" s="330"/>
      <c r="M161" s="330"/>
      <c r="N161" s="330"/>
      <c r="O161" s="330"/>
      <c r="P161" s="330"/>
      <c r="Q161" s="330"/>
      <c r="R161" s="330"/>
      <c r="S161" s="330"/>
      <c r="T161" s="330"/>
      <c r="U161" s="330"/>
      <c r="V161" s="330"/>
      <c r="W161" s="330"/>
      <c r="X161" s="330"/>
      <c r="Y161" s="330"/>
      <c r="BF161" s="332">
        <v>157</v>
      </c>
      <c r="BG161" s="333">
        <v>150000</v>
      </c>
      <c r="BH161" s="333">
        <v>135000</v>
      </c>
      <c r="BI161" s="333">
        <v>150000</v>
      </c>
      <c r="BJ161" s="333">
        <v>150000</v>
      </c>
      <c r="BK161" s="333">
        <v>135000</v>
      </c>
      <c r="BL161" s="333"/>
      <c r="BM161" s="333"/>
      <c r="BN161" s="333"/>
      <c r="BO161" s="333"/>
      <c r="BP161" s="331" t="s">
        <v>284</v>
      </c>
    </row>
    <row r="162" spans="1:68" s="331" customFormat="1" x14ac:dyDescent="0.3">
      <c r="A162" s="330"/>
      <c r="B162" s="330"/>
      <c r="C162" s="330"/>
      <c r="D162" s="330"/>
      <c r="E162" s="330"/>
      <c r="F162" s="330"/>
      <c r="G162" s="330"/>
      <c r="H162" s="330"/>
      <c r="I162" s="330"/>
      <c r="J162" s="330"/>
      <c r="K162" s="330"/>
      <c r="L162" s="330"/>
      <c r="M162" s="330"/>
      <c r="N162" s="330"/>
      <c r="O162" s="330"/>
      <c r="P162" s="330"/>
      <c r="Q162" s="330"/>
      <c r="R162" s="330"/>
      <c r="S162" s="330"/>
      <c r="T162" s="330"/>
      <c r="U162" s="330"/>
      <c r="V162" s="330"/>
      <c r="W162" s="330"/>
      <c r="X162" s="330"/>
      <c r="Y162" s="330"/>
      <c r="BF162" s="332">
        <v>158</v>
      </c>
      <c r="BG162" s="333">
        <v>150000</v>
      </c>
      <c r="BH162" s="333">
        <v>135000</v>
      </c>
      <c r="BI162" s="333">
        <v>150000</v>
      </c>
      <c r="BJ162" s="333">
        <v>150000</v>
      </c>
      <c r="BK162" s="333">
        <v>135000</v>
      </c>
      <c r="BL162" s="333"/>
      <c r="BN162" s="333"/>
      <c r="BO162" s="333"/>
      <c r="BP162" s="331" t="s">
        <v>284</v>
      </c>
    </row>
    <row r="163" spans="1:68" s="331" customFormat="1" x14ac:dyDescent="0.3">
      <c r="A163" s="330"/>
      <c r="B163" s="330"/>
      <c r="C163" s="330"/>
      <c r="D163" s="330"/>
      <c r="E163" s="330"/>
      <c r="F163" s="330"/>
      <c r="G163" s="330"/>
      <c r="H163" s="330"/>
      <c r="I163" s="330"/>
      <c r="J163" s="330"/>
      <c r="K163" s="330"/>
      <c r="L163" s="330"/>
      <c r="M163" s="330"/>
      <c r="N163" s="330"/>
      <c r="O163" s="330"/>
      <c r="P163" s="330"/>
      <c r="Q163" s="330"/>
      <c r="R163" s="330"/>
      <c r="S163" s="330"/>
      <c r="T163" s="330"/>
      <c r="U163" s="330"/>
      <c r="V163" s="330"/>
      <c r="W163" s="330"/>
      <c r="X163" s="330"/>
      <c r="Y163" s="330"/>
      <c r="BF163" s="332">
        <v>159</v>
      </c>
      <c r="BG163" s="333">
        <v>150000</v>
      </c>
      <c r="BH163" s="333">
        <v>135000</v>
      </c>
      <c r="BI163" s="333">
        <v>150000</v>
      </c>
      <c r="BJ163" s="333">
        <v>150000</v>
      </c>
      <c r="BK163" s="333">
        <v>135000</v>
      </c>
      <c r="BL163" s="333"/>
      <c r="BM163" s="333"/>
      <c r="BN163" s="333"/>
      <c r="BO163" s="333"/>
      <c r="BP163" s="331" t="s">
        <v>284</v>
      </c>
    </row>
    <row r="164" spans="1:68" s="331" customFormat="1" x14ac:dyDescent="0.3">
      <c r="A164" s="330"/>
      <c r="B164" s="330"/>
      <c r="C164" s="330"/>
      <c r="D164" s="330"/>
      <c r="E164" s="330"/>
      <c r="F164" s="330"/>
      <c r="G164" s="330"/>
      <c r="H164" s="330"/>
      <c r="I164" s="330"/>
      <c r="J164" s="330"/>
      <c r="K164" s="330"/>
      <c r="L164" s="330"/>
      <c r="M164" s="330"/>
      <c r="N164" s="330"/>
      <c r="O164" s="330"/>
      <c r="P164" s="330"/>
      <c r="Q164" s="330"/>
      <c r="R164" s="330"/>
      <c r="S164" s="330"/>
      <c r="T164" s="330"/>
      <c r="U164" s="330"/>
      <c r="V164" s="330"/>
      <c r="W164" s="330"/>
      <c r="X164" s="330"/>
      <c r="Y164" s="330"/>
      <c r="BF164" s="332">
        <v>160</v>
      </c>
      <c r="BG164" s="333">
        <v>150000</v>
      </c>
      <c r="BH164" s="333">
        <v>135000</v>
      </c>
      <c r="BI164" s="333">
        <v>150000</v>
      </c>
      <c r="BJ164" s="333">
        <v>150000</v>
      </c>
      <c r="BK164" s="333">
        <v>135000</v>
      </c>
      <c r="BL164" s="333"/>
      <c r="BM164" s="333"/>
      <c r="BN164" s="333"/>
      <c r="BO164" s="333"/>
      <c r="BP164" s="331" t="s">
        <v>284</v>
      </c>
    </row>
    <row r="165" spans="1:68" s="331" customFormat="1" x14ac:dyDescent="0.3">
      <c r="A165" s="330"/>
      <c r="B165" s="330"/>
      <c r="C165" s="330"/>
      <c r="D165" s="330"/>
      <c r="E165" s="330"/>
      <c r="F165" s="330"/>
      <c r="G165" s="330"/>
      <c r="H165" s="330"/>
      <c r="I165" s="330"/>
      <c r="J165" s="330"/>
      <c r="K165" s="330"/>
      <c r="L165" s="330"/>
      <c r="M165" s="330"/>
      <c r="N165" s="330"/>
      <c r="O165" s="330"/>
      <c r="P165" s="330"/>
      <c r="Q165" s="330"/>
      <c r="R165" s="330"/>
      <c r="S165" s="330"/>
      <c r="T165" s="330"/>
      <c r="U165" s="330"/>
      <c r="V165" s="330"/>
      <c r="W165" s="330"/>
      <c r="X165" s="330"/>
      <c r="Y165" s="330"/>
      <c r="BF165" s="332">
        <v>161</v>
      </c>
      <c r="BG165" s="333">
        <v>145000</v>
      </c>
      <c r="BH165" s="333">
        <v>135000</v>
      </c>
      <c r="BI165" s="333">
        <v>150000</v>
      </c>
      <c r="BJ165" s="333">
        <v>150000</v>
      </c>
      <c r="BK165" s="333">
        <v>135000</v>
      </c>
      <c r="BL165" s="333"/>
      <c r="BM165" s="333"/>
      <c r="BN165" s="333"/>
      <c r="BO165" s="333"/>
      <c r="BP165" s="331" t="s">
        <v>284</v>
      </c>
    </row>
    <row r="166" spans="1:68" s="331" customFormat="1" x14ac:dyDescent="0.3">
      <c r="A166" s="330"/>
      <c r="B166" s="330"/>
      <c r="C166" s="330"/>
      <c r="D166" s="330"/>
      <c r="E166" s="330"/>
      <c r="F166" s="330"/>
      <c r="G166" s="330"/>
      <c r="H166" s="330"/>
      <c r="I166" s="330"/>
      <c r="J166" s="330"/>
      <c r="K166" s="330"/>
      <c r="L166" s="330"/>
      <c r="M166" s="330"/>
      <c r="N166" s="330"/>
      <c r="O166" s="330"/>
      <c r="P166" s="330"/>
      <c r="Q166" s="330"/>
      <c r="R166" s="330"/>
      <c r="S166" s="330"/>
      <c r="T166" s="330"/>
      <c r="U166" s="330"/>
      <c r="V166" s="330"/>
      <c r="W166" s="330"/>
      <c r="X166" s="330"/>
      <c r="Y166" s="330"/>
      <c r="BF166" s="332">
        <v>162</v>
      </c>
      <c r="BG166" s="333">
        <v>145000</v>
      </c>
      <c r="BH166" s="333">
        <v>135000</v>
      </c>
      <c r="BI166" s="333">
        <v>150000</v>
      </c>
      <c r="BJ166" s="333">
        <v>150000</v>
      </c>
      <c r="BK166" s="333">
        <v>135000</v>
      </c>
      <c r="BL166" s="333"/>
      <c r="BM166" s="333"/>
      <c r="BN166" s="333"/>
      <c r="BO166" s="333"/>
      <c r="BP166" s="331" t="s">
        <v>284</v>
      </c>
    </row>
    <row r="167" spans="1:68" s="331" customFormat="1" x14ac:dyDescent="0.3">
      <c r="A167" s="330"/>
      <c r="B167" s="330"/>
      <c r="C167" s="330"/>
      <c r="D167" s="330"/>
      <c r="E167" s="330"/>
      <c r="F167" s="330"/>
      <c r="G167" s="330"/>
      <c r="H167" s="330"/>
      <c r="I167" s="330"/>
      <c r="J167" s="330"/>
      <c r="K167" s="330"/>
      <c r="L167" s="330"/>
      <c r="M167" s="330"/>
      <c r="N167" s="330"/>
      <c r="O167" s="330"/>
      <c r="P167" s="330"/>
      <c r="Q167" s="330"/>
      <c r="R167" s="330"/>
      <c r="S167" s="330"/>
      <c r="T167" s="330"/>
      <c r="U167" s="330"/>
      <c r="V167" s="330"/>
      <c r="W167" s="330"/>
      <c r="X167" s="330"/>
      <c r="Y167" s="330"/>
      <c r="BF167" s="332">
        <v>163</v>
      </c>
      <c r="BG167" s="333">
        <v>145000</v>
      </c>
      <c r="BH167" s="333">
        <v>135000</v>
      </c>
      <c r="BI167" s="333">
        <v>150000</v>
      </c>
      <c r="BJ167" s="333">
        <v>150000</v>
      </c>
      <c r="BK167" s="333">
        <v>135000</v>
      </c>
      <c r="BL167" s="333"/>
      <c r="BM167" s="333"/>
      <c r="BN167" s="333"/>
      <c r="BO167" s="333"/>
      <c r="BP167" s="331" t="s">
        <v>284</v>
      </c>
    </row>
    <row r="168" spans="1:68" s="331" customFormat="1" x14ac:dyDescent="0.3">
      <c r="A168" s="330"/>
      <c r="B168" s="330"/>
      <c r="C168" s="330"/>
      <c r="D168" s="330"/>
      <c r="E168" s="330"/>
      <c r="F168" s="330"/>
      <c r="G168" s="330"/>
      <c r="H168" s="330"/>
      <c r="I168" s="330"/>
      <c r="J168" s="330"/>
      <c r="K168" s="330"/>
      <c r="L168" s="330"/>
      <c r="M168" s="330"/>
      <c r="N168" s="330"/>
      <c r="O168" s="330"/>
      <c r="P168" s="330"/>
      <c r="Q168" s="330"/>
      <c r="R168" s="330"/>
      <c r="S168" s="330"/>
      <c r="T168" s="330"/>
      <c r="U168" s="330"/>
      <c r="V168" s="330"/>
      <c r="W168" s="330"/>
      <c r="X168" s="330"/>
      <c r="Y168" s="330"/>
      <c r="BF168" s="332">
        <v>164</v>
      </c>
      <c r="BG168" s="333">
        <v>145000</v>
      </c>
      <c r="BH168" s="333">
        <v>135000</v>
      </c>
      <c r="BI168" s="333">
        <v>150000</v>
      </c>
      <c r="BJ168" s="333">
        <v>150000</v>
      </c>
      <c r="BK168" s="333">
        <v>135000</v>
      </c>
      <c r="BL168" s="333"/>
      <c r="BM168" s="333"/>
      <c r="BN168" s="333"/>
      <c r="BO168" s="333"/>
      <c r="BP168" s="331" t="s">
        <v>284</v>
      </c>
    </row>
    <row r="169" spans="1:68" s="331" customFormat="1" x14ac:dyDescent="0.3">
      <c r="A169" s="330"/>
      <c r="B169" s="330"/>
      <c r="C169" s="330"/>
      <c r="D169" s="330"/>
      <c r="E169" s="330"/>
      <c r="F169" s="330"/>
      <c r="G169" s="330"/>
      <c r="H169" s="330"/>
      <c r="I169" s="330"/>
      <c r="J169" s="330"/>
      <c r="K169" s="330"/>
      <c r="L169" s="330"/>
      <c r="M169" s="330"/>
      <c r="N169" s="330"/>
      <c r="O169" s="330"/>
      <c r="P169" s="330"/>
      <c r="Q169" s="330"/>
      <c r="R169" s="330"/>
      <c r="S169" s="330"/>
      <c r="T169" s="330"/>
      <c r="U169" s="330"/>
      <c r="V169" s="330"/>
      <c r="W169" s="330"/>
      <c r="X169" s="330"/>
      <c r="Y169" s="330"/>
      <c r="BF169" s="332">
        <v>165</v>
      </c>
      <c r="BG169" s="333">
        <v>145000</v>
      </c>
      <c r="BH169" s="333">
        <v>135000</v>
      </c>
      <c r="BI169" s="333">
        <v>150000</v>
      </c>
      <c r="BJ169" s="333">
        <v>150000</v>
      </c>
      <c r="BK169" s="333">
        <v>135000</v>
      </c>
      <c r="BL169" s="333"/>
      <c r="BM169" s="333"/>
      <c r="BN169" s="333"/>
      <c r="BO169" s="333"/>
      <c r="BP169" s="331" t="s">
        <v>284</v>
      </c>
    </row>
    <row r="170" spans="1:68" s="331" customFormat="1" x14ac:dyDescent="0.3">
      <c r="A170" s="330"/>
      <c r="B170" s="330"/>
      <c r="C170" s="330"/>
      <c r="D170" s="330"/>
      <c r="E170" s="330"/>
      <c r="F170" s="330"/>
      <c r="G170" s="330"/>
      <c r="H170" s="330"/>
      <c r="I170" s="330"/>
      <c r="J170" s="330"/>
      <c r="K170" s="330"/>
      <c r="L170" s="330"/>
      <c r="M170" s="330"/>
      <c r="N170" s="330"/>
      <c r="O170" s="330"/>
      <c r="P170" s="330"/>
      <c r="Q170" s="330"/>
      <c r="R170" s="330"/>
      <c r="S170" s="330"/>
      <c r="T170" s="330"/>
      <c r="U170" s="330"/>
      <c r="V170" s="330"/>
      <c r="W170" s="330"/>
      <c r="X170" s="330"/>
      <c r="Y170" s="330"/>
      <c r="BF170" s="332">
        <v>166</v>
      </c>
      <c r="BG170" s="333">
        <v>145000</v>
      </c>
      <c r="BH170" s="333">
        <v>135000</v>
      </c>
      <c r="BI170" s="333">
        <v>150000</v>
      </c>
      <c r="BJ170" s="333">
        <v>150000</v>
      </c>
      <c r="BK170" s="333">
        <v>135000</v>
      </c>
      <c r="BL170" s="333"/>
      <c r="BM170" s="333"/>
      <c r="BN170" s="333"/>
      <c r="BO170" s="333"/>
      <c r="BP170" s="331" t="s">
        <v>284</v>
      </c>
    </row>
    <row r="171" spans="1:68" s="331" customFormat="1" x14ac:dyDescent="0.3">
      <c r="A171" s="330"/>
      <c r="B171" s="330"/>
      <c r="C171" s="330"/>
      <c r="D171" s="330"/>
      <c r="E171" s="330"/>
      <c r="F171" s="330"/>
      <c r="G171" s="330"/>
      <c r="H171" s="330"/>
      <c r="I171" s="330"/>
      <c r="J171" s="330"/>
      <c r="K171" s="330"/>
      <c r="L171" s="330"/>
      <c r="M171" s="330"/>
      <c r="N171" s="330"/>
      <c r="O171" s="330"/>
      <c r="P171" s="330"/>
      <c r="Q171" s="330"/>
      <c r="R171" s="330"/>
      <c r="S171" s="330"/>
      <c r="T171" s="330"/>
      <c r="U171" s="330"/>
      <c r="V171" s="330"/>
      <c r="W171" s="330"/>
      <c r="X171" s="330"/>
      <c r="Y171" s="330"/>
      <c r="BF171" s="332">
        <v>167</v>
      </c>
      <c r="BG171" s="333">
        <v>145000</v>
      </c>
      <c r="BH171" s="333">
        <v>135000</v>
      </c>
      <c r="BI171" s="333">
        <v>150000</v>
      </c>
      <c r="BJ171" s="333">
        <v>150000</v>
      </c>
      <c r="BK171" s="333">
        <v>135000</v>
      </c>
      <c r="BL171" s="333"/>
      <c r="BM171" s="333"/>
      <c r="BN171" s="333"/>
      <c r="BO171" s="333"/>
      <c r="BP171" s="331" t="s">
        <v>284</v>
      </c>
    </row>
    <row r="172" spans="1:68" s="331" customFormat="1" x14ac:dyDescent="0.3">
      <c r="A172" s="330"/>
      <c r="B172" s="330"/>
      <c r="C172" s="330"/>
      <c r="D172" s="330"/>
      <c r="E172" s="330"/>
      <c r="F172" s="330"/>
      <c r="G172" s="330"/>
      <c r="H172" s="330"/>
      <c r="I172" s="330"/>
      <c r="J172" s="330"/>
      <c r="K172" s="330"/>
      <c r="L172" s="330"/>
      <c r="M172" s="330"/>
      <c r="N172" s="330"/>
      <c r="O172" s="330"/>
      <c r="P172" s="330"/>
      <c r="Q172" s="330"/>
      <c r="R172" s="330"/>
      <c r="S172" s="330"/>
      <c r="T172" s="330"/>
      <c r="U172" s="330"/>
      <c r="V172" s="330"/>
      <c r="W172" s="330"/>
      <c r="X172" s="330"/>
      <c r="Y172" s="330"/>
      <c r="BF172" s="332">
        <v>168</v>
      </c>
      <c r="BG172" s="333">
        <v>145000</v>
      </c>
      <c r="BH172" s="333">
        <v>135000</v>
      </c>
      <c r="BI172" s="333">
        <v>150000</v>
      </c>
      <c r="BJ172" s="333">
        <v>150000</v>
      </c>
      <c r="BK172" s="333">
        <v>135000</v>
      </c>
      <c r="BL172" s="333"/>
      <c r="BM172" s="333"/>
      <c r="BN172" s="333"/>
      <c r="BO172" s="333"/>
      <c r="BP172" s="331" t="s">
        <v>284</v>
      </c>
    </row>
    <row r="173" spans="1:68" s="331" customFormat="1" x14ac:dyDescent="0.3">
      <c r="A173" s="330"/>
      <c r="B173" s="330"/>
      <c r="C173" s="330"/>
      <c r="D173" s="330"/>
      <c r="E173" s="330"/>
      <c r="F173" s="330"/>
      <c r="G173" s="330"/>
      <c r="H173" s="330"/>
      <c r="I173" s="330"/>
      <c r="J173" s="330"/>
      <c r="K173" s="330"/>
      <c r="L173" s="330"/>
      <c r="M173" s="330"/>
      <c r="N173" s="330"/>
      <c r="O173" s="330"/>
      <c r="P173" s="330"/>
      <c r="Q173" s="330"/>
      <c r="R173" s="330"/>
      <c r="S173" s="330"/>
      <c r="T173" s="330"/>
      <c r="U173" s="330"/>
      <c r="V173" s="330"/>
      <c r="W173" s="330"/>
      <c r="X173" s="330"/>
      <c r="Y173" s="330"/>
      <c r="BF173" s="332">
        <v>169</v>
      </c>
      <c r="BG173" s="333">
        <v>145000</v>
      </c>
      <c r="BH173" s="333">
        <v>135000</v>
      </c>
      <c r="BI173" s="333">
        <v>150000</v>
      </c>
      <c r="BJ173" s="333">
        <v>150000</v>
      </c>
      <c r="BK173" s="333">
        <v>135000</v>
      </c>
      <c r="BL173" s="333"/>
      <c r="BM173" s="333"/>
      <c r="BN173" s="333"/>
      <c r="BO173" s="333"/>
      <c r="BP173" s="331" t="s">
        <v>284</v>
      </c>
    </row>
    <row r="174" spans="1:68" s="331" customFormat="1" x14ac:dyDescent="0.3">
      <c r="A174" s="330"/>
      <c r="B174" s="330"/>
      <c r="C174" s="330"/>
      <c r="D174" s="330"/>
      <c r="E174" s="330"/>
      <c r="F174" s="330"/>
      <c r="G174" s="330"/>
      <c r="H174" s="330"/>
      <c r="I174" s="330"/>
      <c r="J174" s="330"/>
      <c r="K174" s="330"/>
      <c r="L174" s="330"/>
      <c r="M174" s="330"/>
      <c r="N174" s="330"/>
      <c r="O174" s="330"/>
      <c r="P174" s="330"/>
      <c r="Q174" s="330"/>
      <c r="R174" s="330"/>
      <c r="S174" s="330"/>
      <c r="T174" s="330"/>
      <c r="U174" s="330"/>
      <c r="V174" s="330"/>
      <c r="W174" s="330"/>
      <c r="X174" s="330"/>
      <c r="Y174" s="330"/>
      <c r="BF174" s="332">
        <v>170</v>
      </c>
      <c r="BG174" s="333">
        <v>145000</v>
      </c>
      <c r="BH174" s="333">
        <v>135000</v>
      </c>
      <c r="BI174" s="333">
        <v>150000</v>
      </c>
      <c r="BJ174" s="333">
        <v>150000</v>
      </c>
      <c r="BK174" s="333">
        <v>135000</v>
      </c>
      <c r="BL174" s="333"/>
      <c r="BM174" s="333"/>
      <c r="BN174" s="333"/>
      <c r="BO174" s="333"/>
      <c r="BP174" s="331" t="s">
        <v>284</v>
      </c>
    </row>
    <row r="175" spans="1:68" s="331" customFormat="1" x14ac:dyDescent="0.3">
      <c r="A175" s="330"/>
      <c r="B175" s="330"/>
      <c r="C175" s="330"/>
      <c r="D175" s="330"/>
      <c r="E175" s="330"/>
      <c r="F175" s="330"/>
      <c r="G175" s="330"/>
      <c r="H175" s="330"/>
      <c r="I175" s="330"/>
      <c r="J175" s="330"/>
      <c r="K175" s="330"/>
      <c r="L175" s="330"/>
      <c r="M175" s="330"/>
      <c r="N175" s="330"/>
      <c r="O175" s="330"/>
      <c r="P175" s="330"/>
      <c r="Q175" s="330"/>
      <c r="R175" s="330"/>
      <c r="S175" s="330"/>
      <c r="T175" s="330"/>
      <c r="U175" s="330"/>
      <c r="V175" s="330"/>
      <c r="W175" s="330"/>
      <c r="X175" s="330"/>
      <c r="Y175" s="330"/>
      <c r="BF175" s="332">
        <v>171</v>
      </c>
      <c r="BG175" s="333">
        <v>145000</v>
      </c>
      <c r="BH175" s="333">
        <v>135000</v>
      </c>
      <c r="BI175" s="333">
        <v>150000</v>
      </c>
      <c r="BJ175" s="333">
        <v>150000</v>
      </c>
      <c r="BK175" s="333">
        <v>135000</v>
      </c>
      <c r="BL175" s="333"/>
      <c r="BM175" s="333"/>
      <c r="BN175" s="333"/>
      <c r="BO175" s="333"/>
      <c r="BP175" s="331" t="s">
        <v>284</v>
      </c>
    </row>
    <row r="176" spans="1:68" s="331" customFormat="1" x14ac:dyDescent="0.3">
      <c r="A176" s="330"/>
      <c r="B176" s="330"/>
      <c r="C176" s="330"/>
      <c r="D176" s="330"/>
      <c r="E176" s="330"/>
      <c r="F176" s="330"/>
      <c r="G176" s="330"/>
      <c r="H176" s="330"/>
      <c r="I176" s="330"/>
      <c r="J176" s="330"/>
      <c r="K176" s="330"/>
      <c r="L176" s="330"/>
      <c r="M176" s="330"/>
      <c r="N176" s="330"/>
      <c r="O176" s="330"/>
      <c r="P176" s="330"/>
      <c r="Q176" s="330"/>
      <c r="R176" s="330"/>
      <c r="S176" s="330"/>
      <c r="T176" s="330"/>
      <c r="U176" s="330"/>
      <c r="V176" s="330"/>
      <c r="W176" s="330"/>
      <c r="X176" s="330"/>
      <c r="Y176" s="330"/>
      <c r="BF176" s="332">
        <v>172</v>
      </c>
      <c r="BG176" s="333">
        <v>145000</v>
      </c>
      <c r="BH176" s="333">
        <v>135000</v>
      </c>
      <c r="BI176" s="333">
        <v>150000</v>
      </c>
      <c r="BJ176" s="333">
        <v>150000</v>
      </c>
      <c r="BK176" s="333">
        <v>135000</v>
      </c>
      <c r="BL176" s="333"/>
      <c r="BM176" s="333"/>
      <c r="BN176" s="333"/>
      <c r="BO176" s="333"/>
      <c r="BP176" s="331" t="s">
        <v>284</v>
      </c>
    </row>
    <row r="177" spans="1:68" s="331" customFormat="1" x14ac:dyDescent="0.3">
      <c r="A177" s="330"/>
      <c r="B177" s="330"/>
      <c r="C177" s="330"/>
      <c r="D177" s="330"/>
      <c r="E177" s="330"/>
      <c r="F177" s="330"/>
      <c r="G177" s="330"/>
      <c r="H177" s="330"/>
      <c r="I177" s="330"/>
      <c r="J177" s="330"/>
      <c r="K177" s="330"/>
      <c r="L177" s="330"/>
      <c r="M177" s="330"/>
      <c r="N177" s="330"/>
      <c r="O177" s="330"/>
      <c r="P177" s="330"/>
      <c r="Q177" s="330"/>
      <c r="R177" s="330"/>
      <c r="S177" s="330"/>
      <c r="T177" s="330"/>
      <c r="U177" s="330"/>
      <c r="V177" s="330"/>
      <c r="W177" s="330"/>
      <c r="X177" s="330"/>
      <c r="Y177" s="330"/>
      <c r="BF177" s="332">
        <v>173</v>
      </c>
      <c r="BG177" s="333">
        <v>145000</v>
      </c>
      <c r="BH177" s="333">
        <v>135000</v>
      </c>
      <c r="BI177" s="333">
        <v>150000</v>
      </c>
      <c r="BJ177" s="333">
        <v>150000</v>
      </c>
      <c r="BK177" s="333">
        <v>135000</v>
      </c>
      <c r="BL177" s="333"/>
      <c r="BM177" s="333"/>
      <c r="BN177" s="333"/>
      <c r="BO177" s="333"/>
      <c r="BP177" s="331" t="s">
        <v>284</v>
      </c>
    </row>
    <row r="178" spans="1:68" s="331" customFormat="1" x14ac:dyDescent="0.3">
      <c r="A178" s="330"/>
      <c r="B178" s="330"/>
      <c r="C178" s="330"/>
      <c r="D178" s="330"/>
      <c r="E178" s="330"/>
      <c r="F178" s="330"/>
      <c r="G178" s="330"/>
      <c r="H178" s="330"/>
      <c r="I178" s="330"/>
      <c r="J178" s="330"/>
      <c r="K178" s="330"/>
      <c r="L178" s="330"/>
      <c r="M178" s="330"/>
      <c r="N178" s="330"/>
      <c r="O178" s="330"/>
      <c r="P178" s="330"/>
      <c r="Q178" s="330"/>
      <c r="R178" s="330"/>
      <c r="S178" s="330"/>
      <c r="T178" s="330"/>
      <c r="U178" s="330"/>
      <c r="V178" s="330"/>
      <c r="W178" s="330"/>
      <c r="X178" s="330"/>
      <c r="Y178" s="330"/>
      <c r="BF178" s="332">
        <v>174</v>
      </c>
      <c r="BG178" s="333">
        <v>145000</v>
      </c>
      <c r="BH178" s="333">
        <v>135000</v>
      </c>
      <c r="BI178" s="333">
        <v>150000</v>
      </c>
      <c r="BJ178" s="333">
        <v>150000</v>
      </c>
      <c r="BK178" s="333">
        <v>135000</v>
      </c>
      <c r="BL178" s="333"/>
      <c r="BM178" s="333"/>
      <c r="BN178" s="333"/>
      <c r="BO178" s="333"/>
      <c r="BP178" s="331" t="s">
        <v>284</v>
      </c>
    </row>
    <row r="179" spans="1:68" s="331" customFormat="1" x14ac:dyDescent="0.3">
      <c r="A179" s="330"/>
      <c r="B179" s="330"/>
      <c r="C179" s="330"/>
      <c r="D179" s="330"/>
      <c r="E179" s="330"/>
      <c r="F179" s="330"/>
      <c r="G179" s="330"/>
      <c r="H179" s="330"/>
      <c r="I179" s="330"/>
      <c r="J179" s="330"/>
      <c r="K179" s="330"/>
      <c r="L179" s="330"/>
      <c r="M179" s="330"/>
      <c r="N179" s="330"/>
      <c r="O179" s="330"/>
      <c r="P179" s="330"/>
      <c r="Q179" s="330"/>
      <c r="R179" s="330"/>
      <c r="S179" s="330"/>
      <c r="T179" s="330"/>
      <c r="U179" s="330"/>
      <c r="V179" s="330"/>
      <c r="W179" s="330"/>
      <c r="X179" s="330"/>
      <c r="Y179" s="330"/>
      <c r="BF179" s="332">
        <v>175</v>
      </c>
      <c r="BG179" s="333">
        <v>145000</v>
      </c>
      <c r="BH179" s="333">
        <v>135000</v>
      </c>
      <c r="BI179" s="333">
        <v>150000</v>
      </c>
      <c r="BJ179" s="333">
        <v>150000</v>
      </c>
      <c r="BK179" s="333">
        <v>135000</v>
      </c>
      <c r="BL179" s="333"/>
      <c r="BM179" s="333"/>
      <c r="BN179" s="333"/>
      <c r="BO179" s="333"/>
      <c r="BP179" s="331" t="s">
        <v>284</v>
      </c>
    </row>
    <row r="180" spans="1:68" s="331" customFormat="1" x14ac:dyDescent="0.3">
      <c r="A180" s="330"/>
      <c r="B180" s="330"/>
      <c r="C180" s="330"/>
      <c r="D180" s="330"/>
      <c r="E180" s="330"/>
      <c r="F180" s="330"/>
      <c r="G180" s="330"/>
      <c r="H180" s="330"/>
      <c r="I180" s="330"/>
      <c r="J180" s="330"/>
      <c r="K180" s="330"/>
      <c r="L180" s="330"/>
      <c r="M180" s="330"/>
      <c r="N180" s="330"/>
      <c r="O180" s="330"/>
      <c r="P180" s="330"/>
      <c r="Q180" s="330"/>
      <c r="R180" s="330"/>
      <c r="S180" s="330"/>
      <c r="T180" s="330"/>
      <c r="U180" s="330"/>
      <c r="V180" s="330"/>
      <c r="W180" s="330"/>
      <c r="X180" s="330"/>
      <c r="Y180" s="330"/>
      <c r="BF180" s="332">
        <v>176</v>
      </c>
      <c r="BG180" s="333">
        <v>145000</v>
      </c>
      <c r="BH180" s="333">
        <v>135000</v>
      </c>
      <c r="BI180" s="333">
        <v>150000</v>
      </c>
      <c r="BJ180" s="333">
        <v>150000</v>
      </c>
      <c r="BK180" s="333">
        <v>135000</v>
      </c>
      <c r="BL180" s="333"/>
      <c r="BM180" s="333"/>
      <c r="BN180" s="333"/>
      <c r="BO180" s="333"/>
      <c r="BP180" s="331" t="s">
        <v>284</v>
      </c>
    </row>
    <row r="181" spans="1:68" s="331" customFormat="1" x14ac:dyDescent="0.3">
      <c r="A181" s="330"/>
      <c r="B181" s="330"/>
      <c r="C181" s="330"/>
      <c r="D181" s="330"/>
      <c r="E181" s="330"/>
      <c r="F181" s="330"/>
      <c r="G181" s="330"/>
      <c r="H181" s="330"/>
      <c r="I181" s="330"/>
      <c r="J181" s="330"/>
      <c r="K181" s="330"/>
      <c r="L181" s="330"/>
      <c r="M181" s="330"/>
      <c r="N181" s="330"/>
      <c r="O181" s="330"/>
      <c r="P181" s="330"/>
      <c r="Q181" s="330"/>
      <c r="R181" s="330"/>
      <c r="S181" s="330"/>
      <c r="T181" s="330"/>
      <c r="U181" s="330"/>
      <c r="V181" s="330"/>
      <c r="W181" s="330"/>
      <c r="X181" s="330"/>
      <c r="Y181" s="330"/>
      <c r="BF181" s="332">
        <v>177</v>
      </c>
      <c r="BG181" s="333">
        <v>145000</v>
      </c>
      <c r="BH181" s="333">
        <v>135000</v>
      </c>
      <c r="BI181" s="333">
        <v>150000</v>
      </c>
      <c r="BJ181" s="333">
        <v>150000</v>
      </c>
      <c r="BK181" s="333">
        <v>135000</v>
      </c>
      <c r="BL181" s="333"/>
      <c r="BM181" s="333"/>
      <c r="BN181" s="333"/>
      <c r="BO181" s="333"/>
      <c r="BP181" s="331" t="s">
        <v>284</v>
      </c>
    </row>
    <row r="182" spans="1:68" s="331" customFormat="1" x14ac:dyDescent="0.3">
      <c r="A182" s="330"/>
      <c r="B182" s="330"/>
      <c r="C182" s="330"/>
      <c r="D182" s="330"/>
      <c r="E182" s="330"/>
      <c r="F182" s="330"/>
      <c r="G182" s="330"/>
      <c r="H182" s="330"/>
      <c r="I182" s="330"/>
      <c r="J182" s="330"/>
      <c r="K182" s="330"/>
      <c r="L182" s="330"/>
      <c r="M182" s="330"/>
      <c r="N182" s="330"/>
      <c r="O182" s="330"/>
      <c r="P182" s="330"/>
      <c r="Q182" s="330"/>
      <c r="R182" s="330"/>
      <c r="S182" s="330"/>
      <c r="T182" s="330"/>
      <c r="U182" s="330"/>
      <c r="V182" s="330"/>
      <c r="W182" s="330"/>
      <c r="X182" s="330"/>
      <c r="Y182" s="330"/>
      <c r="BF182" s="332">
        <v>178</v>
      </c>
      <c r="BG182" s="333">
        <v>145000</v>
      </c>
      <c r="BH182" s="333">
        <v>135000</v>
      </c>
      <c r="BI182" s="333">
        <v>150000</v>
      </c>
      <c r="BJ182" s="333">
        <v>150000</v>
      </c>
      <c r="BK182" s="333">
        <v>135000</v>
      </c>
      <c r="BL182" s="333"/>
      <c r="BM182" s="333"/>
      <c r="BN182" s="333"/>
      <c r="BO182" s="333"/>
      <c r="BP182" s="331" t="s">
        <v>284</v>
      </c>
    </row>
    <row r="183" spans="1:68" s="331" customFormat="1" x14ac:dyDescent="0.3">
      <c r="A183" s="330"/>
      <c r="B183" s="330"/>
      <c r="C183" s="330"/>
      <c r="D183" s="330"/>
      <c r="E183" s="330"/>
      <c r="F183" s="330"/>
      <c r="G183" s="330"/>
      <c r="H183" s="330"/>
      <c r="I183" s="330"/>
      <c r="J183" s="330"/>
      <c r="K183" s="330"/>
      <c r="L183" s="330"/>
      <c r="M183" s="330"/>
      <c r="N183" s="330"/>
      <c r="O183" s="330"/>
      <c r="P183" s="330"/>
      <c r="Q183" s="330"/>
      <c r="R183" s="330"/>
      <c r="S183" s="330"/>
      <c r="T183" s="330"/>
      <c r="U183" s="330"/>
      <c r="V183" s="330"/>
      <c r="W183" s="330"/>
      <c r="X183" s="330"/>
      <c r="Y183" s="330"/>
      <c r="BF183" s="332">
        <v>179</v>
      </c>
      <c r="BG183" s="333">
        <v>145000</v>
      </c>
      <c r="BH183" s="333">
        <v>135000</v>
      </c>
      <c r="BI183" s="333">
        <v>150000</v>
      </c>
      <c r="BJ183" s="333">
        <v>150000</v>
      </c>
      <c r="BK183" s="333">
        <v>135000</v>
      </c>
      <c r="BL183" s="333"/>
      <c r="BM183" s="333"/>
      <c r="BN183" s="333"/>
      <c r="BO183" s="333"/>
      <c r="BP183" s="331" t="s">
        <v>284</v>
      </c>
    </row>
    <row r="184" spans="1:68" s="331" customFormat="1" x14ac:dyDescent="0.3">
      <c r="A184" s="330"/>
      <c r="B184" s="330"/>
      <c r="C184" s="330"/>
      <c r="D184" s="330"/>
      <c r="E184" s="330"/>
      <c r="F184" s="330"/>
      <c r="G184" s="330"/>
      <c r="H184" s="330"/>
      <c r="I184" s="330"/>
      <c r="J184" s="330"/>
      <c r="K184" s="330"/>
      <c r="L184" s="330"/>
      <c r="M184" s="330"/>
      <c r="N184" s="330"/>
      <c r="O184" s="330"/>
      <c r="P184" s="330"/>
      <c r="Q184" s="330"/>
      <c r="R184" s="330"/>
      <c r="S184" s="330"/>
      <c r="T184" s="330"/>
      <c r="U184" s="330"/>
      <c r="V184" s="330"/>
      <c r="W184" s="330"/>
      <c r="X184" s="330"/>
      <c r="Y184" s="330"/>
      <c r="BF184" s="332">
        <v>180</v>
      </c>
      <c r="BG184" s="333">
        <v>145000</v>
      </c>
      <c r="BH184" s="333">
        <v>135000</v>
      </c>
      <c r="BI184" s="333">
        <v>150000</v>
      </c>
      <c r="BJ184" s="333">
        <v>150000</v>
      </c>
      <c r="BK184" s="333">
        <v>135000</v>
      </c>
      <c r="BL184" s="333"/>
      <c r="BM184" s="333"/>
      <c r="BN184" s="333"/>
      <c r="BO184" s="333"/>
      <c r="BP184" s="331" t="s">
        <v>284</v>
      </c>
    </row>
    <row r="185" spans="1:68" s="331" customFormat="1" x14ac:dyDescent="0.3">
      <c r="A185" s="330"/>
      <c r="B185" s="330"/>
      <c r="C185" s="330"/>
      <c r="D185" s="330"/>
      <c r="E185" s="330"/>
      <c r="F185" s="330"/>
      <c r="G185" s="330"/>
      <c r="H185" s="330"/>
      <c r="I185" s="330"/>
      <c r="J185" s="330"/>
      <c r="K185" s="330"/>
      <c r="L185" s="330"/>
      <c r="M185" s="330"/>
      <c r="N185" s="330"/>
      <c r="O185" s="330"/>
      <c r="P185" s="330"/>
      <c r="Q185" s="330"/>
      <c r="R185" s="330"/>
      <c r="S185" s="330"/>
      <c r="T185" s="330"/>
      <c r="U185" s="330"/>
      <c r="V185" s="330"/>
      <c r="W185" s="330"/>
      <c r="X185" s="330"/>
      <c r="Y185" s="330"/>
      <c r="BF185" s="332">
        <v>181</v>
      </c>
      <c r="BG185" s="333">
        <v>140000</v>
      </c>
      <c r="BH185" s="333">
        <v>135000</v>
      </c>
      <c r="BI185" s="333">
        <v>150000</v>
      </c>
      <c r="BJ185" s="333">
        <v>150000</v>
      </c>
      <c r="BK185" s="333">
        <v>135000</v>
      </c>
      <c r="BL185" s="333"/>
      <c r="BM185" s="333"/>
      <c r="BN185" s="333"/>
      <c r="BO185" s="333"/>
      <c r="BP185" s="331" t="s">
        <v>284</v>
      </c>
    </row>
    <row r="186" spans="1:68" s="331" customFormat="1" x14ac:dyDescent="0.3">
      <c r="A186" s="330"/>
      <c r="B186" s="330"/>
      <c r="C186" s="330"/>
      <c r="D186" s="330"/>
      <c r="E186" s="330"/>
      <c r="F186" s="330"/>
      <c r="G186" s="330"/>
      <c r="H186" s="330"/>
      <c r="I186" s="330"/>
      <c r="J186" s="330"/>
      <c r="K186" s="330"/>
      <c r="L186" s="330"/>
      <c r="M186" s="330"/>
      <c r="N186" s="330"/>
      <c r="O186" s="330"/>
      <c r="P186" s="330"/>
      <c r="Q186" s="330"/>
      <c r="R186" s="330"/>
      <c r="S186" s="330"/>
      <c r="T186" s="330"/>
      <c r="U186" s="330"/>
      <c r="V186" s="330"/>
      <c r="W186" s="330"/>
      <c r="X186" s="330"/>
      <c r="Y186" s="330"/>
      <c r="BF186" s="332">
        <v>182</v>
      </c>
      <c r="BG186" s="333">
        <v>140000</v>
      </c>
      <c r="BH186" s="333">
        <v>135000</v>
      </c>
      <c r="BI186" s="333">
        <v>150000</v>
      </c>
      <c r="BJ186" s="333">
        <v>150000</v>
      </c>
      <c r="BK186" s="333">
        <v>135000</v>
      </c>
      <c r="BL186" s="333"/>
      <c r="BM186" s="333"/>
      <c r="BN186" s="333"/>
      <c r="BO186" s="333"/>
      <c r="BP186" s="331" t="s">
        <v>284</v>
      </c>
    </row>
    <row r="187" spans="1:68" s="331" customFormat="1" x14ac:dyDescent="0.3">
      <c r="A187" s="330"/>
      <c r="B187" s="330"/>
      <c r="C187" s="330"/>
      <c r="D187" s="330"/>
      <c r="E187" s="330"/>
      <c r="F187" s="330"/>
      <c r="G187" s="330"/>
      <c r="H187" s="330"/>
      <c r="I187" s="330"/>
      <c r="J187" s="330"/>
      <c r="K187" s="330"/>
      <c r="L187" s="330"/>
      <c r="M187" s="330"/>
      <c r="N187" s="330"/>
      <c r="O187" s="330"/>
      <c r="P187" s="330"/>
      <c r="Q187" s="330"/>
      <c r="R187" s="330"/>
      <c r="S187" s="330"/>
      <c r="T187" s="330"/>
      <c r="U187" s="330"/>
      <c r="V187" s="330"/>
      <c r="W187" s="330"/>
      <c r="X187" s="330"/>
      <c r="Y187" s="330"/>
      <c r="BF187" s="332">
        <v>183</v>
      </c>
      <c r="BG187" s="333">
        <v>140000</v>
      </c>
      <c r="BH187" s="333">
        <v>135000</v>
      </c>
      <c r="BI187" s="333">
        <v>150000</v>
      </c>
      <c r="BJ187" s="333">
        <v>150000</v>
      </c>
      <c r="BK187" s="333">
        <v>135000</v>
      </c>
      <c r="BL187" s="333"/>
      <c r="BM187" s="333"/>
      <c r="BN187" s="333"/>
      <c r="BO187" s="333"/>
      <c r="BP187" s="331" t="s">
        <v>284</v>
      </c>
    </row>
    <row r="188" spans="1:68" s="331" customFormat="1" x14ac:dyDescent="0.3">
      <c r="A188" s="330"/>
      <c r="B188" s="330"/>
      <c r="C188" s="330"/>
      <c r="D188" s="330"/>
      <c r="E188" s="330"/>
      <c r="F188" s="330"/>
      <c r="G188" s="330"/>
      <c r="H188" s="330"/>
      <c r="I188" s="330"/>
      <c r="J188" s="330"/>
      <c r="K188" s="330"/>
      <c r="L188" s="330"/>
      <c r="M188" s="330"/>
      <c r="N188" s="330"/>
      <c r="O188" s="330"/>
      <c r="P188" s="330"/>
      <c r="Q188" s="330"/>
      <c r="R188" s="330"/>
      <c r="S188" s="330"/>
      <c r="T188" s="330"/>
      <c r="U188" s="330"/>
      <c r="V188" s="330"/>
      <c r="W188" s="330"/>
      <c r="X188" s="330"/>
      <c r="Y188" s="330"/>
      <c r="BF188" s="332">
        <v>184</v>
      </c>
      <c r="BG188" s="333">
        <v>140000</v>
      </c>
      <c r="BH188" s="333">
        <v>135000</v>
      </c>
      <c r="BI188" s="333">
        <v>150000</v>
      </c>
      <c r="BJ188" s="333">
        <v>150000</v>
      </c>
      <c r="BK188" s="333">
        <v>135000</v>
      </c>
      <c r="BL188" s="333"/>
      <c r="BM188" s="333"/>
      <c r="BN188" s="333"/>
      <c r="BO188" s="333"/>
      <c r="BP188" s="331" t="s">
        <v>284</v>
      </c>
    </row>
    <row r="189" spans="1:68" s="331" customFormat="1" x14ac:dyDescent="0.3">
      <c r="A189" s="330"/>
      <c r="B189" s="330"/>
      <c r="C189" s="330"/>
      <c r="D189" s="330"/>
      <c r="E189" s="330"/>
      <c r="F189" s="330"/>
      <c r="G189" s="330"/>
      <c r="H189" s="330"/>
      <c r="I189" s="330"/>
      <c r="J189" s="330"/>
      <c r="K189" s="330"/>
      <c r="L189" s="330"/>
      <c r="M189" s="330"/>
      <c r="N189" s="330"/>
      <c r="O189" s="330"/>
      <c r="P189" s="330"/>
      <c r="Q189" s="330"/>
      <c r="R189" s="330"/>
      <c r="S189" s="330"/>
      <c r="T189" s="330"/>
      <c r="U189" s="330"/>
      <c r="V189" s="330"/>
      <c r="W189" s="330"/>
      <c r="X189" s="330"/>
      <c r="Y189" s="330"/>
      <c r="BF189" s="332">
        <v>185</v>
      </c>
      <c r="BG189" s="333">
        <v>140000</v>
      </c>
      <c r="BH189" s="333">
        <v>135000</v>
      </c>
      <c r="BI189" s="333">
        <v>150000</v>
      </c>
      <c r="BJ189" s="333">
        <v>150000</v>
      </c>
      <c r="BK189" s="333">
        <v>135000</v>
      </c>
      <c r="BL189" s="333"/>
      <c r="BM189" s="333"/>
      <c r="BN189" s="333"/>
      <c r="BO189" s="333"/>
      <c r="BP189" s="331" t="s">
        <v>284</v>
      </c>
    </row>
    <row r="190" spans="1:68" s="331" customFormat="1" x14ac:dyDescent="0.3">
      <c r="A190" s="330"/>
      <c r="B190" s="330"/>
      <c r="C190" s="330"/>
      <c r="D190" s="330"/>
      <c r="E190" s="330"/>
      <c r="F190" s="330"/>
      <c r="G190" s="330"/>
      <c r="H190" s="330"/>
      <c r="I190" s="330"/>
      <c r="J190" s="330"/>
      <c r="K190" s="330"/>
      <c r="L190" s="330"/>
      <c r="M190" s="330"/>
      <c r="N190" s="330"/>
      <c r="O190" s="330"/>
      <c r="P190" s="330"/>
      <c r="Q190" s="330"/>
      <c r="R190" s="330"/>
      <c r="S190" s="330"/>
      <c r="T190" s="330"/>
      <c r="U190" s="330"/>
      <c r="V190" s="330"/>
      <c r="W190" s="330"/>
      <c r="X190" s="330"/>
      <c r="Y190" s="330"/>
      <c r="BF190" s="332">
        <v>186</v>
      </c>
      <c r="BG190" s="333">
        <v>140000</v>
      </c>
      <c r="BH190" s="333">
        <v>135000</v>
      </c>
      <c r="BI190" s="333">
        <v>150000</v>
      </c>
      <c r="BJ190" s="333">
        <v>150000</v>
      </c>
      <c r="BK190" s="333">
        <v>135000</v>
      </c>
      <c r="BL190" s="333"/>
      <c r="BM190" s="333"/>
      <c r="BN190" s="333"/>
      <c r="BO190" s="333"/>
      <c r="BP190" s="331" t="s">
        <v>284</v>
      </c>
    </row>
    <row r="191" spans="1:68" s="331" customFormat="1" x14ac:dyDescent="0.3">
      <c r="A191" s="330"/>
      <c r="B191" s="330"/>
      <c r="C191" s="330"/>
      <c r="D191" s="330"/>
      <c r="E191" s="330"/>
      <c r="F191" s="330"/>
      <c r="G191" s="330"/>
      <c r="H191" s="330"/>
      <c r="I191" s="330"/>
      <c r="J191" s="330"/>
      <c r="K191" s="330"/>
      <c r="L191" s="330"/>
      <c r="M191" s="330"/>
      <c r="N191" s="330"/>
      <c r="O191" s="330"/>
      <c r="P191" s="330"/>
      <c r="Q191" s="330"/>
      <c r="R191" s="330"/>
      <c r="S191" s="330"/>
      <c r="T191" s="330"/>
      <c r="U191" s="330"/>
      <c r="V191" s="330"/>
      <c r="W191" s="330"/>
      <c r="X191" s="330"/>
      <c r="Y191" s="330"/>
      <c r="BF191" s="332">
        <v>187</v>
      </c>
      <c r="BG191" s="333">
        <v>140000</v>
      </c>
      <c r="BH191" s="333">
        <v>135000</v>
      </c>
      <c r="BI191" s="333">
        <v>150000</v>
      </c>
      <c r="BJ191" s="333">
        <v>150000</v>
      </c>
      <c r="BK191" s="333">
        <v>135000</v>
      </c>
      <c r="BL191" s="333"/>
      <c r="BM191" s="333"/>
      <c r="BN191" s="333"/>
      <c r="BO191" s="333"/>
      <c r="BP191" s="331" t="s">
        <v>284</v>
      </c>
    </row>
    <row r="192" spans="1:68" s="331" customFormat="1" x14ac:dyDescent="0.3">
      <c r="A192" s="330"/>
      <c r="B192" s="330"/>
      <c r="C192" s="330"/>
      <c r="D192" s="330"/>
      <c r="E192" s="330"/>
      <c r="F192" s="330"/>
      <c r="G192" s="330"/>
      <c r="H192" s="330"/>
      <c r="I192" s="330"/>
      <c r="J192" s="330"/>
      <c r="K192" s="330"/>
      <c r="L192" s="330"/>
      <c r="M192" s="330"/>
      <c r="N192" s="330"/>
      <c r="O192" s="330"/>
      <c r="P192" s="330"/>
      <c r="Q192" s="330"/>
      <c r="R192" s="330"/>
      <c r="S192" s="330"/>
      <c r="T192" s="330"/>
      <c r="U192" s="330"/>
      <c r="V192" s="330"/>
      <c r="W192" s="330"/>
      <c r="X192" s="330"/>
      <c r="Y192" s="330"/>
      <c r="BF192" s="332">
        <v>188</v>
      </c>
      <c r="BG192" s="333">
        <v>140000</v>
      </c>
      <c r="BH192" s="333">
        <v>135000</v>
      </c>
      <c r="BI192" s="333">
        <v>150000</v>
      </c>
      <c r="BJ192" s="333">
        <v>150000</v>
      </c>
      <c r="BK192" s="333">
        <v>135000</v>
      </c>
      <c r="BL192" s="333"/>
      <c r="BM192" s="333"/>
      <c r="BN192" s="333"/>
      <c r="BO192" s="333"/>
      <c r="BP192" s="331" t="s">
        <v>284</v>
      </c>
    </row>
    <row r="193" spans="1:68" s="331" customFormat="1" x14ac:dyDescent="0.3">
      <c r="A193" s="330"/>
      <c r="B193" s="330"/>
      <c r="C193" s="330"/>
      <c r="D193" s="330"/>
      <c r="E193" s="330"/>
      <c r="F193" s="330"/>
      <c r="G193" s="330"/>
      <c r="H193" s="330"/>
      <c r="I193" s="330"/>
      <c r="J193" s="330"/>
      <c r="K193" s="330"/>
      <c r="L193" s="330"/>
      <c r="M193" s="330"/>
      <c r="N193" s="330"/>
      <c r="O193" s="330"/>
      <c r="P193" s="330"/>
      <c r="Q193" s="330"/>
      <c r="R193" s="330"/>
      <c r="S193" s="330"/>
      <c r="T193" s="330"/>
      <c r="U193" s="330"/>
      <c r="V193" s="330"/>
      <c r="W193" s="330"/>
      <c r="X193" s="330"/>
      <c r="Y193" s="330"/>
      <c r="BF193" s="332">
        <v>189</v>
      </c>
      <c r="BG193" s="333">
        <v>140000</v>
      </c>
      <c r="BH193" s="333">
        <v>135000</v>
      </c>
      <c r="BI193" s="333">
        <v>150000</v>
      </c>
      <c r="BJ193" s="333">
        <v>150000</v>
      </c>
      <c r="BK193" s="333">
        <v>135000</v>
      </c>
      <c r="BL193" s="333"/>
      <c r="BM193" s="333"/>
      <c r="BN193" s="333"/>
      <c r="BO193" s="333"/>
      <c r="BP193" s="331" t="s">
        <v>284</v>
      </c>
    </row>
    <row r="194" spans="1:68" s="331" customFormat="1" x14ac:dyDescent="0.3">
      <c r="A194" s="330"/>
      <c r="B194" s="330"/>
      <c r="C194" s="330"/>
      <c r="D194" s="330"/>
      <c r="E194" s="330"/>
      <c r="F194" s="330"/>
      <c r="G194" s="330"/>
      <c r="H194" s="330"/>
      <c r="I194" s="330"/>
      <c r="J194" s="330"/>
      <c r="K194" s="330"/>
      <c r="L194" s="330"/>
      <c r="M194" s="330"/>
      <c r="N194" s="330"/>
      <c r="O194" s="330"/>
      <c r="P194" s="330"/>
      <c r="Q194" s="330"/>
      <c r="R194" s="330"/>
      <c r="S194" s="330"/>
      <c r="T194" s="330"/>
      <c r="U194" s="330"/>
      <c r="V194" s="330"/>
      <c r="W194" s="330"/>
      <c r="X194" s="330"/>
      <c r="Y194" s="330"/>
      <c r="BF194" s="332">
        <v>190</v>
      </c>
      <c r="BG194" s="333">
        <v>140000</v>
      </c>
      <c r="BH194" s="333">
        <v>135000</v>
      </c>
      <c r="BI194" s="333">
        <v>150000</v>
      </c>
      <c r="BJ194" s="333">
        <v>150000</v>
      </c>
      <c r="BK194" s="333">
        <v>135000</v>
      </c>
      <c r="BL194" s="333"/>
      <c r="BM194" s="333"/>
      <c r="BN194" s="333"/>
      <c r="BO194" s="333"/>
      <c r="BP194" s="331" t="s">
        <v>284</v>
      </c>
    </row>
    <row r="195" spans="1:68" s="331" customFormat="1" x14ac:dyDescent="0.3">
      <c r="A195" s="330"/>
      <c r="B195" s="330"/>
      <c r="C195" s="330"/>
      <c r="D195" s="330"/>
      <c r="E195" s="330"/>
      <c r="F195" s="330"/>
      <c r="G195" s="330"/>
      <c r="H195" s="330"/>
      <c r="I195" s="330"/>
      <c r="J195" s="330"/>
      <c r="K195" s="330"/>
      <c r="L195" s="330"/>
      <c r="M195" s="330"/>
      <c r="N195" s="330"/>
      <c r="O195" s="330"/>
      <c r="P195" s="330"/>
      <c r="Q195" s="330"/>
      <c r="R195" s="330"/>
      <c r="S195" s="330"/>
      <c r="T195" s="330"/>
      <c r="U195" s="330"/>
      <c r="V195" s="330"/>
      <c r="W195" s="330"/>
      <c r="X195" s="330"/>
      <c r="Y195" s="330"/>
      <c r="BF195" s="332">
        <v>191</v>
      </c>
      <c r="BG195" s="333">
        <v>140000</v>
      </c>
      <c r="BH195" s="333">
        <v>135000</v>
      </c>
      <c r="BI195" s="333">
        <v>150000</v>
      </c>
      <c r="BJ195" s="333">
        <v>150000</v>
      </c>
      <c r="BK195" s="333">
        <v>135000</v>
      </c>
      <c r="BL195" s="333"/>
      <c r="BM195" s="333"/>
      <c r="BN195" s="333"/>
      <c r="BO195" s="333"/>
      <c r="BP195" s="331" t="s">
        <v>284</v>
      </c>
    </row>
    <row r="196" spans="1:68" s="331" customFormat="1" x14ac:dyDescent="0.3">
      <c r="A196" s="330"/>
      <c r="B196" s="330"/>
      <c r="C196" s="330"/>
      <c r="D196" s="330"/>
      <c r="E196" s="330"/>
      <c r="F196" s="330"/>
      <c r="G196" s="330"/>
      <c r="H196" s="330"/>
      <c r="I196" s="330"/>
      <c r="J196" s="330"/>
      <c r="K196" s="330"/>
      <c r="L196" s="330"/>
      <c r="M196" s="330"/>
      <c r="N196" s="330"/>
      <c r="O196" s="330"/>
      <c r="P196" s="330"/>
      <c r="Q196" s="330"/>
      <c r="R196" s="330"/>
      <c r="S196" s="330"/>
      <c r="T196" s="330"/>
      <c r="U196" s="330"/>
      <c r="V196" s="330"/>
      <c r="W196" s="330"/>
      <c r="X196" s="330"/>
      <c r="Y196" s="330"/>
      <c r="BF196" s="332">
        <v>192</v>
      </c>
      <c r="BG196" s="333">
        <v>140000</v>
      </c>
      <c r="BH196" s="333">
        <v>135000</v>
      </c>
      <c r="BI196" s="333">
        <v>150000</v>
      </c>
      <c r="BJ196" s="333">
        <v>150000</v>
      </c>
      <c r="BK196" s="333">
        <v>135000</v>
      </c>
      <c r="BL196" s="333"/>
      <c r="BM196" s="333"/>
      <c r="BN196" s="333"/>
      <c r="BO196" s="333"/>
      <c r="BP196" s="331" t="s">
        <v>284</v>
      </c>
    </row>
    <row r="197" spans="1:68" s="331" customFormat="1" x14ac:dyDescent="0.3">
      <c r="A197" s="330"/>
      <c r="B197" s="330"/>
      <c r="C197" s="330"/>
      <c r="D197" s="330"/>
      <c r="E197" s="330"/>
      <c r="F197" s="330"/>
      <c r="G197" s="330"/>
      <c r="H197" s="330"/>
      <c r="I197" s="330"/>
      <c r="J197" s="330"/>
      <c r="K197" s="330"/>
      <c r="L197" s="330"/>
      <c r="M197" s="330"/>
      <c r="N197" s="330"/>
      <c r="O197" s="330"/>
      <c r="P197" s="330"/>
      <c r="Q197" s="330"/>
      <c r="R197" s="330"/>
      <c r="S197" s="330"/>
      <c r="T197" s="330"/>
      <c r="U197" s="330"/>
      <c r="V197" s="330"/>
      <c r="W197" s="330"/>
      <c r="X197" s="330"/>
      <c r="Y197" s="330"/>
      <c r="BF197" s="332">
        <v>193</v>
      </c>
      <c r="BG197" s="333">
        <v>140000</v>
      </c>
      <c r="BH197" s="333">
        <v>135000</v>
      </c>
      <c r="BI197" s="333">
        <v>150000</v>
      </c>
      <c r="BJ197" s="333">
        <v>150000</v>
      </c>
      <c r="BK197" s="333">
        <v>135000</v>
      </c>
      <c r="BL197" s="333"/>
      <c r="BM197" s="333"/>
      <c r="BN197" s="333"/>
      <c r="BO197" s="333"/>
      <c r="BP197" s="331" t="s">
        <v>284</v>
      </c>
    </row>
    <row r="198" spans="1:68" s="331" customFormat="1" x14ac:dyDescent="0.3">
      <c r="A198" s="330"/>
      <c r="B198" s="330"/>
      <c r="C198" s="330"/>
      <c r="D198" s="330"/>
      <c r="E198" s="330"/>
      <c r="F198" s="330"/>
      <c r="G198" s="330"/>
      <c r="H198" s="330"/>
      <c r="I198" s="330"/>
      <c r="J198" s="330"/>
      <c r="K198" s="330"/>
      <c r="L198" s="330"/>
      <c r="M198" s="330"/>
      <c r="N198" s="330"/>
      <c r="O198" s="330"/>
      <c r="P198" s="330"/>
      <c r="Q198" s="330"/>
      <c r="R198" s="330"/>
      <c r="S198" s="330"/>
      <c r="T198" s="330"/>
      <c r="U198" s="330"/>
      <c r="V198" s="330"/>
      <c r="W198" s="330"/>
      <c r="X198" s="330"/>
      <c r="Y198" s="330"/>
      <c r="BF198" s="332">
        <v>194</v>
      </c>
      <c r="BG198" s="333">
        <v>140000</v>
      </c>
      <c r="BH198" s="333">
        <v>135000</v>
      </c>
      <c r="BI198" s="333">
        <v>150000</v>
      </c>
      <c r="BJ198" s="333">
        <v>150000</v>
      </c>
      <c r="BK198" s="333">
        <v>135000</v>
      </c>
      <c r="BL198" s="333"/>
      <c r="BM198" s="333"/>
      <c r="BN198" s="333"/>
      <c r="BO198" s="333"/>
      <c r="BP198" s="331" t="s">
        <v>284</v>
      </c>
    </row>
    <row r="199" spans="1:68" s="331" customFormat="1" x14ac:dyDescent="0.3">
      <c r="A199" s="330"/>
      <c r="B199" s="330"/>
      <c r="C199" s="330"/>
      <c r="D199" s="330"/>
      <c r="E199" s="330"/>
      <c r="F199" s="330"/>
      <c r="G199" s="330"/>
      <c r="H199" s="330"/>
      <c r="I199" s="330"/>
      <c r="J199" s="330"/>
      <c r="K199" s="330"/>
      <c r="L199" s="330"/>
      <c r="M199" s="330"/>
      <c r="N199" s="330"/>
      <c r="O199" s="330"/>
      <c r="P199" s="330"/>
      <c r="Q199" s="330"/>
      <c r="R199" s="330"/>
      <c r="S199" s="330"/>
      <c r="T199" s="330"/>
      <c r="U199" s="330"/>
      <c r="V199" s="330"/>
      <c r="W199" s="330"/>
      <c r="X199" s="330"/>
      <c r="Y199" s="330"/>
      <c r="BF199" s="332">
        <v>195</v>
      </c>
      <c r="BG199" s="333">
        <v>140000</v>
      </c>
      <c r="BH199" s="333">
        <v>135000</v>
      </c>
      <c r="BI199" s="333">
        <v>150000</v>
      </c>
      <c r="BJ199" s="333">
        <v>150000</v>
      </c>
      <c r="BK199" s="333">
        <v>135000</v>
      </c>
      <c r="BL199" s="333"/>
      <c r="BM199" s="333"/>
      <c r="BN199" s="333"/>
      <c r="BO199" s="333"/>
      <c r="BP199" s="331" t="s">
        <v>284</v>
      </c>
    </row>
    <row r="200" spans="1:68" s="331" customFormat="1" x14ac:dyDescent="0.3">
      <c r="A200" s="330"/>
      <c r="B200" s="330"/>
      <c r="C200" s="330"/>
      <c r="D200" s="330"/>
      <c r="E200" s="330"/>
      <c r="F200" s="330"/>
      <c r="G200" s="330"/>
      <c r="H200" s="330"/>
      <c r="I200" s="330"/>
      <c r="J200" s="330"/>
      <c r="K200" s="330"/>
      <c r="L200" s="330"/>
      <c r="M200" s="330"/>
      <c r="N200" s="330"/>
      <c r="O200" s="330"/>
      <c r="P200" s="330"/>
      <c r="Q200" s="330"/>
      <c r="R200" s="330"/>
      <c r="S200" s="330"/>
      <c r="T200" s="330"/>
      <c r="U200" s="330"/>
      <c r="V200" s="330"/>
      <c r="W200" s="330"/>
      <c r="X200" s="330"/>
      <c r="Y200" s="330"/>
      <c r="BF200" s="332">
        <v>196</v>
      </c>
      <c r="BG200" s="333">
        <v>140000</v>
      </c>
      <c r="BH200" s="333">
        <v>135000</v>
      </c>
      <c r="BI200" s="333">
        <v>150000</v>
      </c>
      <c r="BJ200" s="333">
        <v>150000</v>
      </c>
      <c r="BK200" s="333">
        <v>135000</v>
      </c>
      <c r="BL200" s="333"/>
      <c r="BM200" s="333"/>
      <c r="BN200" s="333"/>
      <c r="BO200" s="333"/>
      <c r="BP200" s="331" t="s">
        <v>284</v>
      </c>
    </row>
    <row r="201" spans="1:68" s="331" customFormat="1" x14ac:dyDescent="0.3">
      <c r="A201" s="330"/>
      <c r="B201" s="330"/>
      <c r="C201" s="330"/>
      <c r="D201" s="330"/>
      <c r="E201" s="330"/>
      <c r="F201" s="330"/>
      <c r="G201" s="330"/>
      <c r="H201" s="330"/>
      <c r="I201" s="330"/>
      <c r="J201" s="330"/>
      <c r="K201" s="330"/>
      <c r="L201" s="330"/>
      <c r="M201" s="330"/>
      <c r="N201" s="330"/>
      <c r="O201" s="330"/>
      <c r="P201" s="330"/>
      <c r="Q201" s="330"/>
      <c r="R201" s="330"/>
      <c r="S201" s="330"/>
      <c r="T201" s="330"/>
      <c r="U201" s="330"/>
      <c r="V201" s="330"/>
      <c r="W201" s="330"/>
      <c r="X201" s="330"/>
      <c r="Y201" s="330"/>
      <c r="BF201" s="332">
        <v>197</v>
      </c>
      <c r="BG201" s="333">
        <v>140000</v>
      </c>
      <c r="BH201" s="333">
        <v>135000</v>
      </c>
      <c r="BI201" s="333">
        <v>150000</v>
      </c>
      <c r="BJ201" s="333">
        <v>150000</v>
      </c>
      <c r="BK201" s="333">
        <v>135000</v>
      </c>
      <c r="BL201" s="333"/>
      <c r="BM201" s="333"/>
      <c r="BN201" s="333"/>
      <c r="BO201" s="333"/>
      <c r="BP201" s="331" t="s">
        <v>284</v>
      </c>
    </row>
    <row r="202" spans="1:68" s="331" customFormat="1" x14ac:dyDescent="0.3">
      <c r="A202" s="330"/>
      <c r="B202" s="330"/>
      <c r="C202" s="330"/>
      <c r="D202" s="330"/>
      <c r="E202" s="330"/>
      <c r="F202" s="330"/>
      <c r="G202" s="330"/>
      <c r="H202" s="330"/>
      <c r="I202" s="330"/>
      <c r="J202" s="330"/>
      <c r="K202" s="330"/>
      <c r="L202" s="330"/>
      <c r="M202" s="330"/>
      <c r="N202" s="330"/>
      <c r="O202" s="330"/>
      <c r="P202" s="330"/>
      <c r="Q202" s="330"/>
      <c r="R202" s="330"/>
      <c r="S202" s="330"/>
      <c r="T202" s="330"/>
      <c r="U202" s="330"/>
      <c r="V202" s="330"/>
      <c r="W202" s="330"/>
      <c r="X202" s="330"/>
      <c r="Y202" s="330"/>
      <c r="BF202" s="332">
        <v>198</v>
      </c>
      <c r="BG202" s="333">
        <v>140000</v>
      </c>
      <c r="BH202" s="333">
        <v>135000</v>
      </c>
      <c r="BI202" s="333">
        <v>150000</v>
      </c>
      <c r="BJ202" s="333">
        <v>150000</v>
      </c>
      <c r="BK202" s="333">
        <v>135000</v>
      </c>
      <c r="BL202" s="333"/>
      <c r="BM202" s="333"/>
      <c r="BN202" s="333"/>
      <c r="BO202" s="333"/>
      <c r="BP202" s="331" t="s">
        <v>284</v>
      </c>
    </row>
    <row r="203" spans="1:68" s="331" customFormat="1" x14ac:dyDescent="0.3">
      <c r="A203" s="330"/>
      <c r="B203" s="330"/>
      <c r="C203" s="330"/>
      <c r="D203" s="330"/>
      <c r="E203" s="330"/>
      <c r="F203" s="330"/>
      <c r="G203" s="330"/>
      <c r="H203" s="330"/>
      <c r="I203" s="330"/>
      <c r="J203" s="330"/>
      <c r="K203" s="330"/>
      <c r="L203" s="330"/>
      <c r="M203" s="330"/>
      <c r="N203" s="330"/>
      <c r="O203" s="330"/>
      <c r="P203" s="330"/>
      <c r="Q203" s="330"/>
      <c r="R203" s="330"/>
      <c r="S203" s="330"/>
      <c r="T203" s="330"/>
      <c r="U203" s="330"/>
      <c r="V203" s="330"/>
      <c r="W203" s="330"/>
      <c r="X203" s="330"/>
      <c r="Y203" s="330"/>
      <c r="BF203" s="332">
        <v>199</v>
      </c>
      <c r="BG203" s="333">
        <v>140000</v>
      </c>
      <c r="BH203" s="333">
        <v>135000</v>
      </c>
      <c r="BI203" s="333">
        <v>150000</v>
      </c>
      <c r="BJ203" s="333">
        <v>150000</v>
      </c>
      <c r="BK203" s="333">
        <v>135000</v>
      </c>
      <c r="BL203" s="333"/>
      <c r="BM203" s="333"/>
      <c r="BN203" s="333"/>
      <c r="BO203" s="333"/>
      <c r="BP203" s="331" t="s">
        <v>284</v>
      </c>
    </row>
    <row r="204" spans="1:68" s="331" customFormat="1" x14ac:dyDescent="0.3">
      <c r="A204" s="330"/>
      <c r="B204" s="330"/>
      <c r="C204" s="330"/>
      <c r="D204" s="330"/>
      <c r="E204" s="330"/>
      <c r="F204" s="330"/>
      <c r="G204" s="330"/>
      <c r="H204" s="330"/>
      <c r="I204" s="330"/>
      <c r="J204" s="330"/>
      <c r="K204" s="330"/>
      <c r="L204" s="330"/>
      <c r="M204" s="330"/>
      <c r="N204" s="330"/>
      <c r="O204" s="330"/>
      <c r="P204" s="330"/>
      <c r="Q204" s="330"/>
      <c r="R204" s="330"/>
      <c r="S204" s="330"/>
      <c r="T204" s="330"/>
      <c r="U204" s="330"/>
      <c r="V204" s="330"/>
      <c r="W204" s="330"/>
      <c r="X204" s="330"/>
      <c r="Y204" s="330"/>
      <c r="BF204" s="332">
        <v>200</v>
      </c>
      <c r="BG204" s="333">
        <v>140000</v>
      </c>
      <c r="BH204" s="333">
        <v>126000</v>
      </c>
      <c r="BI204" s="333">
        <v>140000</v>
      </c>
      <c r="BJ204" s="333">
        <v>150000</v>
      </c>
      <c r="BK204" s="333">
        <v>126000</v>
      </c>
      <c r="BL204" s="333"/>
      <c r="BM204" s="333"/>
      <c r="BN204" s="333"/>
      <c r="BO204" s="333"/>
      <c r="BP204" s="331" t="s">
        <v>284</v>
      </c>
    </row>
    <row r="205" spans="1:68" s="331" customFormat="1" x14ac:dyDescent="0.3">
      <c r="A205" s="330"/>
      <c r="B205" s="330"/>
      <c r="C205" s="330"/>
      <c r="D205" s="330"/>
      <c r="E205" s="330"/>
      <c r="F205" s="330"/>
      <c r="G205" s="330"/>
      <c r="H205" s="330"/>
      <c r="I205" s="330"/>
      <c r="J205" s="330"/>
      <c r="K205" s="330"/>
      <c r="L205" s="330"/>
      <c r="M205" s="330"/>
      <c r="N205" s="330"/>
      <c r="O205" s="330"/>
      <c r="P205" s="330"/>
      <c r="Q205" s="330"/>
      <c r="R205" s="330"/>
      <c r="S205" s="330"/>
      <c r="T205" s="330"/>
      <c r="U205" s="330"/>
      <c r="V205" s="330"/>
      <c r="W205" s="330"/>
      <c r="X205" s="330"/>
      <c r="Y205" s="330"/>
      <c r="BF205" s="332">
        <v>201</v>
      </c>
      <c r="BG205" s="333">
        <v>135000</v>
      </c>
      <c r="BH205" s="333">
        <v>126000</v>
      </c>
      <c r="BI205" s="333">
        <v>140000</v>
      </c>
      <c r="BJ205" s="333">
        <v>130000</v>
      </c>
      <c r="BK205" s="333">
        <v>126000</v>
      </c>
      <c r="BL205" s="333"/>
      <c r="BM205" s="333"/>
      <c r="BN205" s="333"/>
      <c r="BO205" s="333"/>
      <c r="BP205" s="331" t="s">
        <v>287</v>
      </c>
    </row>
    <row r="206" spans="1:68" s="331" customFormat="1" x14ac:dyDescent="0.3">
      <c r="A206" s="330"/>
      <c r="B206" s="330"/>
      <c r="C206" s="330"/>
      <c r="D206" s="330"/>
      <c r="E206" s="330"/>
      <c r="F206" s="330"/>
      <c r="G206" s="330"/>
      <c r="H206" s="330"/>
      <c r="I206" s="330"/>
      <c r="J206" s="330"/>
      <c r="K206" s="330"/>
      <c r="L206" s="330"/>
      <c r="M206" s="330"/>
      <c r="N206" s="330"/>
      <c r="O206" s="330"/>
      <c r="P206" s="330"/>
      <c r="Q206" s="330"/>
      <c r="R206" s="330"/>
      <c r="S206" s="330"/>
      <c r="T206" s="330"/>
      <c r="U206" s="330"/>
      <c r="V206" s="330"/>
      <c r="W206" s="330"/>
      <c r="X206" s="330"/>
      <c r="Y206" s="330"/>
      <c r="BF206" s="332">
        <v>202</v>
      </c>
      <c r="BG206" s="333">
        <v>135000</v>
      </c>
      <c r="BH206" s="333">
        <v>126000</v>
      </c>
      <c r="BI206" s="333">
        <v>140000</v>
      </c>
      <c r="BJ206" s="333">
        <v>130000</v>
      </c>
      <c r="BK206" s="333">
        <v>126000</v>
      </c>
      <c r="BL206" s="333"/>
      <c r="BM206" s="333"/>
      <c r="BN206" s="333"/>
      <c r="BO206" s="333"/>
      <c r="BP206" s="331" t="s">
        <v>287</v>
      </c>
    </row>
    <row r="207" spans="1:68" s="331" customFormat="1" x14ac:dyDescent="0.3">
      <c r="A207" s="330"/>
      <c r="B207" s="330"/>
      <c r="C207" s="330"/>
      <c r="D207" s="330"/>
      <c r="E207" s="330"/>
      <c r="F207" s="330"/>
      <c r="G207" s="330"/>
      <c r="H207" s="330"/>
      <c r="I207" s="330"/>
      <c r="J207" s="330"/>
      <c r="K207" s="330"/>
      <c r="L207" s="330"/>
      <c r="M207" s="330"/>
      <c r="N207" s="330"/>
      <c r="O207" s="330"/>
      <c r="P207" s="330"/>
      <c r="Q207" s="330"/>
      <c r="R207" s="330"/>
      <c r="S207" s="330"/>
      <c r="T207" s="330"/>
      <c r="U207" s="330"/>
      <c r="V207" s="330"/>
      <c r="W207" s="330"/>
      <c r="X207" s="330"/>
      <c r="Y207" s="330"/>
      <c r="BF207" s="332">
        <v>203</v>
      </c>
      <c r="BG207" s="333">
        <v>135000</v>
      </c>
      <c r="BH207" s="333">
        <v>126000</v>
      </c>
      <c r="BI207" s="333">
        <v>140000</v>
      </c>
      <c r="BJ207" s="333">
        <v>130000</v>
      </c>
      <c r="BK207" s="333">
        <v>126000</v>
      </c>
      <c r="BL207" s="333"/>
      <c r="BM207" s="333"/>
      <c r="BN207" s="333"/>
      <c r="BO207" s="333"/>
      <c r="BP207" s="331" t="s">
        <v>287</v>
      </c>
    </row>
    <row r="208" spans="1:68" s="331" customFormat="1" x14ac:dyDescent="0.3">
      <c r="A208" s="330"/>
      <c r="B208" s="330"/>
      <c r="C208" s="330"/>
      <c r="D208" s="330"/>
      <c r="E208" s="330"/>
      <c r="F208" s="330"/>
      <c r="G208" s="330"/>
      <c r="H208" s="330"/>
      <c r="I208" s="330"/>
      <c r="J208" s="330"/>
      <c r="K208" s="330"/>
      <c r="L208" s="330"/>
      <c r="M208" s="330"/>
      <c r="N208" s="330"/>
      <c r="O208" s="330"/>
      <c r="P208" s="330"/>
      <c r="Q208" s="330"/>
      <c r="R208" s="330"/>
      <c r="S208" s="330"/>
      <c r="T208" s="330"/>
      <c r="U208" s="330"/>
      <c r="V208" s="330"/>
      <c r="W208" s="330"/>
      <c r="X208" s="330"/>
      <c r="Y208" s="330"/>
      <c r="BF208" s="332">
        <v>204</v>
      </c>
      <c r="BG208" s="333">
        <v>135000</v>
      </c>
      <c r="BH208" s="333">
        <v>126000</v>
      </c>
      <c r="BI208" s="333">
        <v>140000</v>
      </c>
      <c r="BJ208" s="333">
        <v>130000</v>
      </c>
      <c r="BK208" s="333">
        <v>126000</v>
      </c>
      <c r="BL208" s="333"/>
      <c r="BM208" s="333"/>
      <c r="BN208" s="333"/>
      <c r="BO208" s="333"/>
      <c r="BP208" s="331" t="s">
        <v>287</v>
      </c>
    </row>
    <row r="209" spans="1:68" s="331" customFormat="1" x14ac:dyDescent="0.3">
      <c r="A209" s="330"/>
      <c r="B209" s="330"/>
      <c r="C209" s="330"/>
      <c r="D209" s="330"/>
      <c r="E209" s="330"/>
      <c r="F209" s="330"/>
      <c r="G209" s="330"/>
      <c r="H209" s="330"/>
      <c r="I209" s="330"/>
      <c r="J209" s="330"/>
      <c r="K209" s="330"/>
      <c r="L209" s="330"/>
      <c r="M209" s="330"/>
      <c r="N209" s="330"/>
      <c r="O209" s="330"/>
      <c r="P209" s="330"/>
      <c r="Q209" s="330"/>
      <c r="R209" s="330"/>
      <c r="S209" s="330"/>
      <c r="T209" s="330"/>
      <c r="U209" s="330"/>
      <c r="V209" s="330"/>
      <c r="W209" s="330"/>
      <c r="X209" s="330"/>
      <c r="Y209" s="330"/>
      <c r="BF209" s="332">
        <v>205</v>
      </c>
      <c r="BG209" s="333">
        <v>135000</v>
      </c>
      <c r="BH209" s="333">
        <v>126000</v>
      </c>
      <c r="BI209" s="333">
        <v>140000</v>
      </c>
      <c r="BJ209" s="333">
        <v>130000</v>
      </c>
      <c r="BK209" s="333">
        <v>126000</v>
      </c>
      <c r="BL209" s="333"/>
      <c r="BM209" s="333"/>
      <c r="BN209" s="333"/>
      <c r="BO209" s="333"/>
      <c r="BP209" s="331" t="s">
        <v>287</v>
      </c>
    </row>
    <row r="210" spans="1:68" s="331" customFormat="1" x14ac:dyDescent="0.3">
      <c r="A210" s="330"/>
      <c r="B210" s="330"/>
      <c r="C210" s="330"/>
      <c r="D210" s="330"/>
      <c r="E210" s="330"/>
      <c r="F210" s="330"/>
      <c r="G210" s="330"/>
      <c r="H210" s="330"/>
      <c r="I210" s="330"/>
      <c r="J210" s="330"/>
      <c r="K210" s="330"/>
      <c r="L210" s="330"/>
      <c r="M210" s="330"/>
      <c r="N210" s="330"/>
      <c r="O210" s="330"/>
      <c r="P210" s="330"/>
      <c r="Q210" s="330"/>
      <c r="R210" s="330"/>
      <c r="S210" s="330"/>
      <c r="T210" s="330"/>
      <c r="U210" s="330"/>
      <c r="V210" s="330"/>
      <c r="W210" s="330"/>
      <c r="X210" s="330"/>
      <c r="Y210" s="330"/>
      <c r="BF210" s="332">
        <v>206</v>
      </c>
      <c r="BG210" s="333">
        <v>135000</v>
      </c>
      <c r="BH210" s="333">
        <v>126000</v>
      </c>
      <c r="BI210" s="333">
        <v>140000</v>
      </c>
      <c r="BJ210" s="333">
        <v>130000</v>
      </c>
      <c r="BK210" s="333">
        <v>126000</v>
      </c>
      <c r="BL210" s="333"/>
      <c r="BM210" s="333"/>
      <c r="BO210" s="333"/>
      <c r="BP210" s="331" t="s">
        <v>287</v>
      </c>
    </row>
    <row r="211" spans="1:68" s="331" customFormat="1" x14ac:dyDescent="0.3">
      <c r="A211" s="330"/>
      <c r="B211" s="330"/>
      <c r="C211" s="330"/>
      <c r="D211" s="330"/>
      <c r="E211" s="330"/>
      <c r="F211" s="330"/>
      <c r="G211" s="330"/>
      <c r="H211" s="330"/>
      <c r="I211" s="330"/>
      <c r="J211" s="330"/>
      <c r="K211" s="330"/>
      <c r="L211" s="330"/>
      <c r="M211" s="330"/>
      <c r="N211" s="330"/>
      <c r="O211" s="330"/>
      <c r="P211" s="330"/>
      <c r="Q211" s="330"/>
      <c r="R211" s="330"/>
      <c r="S211" s="330"/>
      <c r="T211" s="330"/>
      <c r="U211" s="330"/>
      <c r="V211" s="330"/>
      <c r="W211" s="330"/>
      <c r="X211" s="330"/>
      <c r="Y211" s="330"/>
      <c r="BF211" s="332">
        <v>207</v>
      </c>
      <c r="BG211" s="333">
        <v>135000</v>
      </c>
      <c r="BH211" s="333">
        <v>126000</v>
      </c>
      <c r="BI211" s="333">
        <v>140000</v>
      </c>
      <c r="BJ211" s="333">
        <v>130000</v>
      </c>
      <c r="BK211" s="333">
        <v>126000</v>
      </c>
      <c r="BL211" s="333"/>
      <c r="BM211" s="333"/>
      <c r="BN211" s="333"/>
      <c r="BO211" s="333"/>
      <c r="BP211" s="331" t="s">
        <v>287</v>
      </c>
    </row>
    <row r="212" spans="1:68" s="331" customFormat="1" x14ac:dyDescent="0.3">
      <c r="A212" s="330"/>
      <c r="B212" s="330"/>
      <c r="C212" s="330"/>
      <c r="D212" s="330"/>
      <c r="E212" s="330"/>
      <c r="F212" s="330"/>
      <c r="G212" s="330"/>
      <c r="H212" s="330"/>
      <c r="I212" s="330"/>
      <c r="J212" s="330"/>
      <c r="K212" s="330"/>
      <c r="L212" s="330"/>
      <c r="M212" s="330"/>
      <c r="N212" s="330"/>
      <c r="O212" s="330"/>
      <c r="P212" s="330"/>
      <c r="Q212" s="330"/>
      <c r="R212" s="330"/>
      <c r="S212" s="330"/>
      <c r="T212" s="330"/>
      <c r="U212" s="330"/>
      <c r="V212" s="330"/>
      <c r="W212" s="330"/>
      <c r="X212" s="330"/>
      <c r="Y212" s="330"/>
      <c r="BF212" s="332">
        <v>208</v>
      </c>
      <c r="BG212" s="333">
        <v>135000</v>
      </c>
      <c r="BH212" s="333">
        <v>126000</v>
      </c>
      <c r="BI212" s="333">
        <v>140000</v>
      </c>
      <c r="BJ212" s="333">
        <v>130000</v>
      </c>
      <c r="BK212" s="333">
        <v>126000</v>
      </c>
      <c r="BL212" s="333"/>
      <c r="BM212" s="333"/>
      <c r="BN212" s="333"/>
      <c r="BO212" s="333"/>
      <c r="BP212" s="331" t="s">
        <v>287</v>
      </c>
    </row>
    <row r="213" spans="1:68" s="331" customFormat="1" x14ac:dyDescent="0.3">
      <c r="A213" s="330"/>
      <c r="B213" s="330"/>
      <c r="C213" s="330"/>
      <c r="D213" s="330"/>
      <c r="E213" s="330"/>
      <c r="F213" s="330"/>
      <c r="G213" s="330"/>
      <c r="H213" s="330"/>
      <c r="I213" s="330"/>
      <c r="J213" s="330"/>
      <c r="K213" s="330"/>
      <c r="L213" s="330"/>
      <c r="M213" s="330"/>
      <c r="N213" s="330"/>
      <c r="O213" s="330"/>
      <c r="P213" s="330"/>
      <c r="Q213" s="330"/>
      <c r="R213" s="330"/>
      <c r="S213" s="330"/>
      <c r="T213" s="330"/>
      <c r="U213" s="330"/>
      <c r="V213" s="330"/>
      <c r="W213" s="330"/>
      <c r="X213" s="330"/>
      <c r="Y213" s="330"/>
      <c r="BF213" s="332">
        <v>209</v>
      </c>
      <c r="BG213" s="333">
        <v>135000</v>
      </c>
      <c r="BH213" s="333">
        <v>126000</v>
      </c>
      <c r="BI213" s="333">
        <v>140000</v>
      </c>
      <c r="BJ213" s="333">
        <v>130000</v>
      </c>
      <c r="BK213" s="333">
        <v>126000</v>
      </c>
      <c r="BL213" s="333"/>
      <c r="BM213" s="333"/>
      <c r="BN213" s="333"/>
      <c r="BO213" s="333"/>
      <c r="BP213" s="331" t="s">
        <v>287</v>
      </c>
    </row>
    <row r="214" spans="1:68" s="331" customFormat="1" x14ac:dyDescent="0.3">
      <c r="A214" s="330"/>
      <c r="B214" s="330"/>
      <c r="C214" s="330"/>
      <c r="D214" s="330"/>
      <c r="E214" s="330"/>
      <c r="F214" s="330"/>
      <c r="G214" s="330"/>
      <c r="H214" s="330"/>
      <c r="I214" s="330"/>
      <c r="J214" s="330"/>
      <c r="K214" s="330"/>
      <c r="L214" s="330"/>
      <c r="M214" s="330"/>
      <c r="N214" s="330"/>
      <c r="O214" s="330"/>
      <c r="P214" s="330"/>
      <c r="Q214" s="330"/>
      <c r="R214" s="330"/>
      <c r="S214" s="330"/>
      <c r="T214" s="330"/>
      <c r="U214" s="330"/>
      <c r="V214" s="330"/>
      <c r="W214" s="330"/>
      <c r="X214" s="330"/>
      <c r="Y214" s="330"/>
      <c r="BF214" s="332">
        <v>210</v>
      </c>
      <c r="BG214" s="333">
        <v>135000</v>
      </c>
      <c r="BH214" s="333">
        <v>126000</v>
      </c>
      <c r="BI214" s="333">
        <v>140000</v>
      </c>
      <c r="BJ214" s="333">
        <v>130000</v>
      </c>
      <c r="BK214" s="333">
        <v>126000</v>
      </c>
      <c r="BL214" s="333"/>
      <c r="BM214" s="333"/>
      <c r="BN214" s="333"/>
      <c r="BO214" s="333"/>
      <c r="BP214" s="331" t="s">
        <v>287</v>
      </c>
    </row>
    <row r="215" spans="1:68" s="331" customFormat="1" x14ac:dyDescent="0.3">
      <c r="A215" s="330"/>
      <c r="B215" s="330"/>
      <c r="C215" s="330"/>
      <c r="D215" s="330"/>
      <c r="E215" s="330"/>
      <c r="F215" s="330"/>
      <c r="G215" s="330"/>
      <c r="H215" s="330"/>
      <c r="I215" s="330"/>
      <c r="J215" s="330"/>
      <c r="K215" s="330"/>
      <c r="L215" s="330"/>
      <c r="M215" s="330"/>
      <c r="N215" s="330"/>
      <c r="O215" s="330"/>
      <c r="P215" s="330"/>
      <c r="Q215" s="330"/>
      <c r="R215" s="330"/>
      <c r="S215" s="330"/>
      <c r="T215" s="330"/>
      <c r="U215" s="330"/>
      <c r="V215" s="330"/>
      <c r="W215" s="330"/>
      <c r="X215" s="330"/>
      <c r="Y215" s="330"/>
      <c r="BF215" s="332">
        <v>211</v>
      </c>
      <c r="BG215" s="333">
        <v>135000</v>
      </c>
      <c r="BH215" s="333">
        <v>126000</v>
      </c>
      <c r="BI215" s="333">
        <v>140000</v>
      </c>
      <c r="BJ215" s="333">
        <v>130000</v>
      </c>
      <c r="BK215" s="333">
        <v>126000</v>
      </c>
      <c r="BL215" s="333"/>
      <c r="BM215" s="333"/>
      <c r="BN215" s="333"/>
      <c r="BO215" s="333"/>
      <c r="BP215" s="331" t="s">
        <v>287</v>
      </c>
    </row>
    <row r="216" spans="1:68" s="331" customFormat="1" x14ac:dyDescent="0.3">
      <c r="A216" s="330"/>
      <c r="B216" s="330"/>
      <c r="C216" s="330"/>
      <c r="D216" s="330"/>
      <c r="E216" s="330"/>
      <c r="F216" s="330"/>
      <c r="G216" s="330"/>
      <c r="H216" s="330"/>
      <c r="I216" s="330"/>
      <c r="J216" s="330"/>
      <c r="K216" s="330"/>
      <c r="L216" s="330"/>
      <c r="M216" s="330"/>
      <c r="N216" s="330"/>
      <c r="O216" s="330"/>
      <c r="P216" s="330"/>
      <c r="Q216" s="330"/>
      <c r="R216" s="330"/>
      <c r="S216" s="330"/>
      <c r="T216" s="330"/>
      <c r="U216" s="330"/>
      <c r="V216" s="330"/>
      <c r="W216" s="330"/>
      <c r="X216" s="330"/>
      <c r="Y216" s="330"/>
      <c r="BF216" s="332">
        <v>212</v>
      </c>
      <c r="BG216" s="333">
        <v>135000</v>
      </c>
      <c r="BH216" s="333">
        <v>126000</v>
      </c>
      <c r="BI216" s="333">
        <v>140000</v>
      </c>
      <c r="BJ216" s="333">
        <v>130000</v>
      </c>
      <c r="BK216" s="333">
        <v>126000</v>
      </c>
      <c r="BL216" s="333"/>
      <c r="BM216" s="333"/>
      <c r="BN216" s="333"/>
      <c r="BO216" s="333"/>
      <c r="BP216" s="331" t="s">
        <v>287</v>
      </c>
    </row>
    <row r="217" spans="1:68" s="331" customFormat="1" x14ac:dyDescent="0.3">
      <c r="A217" s="330"/>
      <c r="B217" s="330"/>
      <c r="C217" s="330"/>
      <c r="D217" s="330"/>
      <c r="E217" s="330"/>
      <c r="F217" s="330"/>
      <c r="G217" s="330"/>
      <c r="H217" s="330"/>
      <c r="I217" s="330"/>
      <c r="J217" s="330"/>
      <c r="K217" s="330"/>
      <c r="L217" s="330"/>
      <c r="M217" s="330"/>
      <c r="N217" s="330"/>
      <c r="O217" s="330"/>
      <c r="P217" s="330"/>
      <c r="Q217" s="330"/>
      <c r="R217" s="330"/>
      <c r="S217" s="330"/>
      <c r="T217" s="330"/>
      <c r="U217" s="330"/>
      <c r="V217" s="330"/>
      <c r="W217" s="330"/>
      <c r="X217" s="330"/>
      <c r="Y217" s="330"/>
      <c r="BF217" s="332">
        <v>213</v>
      </c>
      <c r="BG217" s="333">
        <v>135000</v>
      </c>
      <c r="BH217" s="333">
        <v>126000</v>
      </c>
      <c r="BI217" s="333">
        <v>140000</v>
      </c>
      <c r="BJ217" s="333">
        <v>130000</v>
      </c>
      <c r="BK217" s="333">
        <v>126000</v>
      </c>
      <c r="BL217" s="333"/>
      <c r="BM217" s="333"/>
      <c r="BN217" s="333"/>
      <c r="BO217" s="333"/>
      <c r="BP217" s="331" t="s">
        <v>287</v>
      </c>
    </row>
    <row r="218" spans="1:68" s="331" customFormat="1" x14ac:dyDescent="0.3">
      <c r="A218" s="330"/>
      <c r="B218" s="330"/>
      <c r="C218" s="330"/>
      <c r="D218" s="330"/>
      <c r="E218" s="330"/>
      <c r="F218" s="330"/>
      <c r="G218" s="330"/>
      <c r="H218" s="330"/>
      <c r="I218" s="330"/>
      <c r="J218" s="330"/>
      <c r="K218" s="330"/>
      <c r="L218" s="330"/>
      <c r="M218" s="330"/>
      <c r="N218" s="330"/>
      <c r="O218" s="330"/>
      <c r="P218" s="330"/>
      <c r="Q218" s="330"/>
      <c r="R218" s="330"/>
      <c r="S218" s="330"/>
      <c r="T218" s="330"/>
      <c r="U218" s="330"/>
      <c r="V218" s="330"/>
      <c r="W218" s="330"/>
      <c r="X218" s="330"/>
      <c r="Y218" s="330"/>
      <c r="BF218" s="332">
        <v>214</v>
      </c>
      <c r="BG218" s="333">
        <v>135000</v>
      </c>
      <c r="BH218" s="333">
        <v>126000</v>
      </c>
      <c r="BI218" s="333">
        <v>140000</v>
      </c>
      <c r="BJ218" s="333">
        <v>130000</v>
      </c>
      <c r="BK218" s="333">
        <v>126000</v>
      </c>
      <c r="BL218" s="333"/>
      <c r="BM218" s="333"/>
      <c r="BN218" s="333"/>
      <c r="BO218" s="333"/>
      <c r="BP218" s="331" t="s">
        <v>287</v>
      </c>
    </row>
    <row r="219" spans="1:68" s="331" customFormat="1" x14ac:dyDescent="0.3">
      <c r="A219" s="330"/>
      <c r="B219" s="330"/>
      <c r="C219" s="330"/>
      <c r="D219" s="330"/>
      <c r="E219" s="330"/>
      <c r="F219" s="330"/>
      <c r="G219" s="330"/>
      <c r="H219" s="330"/>
      <c r="I219" s="330"/>
      <c r="J219" s="330"/>
      <c r="K219" s="330"/>
      <c r="L219" s="330"/>
      <c r="M219" s="330"/>
      <c r="N219" s="330"/>
      <c r="O219" s="330"/>
      <c r="P219" s="330"/>
      <c r="Q219" s="330"/>
      <c r="R219" s="330"/>
      <c r="S219" s="330"/>
      <c r="T219" s="330"/>
      <c r="U219" s="330"/>
      <c r="V219" s="330"/>
      <c r="W219" s="330"/>
      <c r="X219" s="330"/>
      <c r="Y219" s="330"/>
      <c r="BF219" s="332">
        <v>215</v>
      </c>
      <c r="BG219" s="333">
        <v>135000</v>
      </c>
      <c r="BH219" s="333">
        <v>126000</v>
      </c>
      <c r="BI219" s="333">
        <v>140000</v>
      </c>
      <c r="BJ219" s="333">
        <v>130000</v>
      </c>
      <c r="BK219" s="333">
        <v>126000</v>
      </c>
      <c r="BL219" s="333"/>
      <c r="BM219" s="333"/>
      <c r="BN219" s="333"/>
      <c r="BO219" s="333"/>
      <c r="BP219" s="331" t="s">
        <v>287</v>
      </c>
    </row>
    <row r="220" spans="1:68" s="331" customFormat="1" x14ac:dyDescent="0.3">
      <c r="A220" s="330"/>
      <c r="B220" s="330"/>
      <c r="C220" s="330"/>
      <c r="D220" s="330"/>
      <c r="E220" s="330"/>
      <c r="F220" s="330"/>
      <c r="G220" s="330"/>
      <c r="H220" s="330"/>
      <c r="I220" s="330"/>
      <c r="J220" s="330"/>
      <c r="K220" s="330"/>
      <c r="L220" s="330"/>
      <c r="M220" s="330"/>
      <c r="N220" s="330"/>
      <c r="O220" s="330"/>
      <c r="P220" s="330"/>
      <c r="Q220" s="330"/>
      <c r="R220" s="330"/>
      <c r="S220" s="330"/>
      <c r="T220" s="330"/>
      <c r="U220" s="330"/>
      <c r="V220" s="330"/>
      <c r="W220" s="330"/>
      <c r="X220" s="330"/>
      <c r="Y220" s="330"/>
      <c r="BF220" s="332">
        <v>216</v>
      </c>
      <c r="BG220" s="333">
        <v>135000</v>
      </c>
      <c r="BH220" s="333">
        <v>126000</v>
      </c>
      <c r="BI220" s="333">
        <v>140000</v>
      </c>
      <c r="BJ220" s="333">
        <v>130000</v>
      </c>
      <c r="BK220" s="333">
        <v>126000</v>
      </c>
      <c r="BL220" s="333"/>
      <c r="BM220" s="333"/>
      <c r="BN220" s="333"/>
      <c r="BO220" s="333"/>
      <c r="BP220" s="331" t="s">
        <v>287</v>
      </c>
    </row>
    <row r="221" spans="1:68" s="331" customFormat="1" x14ac:dyDescent="0.3">
      <c r="A221" s="330"/>
      <c r="B221" s="330"/>
      <c r="C221" s="330"/>
      <c r="D221" s="330"/>
      <c r="E221" s="330"/>
      <c r="F221" s="330"/>
      <c r="G221" s="330"/>
      <c r="H221" s="330"/>
      <c r="I221" s="330"/>
      <c r="J221" s="330"/>
      <c r="K221" s="330"/>
      <c r="L221" s="330"/>
      <c r="M221" s="330"/>
      <c r="N221" s="330"/>
      <c r="O221" s="330"/>
      <c r="P221" s="330"/>
      <c r="Q221" s="330"/>
      <c r="R221" s="330"/>
      <c r="S221" s="330"/>
      <c r="T221" s="330"/>
      <c r="U221" s="330"/>
      <c r="V221" s="330"/>
      <c r="W221" s="330"/>
      <c r="X221" s="330"/>
      <c r="Y221" s="330"/>
      <c r="BF221" s="332">
        <v>217</v>
      </c>
      <c r="BG221" s="333">
        <v>135000</v>
      </c>
      <c r="BH221" s="333">
        <v>126000</v>
      </c>
      <c r="BI221" s="333">
        <v>140000</v>
      </c>
      <c r="BJ221" s="333">
        <v>130000</v>
      </c>
      <c r="BK221" s="333">
        <v>126000</v>
      </c>
      <c r="BL221" s="333"/>
      <c r="BM221" s="333"/>
      <c r="BN221" s="333"/>
      <c r="BO221" s="333"/>
      <c r="BP221" s="331" t="s">
        <v>287</v>
      </c>
    </row>
    <row r="222" spans="1:68" s="331" customFormat="1" x14ac:dyDescent="0.3">
      <c r="A222" s="330"/>
      <c r="B222" s="330"/>
      <c r="C222" s="330"/>
      <c r="D222" s="330"/>
      <c r="E222" s="330"/>
      <c r="F222" s="330"/>
      <c r="G222" s="330"/>
      <c r="H222" s="330"/>
      <c r="I222" s="330"/>
      <c r="J222" s="330"/>
      <c r="K222" s="330"/>
      <c r="L222" s="330"/>
      <c r="M222" s="330"/>
      <c r="N222" s="330"/>
      <c r="O222" s="330"/>
      <c r="P222" s="330"/>
      <c r="Q222" s="330"/>
      <c r="R222" s="330"/>
      <c r="S222" s="330"/>
      <c r="T222" s="330"/>
      <c r="U222" s="330"/>
      <c r="V222" s="330"/>
      <c r="W222" s="330"/>
      <c r="X222" s="330"/>
      <c r="Y222" s="330"/>
      <c r="BF222" s="332">
        <v>218</v>
      </c>
      <c r="BG222" s="333">
        <v>135000</v>
      </c>
      <c r="BH222" s="333">
        <v>126000</v>
      </c>
      <c r="BI222" s="333">
        <v>140000</v>
      </c>
      <c r="BJ222" s="333">
        <v>130000</v>
      </c>
      <c r="BK222" s="333">
        <v>126000</v>
      </c>
      <c r="BL222" s="333"/>
      <c r="BM222" s="333"/>
      <c r="BN222" s="333"/>
      <c r="BO222" s="333"/>
      <c r="BP222" s="331" t="s">
        <v>287</v>
      </c>
    </row>
    <row r="223" spans="1:68" s="331" customFormat="1" x14ac:dyDescent="0.3">
      <c r="A223" s="330"/>
      <c r="B223" s="330"/>
      <c r="C223" s="330"/>
      <c r="D223" s="330"/>
      <c r="E223" s="330"/>
      <c r="F223" s="330"/>
      <c r="G223" s="330"/>
      <c r="H223" s="330"/>
      <c r="I223" s="330"/>
      <c r="J223" s="330"/>
      <c r="K223" s="330"/>
      <c r="L223" s="330"/>
      <c r="M223" s="330"/>
      <c r="N223" s="330"/>
      <c r="O223" s="330"/>
      <c r="P223" s="330"/>
      <c r="Q223" s="330"/>
      <c r="R223" s="330"/>
      <c r="S223" s="330"/>
      <c r="T223" s="330"/>
      <c r="U223" s="330"/>
      <c r="V223" s="330"/>
      <c r="W223" s="330"/>
      <c r="X223" s="330"/>
      <c r="Y223" s="330"/>
      <c r="BF223" s="332">
        <v>219</v>
      </c>
      <c r="BG223" s="333">
        <v>135000</v>
      </c>
      <c r="BH223" s="333">
        <v>126000</v>
      </c>
      <c r="BI223" s="333">
        <v>140000</v>
      </c>
      <c r="BJ223" s="333">
        <v>130000</v>
      </c>
      <c r="BK223" s="333">
        <v>126000</v>
      </c>
      <c r="BL223" s="333"/>
      <c r="BM223" s="333"/>
      <c r="BN223" s="333"/>
      <c r="BO223" s="333"/>
      <c r="BP223" s="331" t="s">
        <v>287</v>
      </c>
    </row>
    <row r="224" spans="1:68" s="331" customFormat="1" x14ac:dyDescent="0.3">
      <c r="A224" s="330"/>
      <c r="B224" s="330"/>
      <c r="C224" s="330"/>
      <c r="D224" s="330"/>
      <c r="E224" s="330"/>
      <c r="F224" s="330"/>
      <c r="G224" s="330"/>
      <c r="H224" s="330"/>
      <c r="I224" s="330"/>
      <c r="J224" s="330"/>
      <c r="K224" s="330"/>
      <c r="L224" s="330"/>
      <c r="M224" s="330"/>
      <c r="N224" s="330"/>
      <c r="O224" s="330"/>
      <c r="P224" s="330"/>
      <c r="Q224" s="330"/>
      <c r="R224" s="330"/>
      <c r="S224" s="330"/>
      <c r="T224" s="330"/>
      <c r="U224" s="330"/>
      <c r="V224" s="330"/>
      <c r="W224" s="330"/>
      <c r="X224" s="330"/>
      <c r="Y224" s="330"/>
      <c r="BF224" s="332">
        <v>220</v>
      </c>
      <c r="BG224" s="333">
        <v>135000</v>
      </c>
      <c r="BH224" s="333">
        <v>126000</v>
      </c>
      <c r="BI224" s="333">
        <v>140000</v>
      </c>
      <c r="BJ224" s="333">
        <v>130000</v>
      </c>
      <c r="BK224" s="333">
        <v>126000</v>
      </c>
      <c r="BL224" s="333"/>
      <c r="BM224" s="333"/>
      <c r="BN224" s="333"/>
      <c r="BO224" s="333"/>
      <c r="BP224" s="331" t="s">
        <v>287</v>
      </c>
    </row>
    <row r="225" spans="1:68" s="331" customFormat="1" x14ac:dyDescent="0.3">
      <c r="A225" s="330"/>
      <c r="B225" s="330"/>
      <c r="C225" s="330"/>
      <c r="D225" s="330"/>
      <c r="E225" s="330"/>
      <c r="F225" s="330"/>
      <c r="G225" s="330"/>
      <c r="H225" s="330"/>
      <c r="I225" s="330"/>
      <c r="J225" s="330"/>
      <c r="K225" s="330"/>
      <c r="L225" s="330"/>
      <c r="M225" s="330"/>
      <c r="N225" s="330"/>
      <c r="O225" s="330"/>
      <c r="P225" s="330"/>
      <c r="Q225" s="330"/>
      <c r="R225" s="330"/>
      <c r="S225" s="330"/>
      <c r="T225" s="330"/>
      <c r="U225" s="330"/>
      <c r="V225" s="330"/>
      <c r="W225" s="330"/>
      <c r="X225" s="330"/>
      <c r="Y225" s="330"/>
      <c r="BF225" s="332">
        <v>221</v>
      </c>
      <c r="BG225" s="333">
        <v>135000</v>
      </c>
      <c r="BH225" s="333">
        <v>126000</v>
      </c>
      <c r="BI225" s="333">
        <v>140000</v>
      </c>
      <c r="BJ225" s="333">
        <v>130000</v>
      </c>
      <c r="BK225" s="333">
        <v>126000</v>
      </c>
      <c r="BL225" s="333"/>
      <c r="BM225" s="333"/>
      <c r="BN225" s="333"/>
      <c r="BO225" s="333"/>
      <c r="BP225" s="331" t="s">
        <v>287</v>
      </c>
    </row>
    <row r="226" spans="1:68" s="331" customFormat="1" x14ac:dyDescent="0.3">
      <c r="A226" s="330"/>
      <c r="B226" s="330"/>
      <c r="C226" s="330"/>
      <c r="D226" s="330"/>
      <c r="E226" s="330"/>
      <c r="F226" s="330"/>
      <c r="G226" s="330"/>
      <c r="H226" s="330"/>
      <c r="I226" s="330"/>
      <c r="J226" s="330"/>
      <c r="K226" s="330"/>
      <c r="L226" s="330"/>
      <c r="M226" s="330"/>
      <c r="N226" s="330"/>
      <c r="O226" s="330"/>
      <c r="P226" s="330"/>
      <c r="Q226" s="330"/>
      <c r="R226" s="330"/>
      <c r="S226" s="330"/>
      <c r="T226" s="330"/>
      <c r="U226" s="330"/>
      <c r="V226" s="330"/>
      <c r="W226" s="330"/>
      <c r="X226" s="330"/>
      <c r="Y226" s="330"/>
      <c r="BF226" s="332">
        <v>222</v>
      </c>
      <c r="BG226" s="333">
        <v>135000</v>
      </c>
      <c r="BH226" s="333">
        <v>126000</v>
      </c>
      <c r="BI226" s="333">
        <v>140000</v>
      </c>
      <c r="BJ226" s="333">
        <v>130000</v>
      </c>
      <c r="BK226" s="333">
        <v>126000</v>
      </c>
      <c r="BL226" s="333"/>
      <c r="BM226" s="333"/>
      <c r="BN226" s="333"/>
      <c r="BO226" s="333"/>
      <c r="BP226" s="331" t="s">
        <v>287</v>
      </c>
    </row>
    <row r="227" spans="1:68" s="331" customFormat="1" x14ac:dyDescent="0.3">
      <c r="A227" s="330"/>
      <c r="B227" s="330"/>
      <c r="C227" s="330"/>
      <c r="D227" s="330"/>
      <c r="E227" s="330"/>
      <c r="F227" s="330"/>
      <c r="G227" s="330"/>
      <c r="H227" s="330"/>
      <c r="I227" s="330"/>
      <c r="J227" s="330"/>
      <c r="K227" s="330"/>
      <c r="L227" s="330"/>
      <c r="M227" s="330"/>
      <c r="N227" s="330"/>
      <c r="O227" s="330"/>
      <c r="P227" s="330"/>
      <c r="Q227" s="330"/>
      <c r="R227" s="330"/>
      <c r="S227" s="330"/>
      <c r="T227" s="330"/>
      <c r="U227" s="330"/>
      <c r="V227" s="330"/>
      <c r="W227" s="330"/>
      <c r="X227" s="330"/>
      <c r="Y227" s="330"/>
      <c r="BF227" s="332">
        <v>223</v>
      </c>
      <c r="BG227" s="333">
        <v>135000</v>
      </c>
      <c r="BH227" s="333">
        <v>126000</v>
      </c>
      <c r="BI227" s="333">
        <v>140000</v>
      </c>
      <c r="BJ227" s="333">
        <v>130000</v>
      </c>
      <c r="BK227" s="333">
        <v>126000</v>
      </c>
      <c r="BL227" s="333"/>
      <c r="BM227" s="333"/>
      <c r="BN227" s="333"/>
      <c r="BO227" s="333"/>
      <c r="BP227" s="331" t="s">
        <v>287</v>
      </c>
    </row>
    <row r="228" spans="1:68" s="331" customFormat="1" x14ac:dyDescent="0.3">
      <c r="A228" s="330"/>
      <c r="B228" s="330"/>
      <c r="C228" s="330"/>
      <c r="D228" s="330"/>
      <c r="E228" s="330"/>
      <c r="F228" s="330"/>
      <c r="G228" s="330"/>
      <c r="H228" s="330"/>
      <c r="I228" s="330"/>
      <c r="J228" s="330"/>
      <c r="K228" s="330"/>
      <c r="L228" s="330"/>
      <c r="M228" s="330"/>
      <c r="N228" s="330"/>
      <c r="O228" s="330"/>
      <c r="P228" s="330"/>
      <c r="Q228" s="330"/>
      <c r="R228" s="330"/>
      <c r="S228" s="330"/>
      <c r="T228" s="330"/>
      <c r="U228" s="330"/>
      <c r="V228" s="330"/>
      <c r="W228" s="330"/>
      <c r="X228" s="330"/>
      <c r="Y228" s="330"/>
      <c r="BF228" s="332">
        <v>224</v>
      </c>
      <c r="BG228" s="333">
        <v>135000</v>
      </c>
      <c r="BH228" s="333">
        <v>126000</v>
      </c>
      <c r="BI228" s="333">
        <v>140000</v>
      </c>
      <c r="BJ228" s="333">
        <v>130000</v>
      </c>
      <c r="BK228" s="333">
        <v>126000</v>
      </c>
      <c r="BL228" s="333"/>
      <c r="BM228" s="333"/>
      <c r="BN228" s="333"/>
      <c r="BO228" s="333"/>
      <c r="BP228" s="331" t="s">
        <v>287</v>
      </c>
    </row>
    <row r="229" spans="1:68" s="331" customFormat="1" x14ac:dyDescent="0.3">
      <c r="A229" s="330"/>
      <c r="B229" s="330"/>
      <c r="C229" s="330"/>
      <c r="D229" s="330"/>
      <c r="E229" s="330"/>
      <c r="F229" s="330"/>
      <c r="G229" s="330"/>
      <c r="H229" s="330"/>
      <c r="I229" s="330"/>
      <c r="J229" s="330"/>
      <c r="K229" s="330"/>
      <c r="L229" s="330"/>
      <c r="M229" s="330"/>
      <c r="N229" s="330"/>
      <c r="O229" s="330"/>
      <c r="P229" s="330"/>
      <c r="Q229" s="330"/>
      <c r="R229" s="330"/>
      <c r="S229" s="330"/>
      <c r="T229" s="330"/>
      <c r="U229" s="330"/>
      <c r="V229" s="330"/>
      <c r="W229" s="330"/>
      <c r="X229" s="330"/>
      <c r="Y229" s="330"/>
      <c r="BF229" s="332">
        <v>225</v>
      </c>
      <c r="BG229" s="333">
        <v>135000</v>
      </c>
      <c r="BH229" s="333">
        <v>126000</v>
      </c>
      <c r="BI229" s="333">
        <v>140000</v>
      </c>
      <c r="BJ229" s="333">
        <v>130000</v>
      </c>
      <c r="BK229" s="333">
        <v>126000</v>
      </c>
      <c r="BL229" s="333"/>
      <c r="BM229" s="333"/>
      <c r="BN229" s="333"/>
      <c r="BO229" s="333"/>
      <c r="BP229" s="331" t="s">
        <v>287</v>
      </c>
    </row>
    <row r="230" spans="1:68" s="331" customFormat="1" x14ac:dyDescent="0.3">
      <c r="A230" s="330"/>
      <c r="B230" s="330"/>
      <c r="C230" s="330"/>
      <c r="D230" s="330"/>
      <c r="E230" s="330"/>
      <c r="F230" s="330"/>
      <c r="G230" s="330"/>
      <c r="H230" s="330"/>
      <c r="I230" s="330"/>
      <c r="J230" s="330"/>
      <c r="K230" s="330"/>
      <c r="L230" s="330"/>
      <c r="M230" s="330"/>
      <c r="N230" s="330"/>
      <c r="O230" s="330"/>
      <c r="P230" s="330"/>
      <c r="Q230" s="330"/>
      <c r="R230" s="330"/>
      <c r="S230" s="330"/>
      <c r="T230" s="330"/>
      <c r="U230" s="330"/>
      <c r="V230" s="330"/>
      <c r="W230" s="330"/>
      <c r="X230" s="330"/>
      <c r="Y230" s="330"/>
      <c r="BF230" s="332">
        <v>226</v>
      </c>
      <c r="BG230" s="333">
        <v>135000</v>
      </c>
      <c r="BH230" s="333">
        <v>126000</v>
      </c>
      <c r="BI230" s="333">
        <v>140000</v>
      </c>
      <c r="BJ230" s="333">
        <v>130000</v>
      </c>
      <c r="BK230" s="333">
        <v>126000</v>
      </c>
      <c r="BL230" s="333"/>
      <c r="BM230" s="333"/>
      <c r="BN230" s="333"/>
      <c r="BO230" s="333"/>
      <c r="BP230" s="331" t="s">
        <v>287</v>
      </c>
    </row>
    <row r="231" spans="1:68" s="331" customFormat="1" x14ac:dyDescent="0.3">
      <c r="A231" s="330"/>
      <c r="B231" s="330"/>
      <c r="C231" s="330"/>
      <c r="D231" s="330"/>
      <c r="E231" s="330"/>
      <c r="F231" s="330"/>
      <c r="G231" s="330"/>
      <c r="H231" s="330"/>
      <c r="I231" s="330"/>
      <c r="J231" s="330"/>
      <c r="K231" s="330"/>
      <c r="L231" s="330"/>
      <c r="M231" s="330"/>
      <c r="N231" s="330"/>
      <c r="O231" s="330"/>
      <c r="P231" s="330"/>
      <c r="Q231" s="330"/>
      <c r="R231" s="330"/>
      <c r="S231" s="330"/>
      <c r="T231" s="330"/>
      <c r="U231" s="330"/>
      <c r="V231" s="330"/>
      <c r="W231" s="330"/>
      <c r="X231" s="330"/>
      <c r="Y231" s="330"/>
      <c r="BF231" s="332">
        <v>227</v>
      </c>
      <c r="BG231" s="333">
        <v>135000</v>
      </c>
      <c r="BH231" s="333">
        <v>126000</v>
      </c>
      <c r="BI231" s="333">
        <v>140000</v>
      </c>
      <c r="BJ231" s="333">
        <v>130000</v>
      </c>
      <c r="BK231" s="333">
        <v>126000</v>
      </c>
      <c r="BL231" s="333"/>
      <c r="BM231" s="333"/>
      <c r="BN231" s="333"/>
      <c r="BO231" s="333"/>
      <c r="BP231" s="331" t="s">
        <v>287</v>
      </c>
    </row>
    <row r="232" spans="1:68" s="331" customFormat="1" x14ac:dyDescent="0.3">
      <c r="A232" s="330"/>
      <c r="B232" s="330"/>
      <c r="C232" s="330"/>
      <c r="D232" s="330"/>
      <c r="E232" s="330"/>
      <c r="F232" s="330"/>
      <c r="G232" s="330"/>
      <c r="H232" s="330"/>
      <c r="I232" s="330"/>
      <c r="J232" s="330"/>
      <c r="K232" s="330"/>
      <c r="L232" s="330"/>
      <c r="M232" s="330"/>
      <c r="N232" s="330"/>
      <c r="O232" s="330"/>
      <c r="P232" s="330"/>
      <c r="Q232" s="330"/>
      <c r="R232" s="330"/>
      <c r="S232" s="330"/>
      <c r="T232" s="330"/>
      <c r="U232" s="330"/>
      <c r="V232" s="330"/>
      <c r="W232" s="330"/>
      <c r="X232" s="330"/>
      <c r="Y232" s="330"/>
      <c r="BF232" s="332">
        <v>228</v>
      </c>
      <c r="BG232" s="333">
        <v>135000</v>
      </c>
      <c r="BH232" s="333">
        <v>126000</v>
      </c>
      <c r="BI232" s="333">
        <v>140000</v>
      </c>
      <c r="BJ232" s="333">
        <v>130000</v>
      </c>
      <c r="BK232" s="333">
        <v>126000</v>
      </c>
      <c r="BL232" s="333"/>
      <c r="BM232" s="333"/>
      <c r="BN232" s="333"/>
      <c r="BO232" s="333"/>
      <c r="BP232" s="331" t="s">
        <v>287</v>
      </c>
    </row>
    <row r="233" spans="1:68" s="331" customFormat="1" x14ac:dyDescent="0.3">
      <c r="A233" s="330"/>
      <c r="B233" s="330"/>
      <c r="C233" s="330"/>
      <c r="D233" s="330"/>
      <c r="E233" s="330"/>
      <c r="F233" s="330"/>
      <c r="G233" s="330"/>
      <c r="H233" s="330"/>
      <c r="I233" s="330"/>
      <c r="J233" s="330"/>
      <c r="K233" s="330"/>
      <c r="L233" s="330"/>
      <c r="M233" s="330"/>
      <c r="N233" s="330"/>
      <c r="O233" s="330"/>
      <c r="P233" s="330"/>
      <c r="Q233" s="330"/>
      <c r="R233" s="330"/>
      <c r="S233" s="330"/>
      <c r="T233" s="330"/>
      <c r="U233" s="330"/>
      <c r="V233" s="330"/>
      <c r="W233" s="330"/>
      <c r="X233" s="330"/>
      <c r="Y233" s="330"/>
      <c r="BF233" s="332">
        <v>229</v>
      </c>
      <c r="BG233" s="333">
        <v>135000</v>
      </c>
      <c r="BH233" s="333">
        <v>126000</v>
      </c>
      <c r="BI233" s="333">
        <v>140000</v>
      </c>
      <c r="BJ233" s="333">
        <v>130000</v>
      </c>
      <c r="BK233" s="333">
        <v>126000</v>
      </c>
      <c r="BL233" s="333"/>
      <c r="BM233" s="333"/>
      <c r="BN233" s="333"/>
      <c r="BO233" s="333"/>
      <c r="BP233" s="331" t="s">
        <v>287</v>
      </c>
    </row>
    <row r="234" spans="1:68" s="331" customFormat="1" x14ac:dyDescent="0.3">
      <c r="A234" s="330"/>
      <c r="B234" s="330"/>
      <c r="C234" s="330"/>
      <c r="D234" s="330"/>
      <c r="E234" s="330"/>
      <c r="F234" s="330"/>
      <c r="G234" s="330"/>
      <c r="H234" s="330"/>
      <c r="I234" s="330"/>
      <c r="J234" s="330"/>
      <c r="K234" s="330"/>
      <c r="L234" s="330"/>
      <c r="M234" s="330"/>
      <c r="N234" s="330"/>
      <c r="O234" s="330"/>
      <c r="P234" s="330"/>
      <c r="Q234" s="330"/>
      <c r="R234" s="330"/>
      <c r="S234" s="330"/>
      <c r="T234" s="330"/>
      <c r="U234" s="330"/>
      <c r="V234" s="330"/>
      <c r="W234" s="330"/>
      <c r="X234" s="330"/>
      <c r="Y234" s="330"/>
      <c r="BF234" s="332">
        <v>230</v>
      </c>
      <c r="BG234" s="333">
        <v>135000</v>
      </c>
      <c r="BH234" s="333">
        <v>126000</v>
      </c>
      <c r="BI234" s="333">
        <v>140000</v>
      </c>
      <c r="BJ234" s="333">
        <v>130000</v>
      </c>
      <c r="BK234" s="333">
        <v>126000</v>
      </c>
      <c r="BL234" s="333"/>
      <c r="BM234" s="333"/>
      <c r="BN234" s="333"/>
      <c r="BO234" s="333"/>
      <c r="BP234" s="331" t="s">
        <v>287</v>
      </c>
    </row>
    <row r="235" spans="1:68" s="331" customFormat="1" x14ac:dyDescent="0.3">
      <c r="A235" s="330"/>
      <c r="B235" s="330"/>
      <c r="C235" s="330"/>
      <c r="D235" s="330"/>
      <c r="E235" s="330"/>
      <c r="F235" s="330"/>
      <c r="G235" s="330"/>
      <c r="H235" s="330"/>
      <c r="I235" s="330"/>
      <c r="J235" s="330"/>
      <c r="K235" s="330"/>
      <c r="L235" s="330"/>
      <c r="M235" s="330"/>
      <c r="N235" s="330"/>
      <c r="O235" s="330"/>
      <c r="P235" s="330"/>
      <c r="Q235" s="330"/>
      <c r="R235" s="330"/>
      <c r="S235" s="330"/>
      <c r="T235" s="330"/>
      <c r="U235" s="330"/>
      <c r="V235" s="330"/>
      <c r="W235" s="330"/>
      <c r="X235" s="330"/>
      <c r="Y235" s="330"/>
      <c r="BF235" s="332">
        <v>231</v>
      </c>
      <c r="BG235" s="333">
        <v>135000</v>
      </c>
      <c r="BH235" s="333">
        <v>126000</v>
      </c>
      <c r="BI235" s="333">
        <v>140000</v>
      </c>
      <c r="BJ235" s="333">
        <v>130000</v>
      </c>
      <c r="BK235" s="333">
        <v>126000</v>
      </c>
      <c r="BL235" s="333"/>
      <c r="BM235" s="333"/>
      <c r="BN235" s="333"/>
      <c r="BO235" s="333"/>
      <c r="BP235" s="331" t="s">
        <v>287</v>
      </c>
    </row>
    <row r="236" spans="1:68" s="331" customFormat="1" x14ac:dyDescent="0.3">
      <c r="A236" s="330"/>
      <c r="B236" s="330"/>
      <c r="C236" s="330"/>
      <c r="D236" s="330"/>
      <c r="E236" s="330"/>
      <c r="F236" s="330"/>
      <c r="G236" s="330"/>
      <c r="H236" s="330"/>
      <c r="I236" s="330"/>
      <c r="J236" s="330"/>
      <c r="K236" s="330"/>
      <c r="L236" s="330"/>
      <c r="M236" s="330"/>
      <c r="N236" s="330"/>
      <c r="O236" s="330"/>
      <c r="P236" s="330"/>
      <c r="Q236" s="330"/>
      <c r="R236" s="330"/>
      <c r="S236" s="330"/>
      <c r="T236" s="330"/>
      <c r="U236" s="330"/>
      <c r="V236" s="330"/>
      <c r="W236" s="330"/>
      <c r="X236" s="330"/>
      <c r="Y236" s="330"/>
      <c r="BF236" s="332">
        <v>232</v>
      </c>
      <c r="BG236" s="333">
        <v>135000</v>
      </c>
      <c r="BH236" s="333">
        <v>126000</v>
      </c>
      <c r="BI236" s="333">
        <v>140000</v>
      </c>
      <c r="BJ236" s="333">
        <v>130000</v>
      </c>
      <c r="BK236" s="333">
        <v>126000</v>
      </c>
      <c r="BL236" s="333"/>
      <c r="BM236" s="333"/>
      <c r="BN236" s="333"/>
      <c r="BO236" s="333"/>
      <c r="BP236" s="331" t="s">
        <v>287</v>
      </c>
    </row>
    <row r="237" spans="1:68" s="331" customFormat="1" x14ac:dyDescent="0.3">
      <c r="A237" s="330"/>
      <c r="B237" s="330"/>
      <c r="C237" s="330"/>
      <c r="D237" s="330"/>
      <c r="E237" s="330"/>
      <c r="F237" s="330"/>
      <c r="G237" s="330"/>
      <c r="H237" s="330"/>
      <c r="I237" s="330"/>
      <c r="J237" s="330"/>
      <c r="K237" s="330"/>
      <c r="L237" s="330"/>
      <c r="M237" s="330"/>
      <c r="N237" s="330"/>
      <c r="O237" s="330"/>
      <c r="P237" s="330"/>
      <c r="Q237" s="330"/>
      <c r="R237" s="330"/>
      <c r="S237" s="330"/>
      <c r="T237" s="330"/>
      <c r="U237" s="330"/>
      <c r="V237" s="330"/>
      <c r="W237" s="330"/>
      <c r="X237" s="330"/>
      <c r="Y237" s="330"/>
      <c r="BF237" s="332">
        <v>233</v>
      </c>
      <c r="BG237" s="333">
        <v>135000</v>
      </c>
      <c r="BH237" s="333">
        <v>126000</v>
      </c>
      <c r="BI237" s="333">
        <v>140000</v>
      </c>
      <c r="BJ237" s="333">
        <v>130000</v>
      </c>
      <c r="BK237" s="333">
        <v>126000</v>
      </c>
      <c r="BL237" s="333"/>
      <c r="BM237" s="333"/>
      <c r="BN237" s="333"/>
      <c r="BO237" s="333"/>
      <c r="BP237" s="331" t="s">
        <v>287</v>
      </c>
    </row>
    <row r="238" spans="1:68" s="331" customFormat="1" x14ac:dyDescent="0.3">
      <c r="A238" s="330"/>
      <c r="B238" s="330"/>
      <c r="C238" s="330"/>
      <c r="D238" s="330"/>
      <c r="E238" s="330"/>
      <c r="F238" s="330"/>
      <c r="G238" s="330"/>
      <c r="H238" s="330"/>
      <c r="I238" s="330"/>
      <c r="J238" s="330"/>
      <c r="K238" s="330"/>
      <c r="L238" s="330"/>
      <c r="M238" s="330"/>
      <c r="N238" s="330"/>
      <c r="O238" s="330"/>
      <c r="P238" s="330"/>
      <c r="Q238" s="330"/>
      <c r="R238" s="330"/>
      <c r="S238" s="330"/>
      <c r="T238" s="330"/>
      <c r="U238" s="330"/>
      <c r="V238" s="330"/>
      <c r="W238" s="330"/>
      <c r="X238" s="330"/>
      <c r="Y238" s="330"/>
      <c r="BF238" s="332">
        <v>234</v>
      </c>
      <c r="BG238" s="333">
        <v>135000</v>
      </c>
      <c r="BH238" s="333">
        <v>126000</v>
      </c>
      <c r="BI238" s="333">
        <v>140000</v>
      </c>
      <c r="BJ238" s="333">
        <v>130000</v>
      </c>
      <c r="BK238" s="333">
        <v>126000</v>
      </c>
      <c r="BL238" s="333"/>
      <c r="BM238" s="333"/>
      <c r="BN238" s="333"/>
      <c r="BO238" s="333"/>
      <c r="BP238" s="331" t="s">
        <v>287</v>
      </c>
    </row>
    <row r="239" spans="1:68" s="331" customFormat="1" x14ac:dyDescent="0.3">
      <c r="A239" s="330"/>
      <c r="B239" s="330"/>
      <c r="C239" s="330"/>
      <c r="D239" s="330"/>
      <c r="E239" s="330"/>
      <c r="F239" s="330"/>
      <c r="G239" s="330"/>
      <c r="H239" s="330"/>
      <c r="I239" s="330"/>
      <c r="J239" s="330"/>
      <c r="K239" s="330"/>
      <c r="L239" s="330"/>
      <c r="M239" s="330"/>
      <c r="N239" s="330"/>
      <c r="O239" s="330"/>
      <c r="P239" s="330"/>
      <c r="Q239" s="330"/>
      <c r="R239" s="330"/>
      <c r="S239" s="330"/>
      <c r="T239" s="330"/>
      <c r="U239" s="330"/>
      <c r="V239" s="330"/>
      <c r="W239" s="330"/>
      <c r="X239" s="330"/>
      <c r="Y239" s="330"/>
      <c r="BF239" s="332">
        <v>235</v>
      </c>
      <c r="BG239" s="333">
        <v>135000</v>
      </c>
      <c r="BH239" s="333">
        <v>126000</v>
      </c>
      <c r="BI239" s="333">
        <v>140000</v>
      </c>
      <c r="BJ239" s="333">
        <v>130000</v>
      </c>
      <c r="BK239" s="333">
        <v>126000</v>
      </c>
      <c r="BL239" s="333"/>
      <c r="BM239" s="333"/>
      <c r="BN239" s="333"/>
      <c r="BO239" s="333"/>
      <c r="BP239" s="331" t="s">
        <v>287</v>
      </c>
    </row>
    <row r="240" spans="1:68" s="331" customFormat="1" x14ac:dyDescent="0.3">
      <c r="A240" s="330"/>
      <c r="B240" s="330"/>
      <c r="C240" s="330"/>
      <c r="D240" s="330"/>
      <c r="E240" s="330"/>
      <c r="F240" s="330"/>
      <c r="G240" s="330"/>
      <c r="H240" s="330"/>
      <c r="I240" s="330"/>
      <c r="J240" s="330"/>
      <c r="K240" s="330"/>
      <c r="L240" s="330"/>
      <c r="M240" s="330"/>
      <c r="N240" s="330"/>
      <c r="O240" s="330"/>
      <c r="P240" s="330"/>
      <c r="Q240" s="330"/>
      <c r="R240" s="330"/>
      <c r="S240" s="330"/>
      <c r="T240" s="330"/>
      <c r="U240" s="330"/>
      <c r="V240" s="330"/>
      <c r="W240" s="330"/>
      <c r="X240" s="330"/>
      <c r="Y240" s="330"/>
      <c r="BF240" s="332">
        <v>236</v>
      </c>
      <c r="BG240" s="333">
        <v>135000</v>
      </c>
      <c r="BH240" s="333">
        <v>126000</v>
      </c>
      <c r="BI240" s="333">
        <v>140000</v>
      </c>
      <c r="BJ240" s="333">
        <v>130000</v>
      </c>
      <c r="BK240" s="333">
        <v>126000</v>
      </c>
      <c r="BL240" s="333"/>
      <c r="BM240" s="333"/>
      <c r="BN240" s="333"/>
      <c r="BO240" s="333"/>
      <c r="BP240" s="331" t="s">
        <v>287</v>
      </c>
    </row>
    <row r="241" spans="1:68" s="331" customFormat="1" x14ac:dyDescent="0.3">
      <c r="A241" s="330"/>
      <c r="B241" s="330"/>
      <c r="C241" s="330"/>
      <c r="D241" s="330"/>
      <c r="E241" s="330"/>
      <c r="F241" s="330"/>
      <c r="G241" s="330"/>
      <c r="H241" s="330"/>
      <c r="I241" s="330"/>
      <c r="J241" s="330"/>
      <c r="K241" s="330"/>
      <c r="L241" s="330"/>
      <c r="M241" s="330"/>
      <c r="N241" s="330"/>
      <c r="O241" s="330"/>
      <c r="P241" s="330"/>
      <c r="Q241" s="330"/>
      <c r="R241" s="330"/>
      <c r="S241" s="330"/>
      <c r="T241" s="330"/>
      <c r="U241" s="330"/>
      <c r="V241" s="330"/>
      <c r="W241" s="330"/>
      <c r="X241" s="330"/>
      <c r="Y241" s="330"/>
      <c r="BF241" s="332">
        <v>237</v>
      </c>
      <c r="BG241" s="333">
        <v>135000</v>
      </c>
      <c r="BH241" s="333">
        <v>126000</v>
      </c>
      <c r="BI241" s="333">
        <v>140000</v>
      </c>
      <c r="BJ241" s="333">
        <v>130000</v>
      </c>
      <c r="BK241" s="333">
        <v>126000</v>
      </c>
      <c r="BL241" s="333"/>
      <c r="BM241" s="333"/>
      <c r="BN241" s="333"/>
      <c r="BO241" s="333"/>
      <c r="BP241" s="331" t="s">
        <v>287</v>
      </c>
    </row>
    <row r="242" spans="1:68" s="331" customFormat="1" x14ac:dyDescent="0.3">
      <c r="A242" s="330"/>
      <c r="B242" s="330"/>
      <c r="C242" s="330"/>
      <c r="D242" s="330"/>
      <c r="E242" s="330"/>
      <c r="F242" s="330"/>
      <c r="G242" s="330"/>
      <c r="H242" s="330"/>
      <c r="I242" s="330"/>
      <c r="J242" s="330"/>
      <c r="K242" s="330"/>
      <c r="L242" s="330"/>
      <c r="M242" s="330"/>
      <c r="N242" s="330"/>
      <c r="O242" s="330"/>
      <c r="P242" s="330"/>
      <c r="Q242" s="330"/>
      <c r="R242" s="330"/>
      <c r="S242" s="330"/>
      <c r="T242" s="330"/>
      <c r="U242" s="330"/>
      <c r="V242" s="330"/>
      <c r="W242" s="330"/>
      <c r="X242" s="330"/>
      <c r="Y242" s="330"/>
      <c r="BF242" s="332">
        <v>238</v>
      </c>
      <c r="BG242" s="333">
        <v>135000</v>
      </c>
      <c r="BH242" s="333">
        <v>126000</v>
      </c>
      <c r="BI242" s="333">
        <v>140000</v>
      </c>
      <c r="BJ242" s="333">
        <v>130000</v>
      </c>
      <c r="BK242" s="333">
        <v>126000</v>
      </c>
      <c r="BL242" s="333"/>
      <c r="BM242" s="333"/>
      <c r="BN242" s="333"/>
      <c r="BO242" s="333"/>
      <c r="BP242" s="331" t="s">
        <v>287</v>
      </c>
    </row>
    <row r="243" spans="1:68" s="331" customFormat="1" x14ac:dyDescent="0.3">
      <c r="A243" s="330"/>
      <c r="B243" s="330"/>
      <c r="C243" s="330"/>
      <c r="D243" s="330"/>
      <c r="E243" s="330"/>
      <c r="F243" s="330"/>
      <c r="G243" s="330"/>
      <c r="H243" s="330"/>
      <c r="I243" s="330"/>
      <c r="J243" s="330"/>
      <c r="K243" s="330"/>
      <c r="L243" s="330"/>
      <c r="M243" s="330"/>
      <c r="N243" s="330"/>
      <c r="O243" s="330"/>
      <c r="P243" s="330"/>
      <c r="Q243" s="330"/>
      <c r="R243" s="330"/>
      <c r="S243" s="330"/>
      <c r="T243" s="330"/>
      <c r="U243" s="330"/>
      <c r="V243" s="330"/>
      <c r="W243" s="330"/>
      <c r="X243" s="330"/>
      <c r="Y243" s="330"/>
      <c r="BF243" s="332">
        <v>239</v>
      </c>
      <c r="BG243" s="333">
        <v>135000</v>
      </c>
      <c r="BH243" s="333">
        <v>126000</v>
      </c>
      <c r="BI243" s="333">
        <v>140000</v>
      </c>
      <c r="BJ243" s="333">
        <v>130000</v>
      </c>
      <c r="BK243" s="333">
        <v>126000</v>
      </c>
      <c r="BL243" s="333"/>
      <c r="BM243" s="333"/>
      <c r="BN243" s="333"/>
      <c r="BO243" s="333"/>
      <c r="BP243" s="331" t="s">
        <v>287</v>
      </c>
    </row>
    <row r="244" spans="1:68" s="331" customFormat="1" x14ac:dyDescent="0.3">
      <c r="A244" s="330"/>
      <c r="B244" s="330"/>
      <c r="C244" s="330"/>
      <c r="D244" s="330"/>
      <c r="E244" s="330"/>
      <c r="F244" s="330"/>
      <c r="G244" s="330"/>
      <c r="H244" s="330"/>
      <c r="I244" s="330"/>
      <c r="J244" s="330"/>
      <c r="K244" s="330"/>
      <c r="L244" s="330"/>
      <c r="M244" s="330"/>
      <c r="N244" s="330"/>
      <c r="O244" s="330"/>
      <c r="P244" s="330"/>
      <c r="Q244" s="330"/>
      <c r="R244" s="330"/>
      <c r="S244" s="330"/>
      <c r="T244" s="330"/>
      <c r="U244" s="330"/>
      <c r="V244" s="330"/>
      <c r="W244" s="330"/>
      <c r="X244" s="330"/>
      <c r="Y244" s="330"/>
      <c r="BF244" s="332">
        <v>240</v>
      </c>
      <c r="BG244" s="333">
        <v>135000</v>
      </c>
      <c r="BH244" s="333">
        <v>126000</v>
      </c>
      <c r="BI244" s="333">
        <v>140000</v>
      </c>
      <c r="BJ244" s="333">
        <v>130000</v>
      </c>
      <c r="BK244" s="333">
        <v>126000</v>
      </c>
      <c r="BL244" s="333"/>
      <c r="BM244" s="333"/>
      <c r="BN244" s="333"/>
      <c r="BO244" s="333"/>
      <c r="BP244" s="331" t="s">
        <v>287</v>
      </c>
    </row>
    <row r="245" spans="1:68" s="331" customFormat="1" x14ac:dyDescent="0.3">
      <c r="A245" s="330"/>
      <c r="B245" s="330"/>
      <c r="C245" s="330"/>
      <c r="D245" s="330"/>
      <c r="E245" s="330"/>
      <c r="F245" s="330"/>
      <c r="G245" s="330"/>
      <c r="H245" s="330"/>
      <c r="I245" s="330"/>
      <c r="J245" s="330"/>
      <c r="K245" s="330"/>
      <c r="L245" s="330"/>
      <c r="M245" s="330"/>
      <c r="N245" s="330"/>
      <c r="O245" s="330"/>
      <c r="P245" s="330"/>
      <c r="Q245" s="330"/>
      <c r="R245" s="330"/>
      <c r="S245" s="330"/>
      <c r="T245" s="330"/>
      <c r="U245" s="330"/>
      <c r="V245" s="330"/>
      <c r="W245" s="330"/>
      <c r="X245" s="330"/>
      <c r="Y245" s="330"/>
      <c r="BF245" s="332">
        <v>241</v>
      </c>
      <c r="BG245" s="333">
        <v>135000</v>
      </c>
      <c r="BH245" s="333">
        <v>126000</v>
      </c>
      <c r="BI245" s="333">
        <v>140000</v>
      </c>
      <c r="BJ245" s="333">
        <v>130000</v>
      </c>
      <c r="BK245" s="333">
        <v>126000</v>
      </c>
      <c r="BL245" s="333"/>
      <c r="BM245" s="333"/>
      <c r="BN245" s="333"/>
      <c r="BO245" s="333"/>
      <c r="BP245" s="331" t="s">
        <v>287</v>
      </c>
    </row>
    <row r="246" spans="1:68" s="331" customFormat="1" x14ac:dyDescent="0.3">
      <c r="A246" s="330"/>
      <c r="B246" s="330"/>
      <c r="C246" s="330"/>
      <c r="D246" s="330"/>
      <c r="E246" s="330"/>
      <c r="F246" s="330"/>
      <c r="G246" s="330"/>
      <c r="H246" s="330"/>
      <c r="I246" s="330"/>
      <c r="J246" s="330"/>
      <c r="K246" s="330"/>
      <c r="L246" s="330"/>
      <c r="M246" s="330"/>
      <c r="N246" s="330"/>
      <c r="O246" s="330"/>
      <c r="P246" s="330"/>
      <c r="Q246" s="330"/>
      <c r="R246" s="330"/>
      <c r="S246" s="330"/>
      <c r="T246" s="330"/>
      <c r="U246" s="330"/>
      <c r="V246" s="330"/>
      <c r="W246" s="330"/>
      <c r="X246" s="330"/>
      <c r="Y246" s="330"/>
      <c r="BF246" s="332">
        <v>242</v>
      </c>
      <c r="BG246" s="333">
        <v>135000</v>
      </c>
      <c r="BH246" s="333">
        <v>126000</v>
      </c>
      <c r="BI246" s="333">
        <v>140000</v>
      </c>
      <c r="BJ246" s="333">
        <v>130000</v>
      </c>
      <c r="BK246" s="333">
        <v>126000</v>
      </c>
      <c r="BL246" s="333"/>
      <c r="BM246" s="333"/>
      <c r="BN246" s="333"/>
      <c r="BO246" s="333"/>
      <c r="BP246" s="331" t="s">
        <v>287</v>
      </c>
    </row>
    <row r="247" spans="1:68" s="331" customFormat="1" x14ac:dyDescent="0.3">
      <c r="A247" s="330"/>
      <c r="B247" s="330"/>
      <c r="C247" s="330"/>
      <c r="D247" s="330"/>
      <c r="E247" s="330"/>
      <c r="F247" s="330"/>
      <c r="G247" s="330"/>
      <c r="H247" s="330"/>
      <c r="I247" s="330"/>
      <c r="J247" s="330"/>
      <c r="K247" s="330"/>
      <c r="L247" s="330"/>
      <c r="M247" s="330"/>
      <c r="N247" s="330"/>
      <c r="O247" s="330"/>
      <c r="P247" s="330"/>
      <c r="Q247" s="330"/>
      <c r="R247" s="330"/>
      <c r="S247" s="330"/>
      <c r="T247" s="330"/>
      <c r="U247" s="330"/>
      <c r="V247" s="330"/>
      <c r="W247" s="330"/>
      <c r="X247" s="330"/>
      <c r="Y247" s="330"/>
      <c r="BF247" s="332">
        <v>243</v>
      </c>
      <c r="BG247" s="333">
        <v>135000</v>
      </c>
      <c r="BH247" s="333">
        <v>126000</v>
      </c>
      <c r="BI247" s="333">
        <v>140000</v>
      </c>
      <c r="BJ247" s="333">
        <v>130000</v>
      </c>
      <c r="BK247" s="333">
        <v>126000</v>
      </c>
      <c r="BL247" s="333"/>
      <c r="BM247" s="333"/>
      <c r="BN247" s="333"/>
      <c r="BO247" s="333"/>
      <c r="BP247" s="331" t="s">
        <v>287</v>
      </c>
    </row>
    <row r="248" spans="1:68" s="331" customFormat="1" x14ac:dyDescent="0.3">
      <c r="A248" s="330"/>
      <c r="B248" s="330"/>
      <c r="C248" s="330"/>
      <c r="D248" s="330"/>
      <c r="E248" s="330"/>
      <c r="F248" s="330"/>
      <c r="G248" s="330"/>
      <c r="H248" s="330"/>
      <c r="I248" s="330"/>
      <c r="J248" s="330"/>
      <c r="K248" s="330"/>
      <c r="L248" s="330"/>
      <c r="M248" s="330"/>
      <c r="N248" s="330"/>
      <c r="O248" s="330"/>
      <c r="P248" s="330"/>
      <c r="Q248" s="330"/>
      <c r="R248" s="330"/>
      <c r="S248" s="330"/>
      <c r="T248" s="330"/>
      <c r="U248" s="330"/>
      <c r="V248" s="330"/>
      <c r="W248" s="330"/>
      <c r="X248" s="330"/>
      <c r="Y248" s="330"/>
      <c r="BF248" s="332">
        <v>244</v>
      </c>
      <c r="BG248" s="333">
        <v>135000</v>
      </c>
      <c r="BH248" s="333">
        <v>126000</v>
      </c>
      <c r="BI248" s="333">
        <v>140000</v>
      </c>
      <c r="BJ248" s="333">
        <v>130000</v>
      </c>
      <c r="BK248" s="333">
        <v>126000</v>
      </c>
      <c r="BL248" s="333"/>
      <c r="BM248" s="333"/>
      <c r="BN248" s="333"/>
      <c r="BO248" s="333"/>
      <c r="BP248" s="331" t="s">
        <v>287</v>
      </c>
    </row>
    <row r="249" spans="1:68" s="331" customFormat="1" x14ac:dyDescent="0.3">
      <c r="A249" s="330"/>
      <c r="B249" s="330"/>
      <c r="C249" s="330"/>
      <c r="D249" s="330"/>
      <c r="E249" s="330"/>
      <c r="F249" s="330"/>
      <c r="G249" s="330"/>
      <c r="H249" s="330"/>
      <c r="I249" s="330"/>
      <c r="J249" s="330"/>
      <c r="K249" s="330"/>
      <c r="L249" s="330"/>
      <c r="M249" s="330"/>
      <c r="N249" s="330"/>
      <c r="O249" s="330"/>
      <c r="P249" s="330"/>
      <c r="Q249" s="330"/>
      <c r="R249" s="330"/>
      <c r="S249" s="330"/>
      <c r="T249" s="330"/>
      <c r="U249" s="330"/>
      <c r="V249" s="330"/>
      <c r="W249" s="330"/>
      <c r="X249" s="330"/>
      <c r="Y249" s="330"/>
      <c r="BF249" s="332">
        <v>245</v>
      </c>
      <c r="BG249" s="333">
        <v>135000</v>
      </c>
      <c r="BH249" s="333">
        <v>126000</v>
      </c>
      <c r="BI249" s="333">
        <v>140000</v>
      </c>
      <c r="BJ249" s="333">
        <v>130000</v>
      </c>
      <c r="BK249" s="333">
        <v>126000</v>
      </c>
      <c r="BL249" s="333"/>
      <c r="BM249" s="333"/>
      <c r="BN249" s="333"/>
      <c r="BO249" s="333"/>
      <c r="BP249" s="331" t="s">
        <v>287</v>
      </c>
    </row>
    <row r="250" spans="1:68" s="331" customFormat="1" x14ac:dyDescent="0.3">
      <c r="A250" s="330"/>
      <c r="B250" s="330"/>
      <c r="C250" s="330"/>
      <c r="D250" s="330"/>
      <c r="E250" s="330"/>
      <c r="F250" s="330"/>
      <c r="G250" s="330"/>
      <c r="H250" s="330"/>
      <c r="I250" s="330"/>
      <c r="J250" s="330"/>
      <c r="K250" s="330"/>
      <c r="L250" s="330"/>
      <c r="M250" s="330"/>
      <c r="N250" s="330"/>
      <c r="O250" s="330"/>
      <c r="P250" s="330"/>
      <c r="Q250" s="330"/>
      <c r="R250" s="330"/>
      <c r="S250" s="330"/>
      <c r="T250" s="330"/>
      <c r="U250" s="330"/>
      <c r="V250" s="330"/>
      <c r="W250" s="330"/>
      <c r="X250" s="330"/>
      <c r="Y250" s="330"/>
      <c r="BF250" s="332">
        <v>246</v>
      </c>
      <c r="BG250" s="333">
        <v>135000</v>
      </c>
      <c r="BH250" s="333">
        <v>126000</v>
      </c>
      <c r="BI250" s="333">
        <v>140000</v>
      </c>
      <c r="BJ250" s="333">
        <v>130000</v>
      </c>
      <c r="BK250" s="333">
        <v>126000</v>
      </c>
      <c r="BL250" s="333"/>
      <c r="BM250" s="333"/>
      <c r="BN250" s="333"/>
      <c r="BO250" s="333"/>
      <c r="BP250" s="331" t="s">
        <v>287</v>
      </c>
    </row>
    <row r="251" spans="1:68" s="331" customFormat="1" x14ac:dyDescent="0.3">
      <c r="A251" s="330"/>
      <c r="B251" s="330"/>
      <c r="C251" s="330"/>
      <c r="D251" s="330"/>
      <c r="E251" s="330"/>
      <c r="F251" s="330"/>
      <c r="G251" s="330"/>
      <c r="H251" s="330"/>
      <c r="I251" s="330"/>
      <c r="J251" s="330"/>
      <c r="K251" s="330"/>
      <c r="L251" s="330"/>
      <c r="M251" s="330"/>
      <c r="N251" s="330"/>
      <c r="O251" s="330"/>
      <c r="P251" s="330"/>
      <c r="Q251" s="330"/>
      <c r="R251" s="330"/>
      <c r="S251" s="330"/>
      <c r="T251" s="330"/>
      <c r="U251" s="330"/>
      <c r="V251" s="330"/>
      <c r="W251" s="330"/>
      <c r="X251" s="330"/>
      <c r="Y251" s="330"/>
      <c r="BF251" s="332">
        <v>247</v>
      </c>
      <c r="BG251" s="333">
        <v>135000</v>
      </c>
      <c r="BH251" s="333">
        <v>126000</v>
      </c>
      <c r="BI251" s="333">
        <v>140000</v>
      </c>
      <c r="BJ251" s="333">
        <v>130000</v>
      </c>
      <c r="BK251" s="333">
        <v>126000</v>
      </c>
      <c r="BL251" s="333"/>
      <c r="BM251" s="333"/>
      <c r="BN251" s="333"/>
      <c r="BO251" s="333"/>
      <c r="BP251" s="331" t="s">
        <v>287</v>
      </c>
    </row>
    <row r="252" spans="1:68" s="331" customFormat="1" x14ac:dyDescent="0.3">
      <c r="A252" s="330"/>
      <c r="B252" s="330"/>
      <c r="C252" s="330"/>
      <c r="D252" s="330"/>
      <c r="E252" s="330"/>
      <c r="F252" s="330"/>
      <c r="G252" s="330"/>
      <c r="H252" s="330"/>
      <c r="I252" s="330"/>
      <c r="J252" s="330"/>
      <c r="K252" s="330"/>
      <c r="L252" s="330"/>
      <c r="M252" s="330"/>
      <c r="N252" s="330"/>
      <c r="O252" s="330"/>
      <c r="P252" s="330"/>
      <c r="Q252" s="330"/>
      <c r="R252" s="330"/>
      <c r="S252" s="330"/>
      <c r="T252" s="330"/>
      <c r="U252" s="330"/>
      <c r="V252" s="330"/>
      <c r="W252" s="330"/>
      <c r="X252" s="330"/>
      <c r="Y252" s="330"/>
      <c r="BF252" s="332">
        <v>248</v>
      </c>
      <c r="BG252" s="333">
        <v>135000</v>
      </c>
      <c r="BH252" s="333">
        <v>126000</v>
      </c>
      <c r="BI252" s="333">
        <v>140000</v>
      </c>
      <c r="BJ252" s="333">
        <v>130000</v>
      </c>
      <c r="BK252" s="333">
        <v>126000</v>
      </c>
      <c r="BL252" s="333"/>
      <c r="BM252" s="333"/>
      <c r="BN252" s="333"/>
      <c r="BO252" s="333"/>
      <c r="BP252" s="331" t="s">
        <v>287</v>
      </c>
    </row>
    <row r="253" spans="1:68" s="331" customFormat="1" x14ac:dyDescent="0.3">
      <c r="A253" s="330"/>
      <c r="B253" s="330"/>
      <c r="C253" s="330"/>
      <c r="D253" s="330"/>
      <c r="E253" s="330"/>
      <c r="F253" s="330"/>
      <c r="G253" s="330"/>
      <c r="H253" s="330"/>
      <c r="I253" s="330"/>
      <c r="J253" s="330"/>
      <c r="K253" s="330"/>
      <c r="L253" s="330"/>
      <c r="M253" s="330"/>
      <c r="N253" s="330"/>
      <c r="O253" s="330"/>
      <c r="P253" s="330"/>
      <c r="Q253" s="330"/>
      <c r="R253" s="330"/>
      <c r="S253" s="330"/>
      <c r="T253" s="330"/>
      <c r="U253" s="330"/>
      <c r="V253" s="330"/>
      <c r="W253" s="330"/>
      <c r="X253" s="330"/>
      <c r="Y253" s="330"/>
      <c r="BF253" s="332">
        <v>249</v>
      </c>
      <c r="BG253" s="333">
        <v>135000</v>
      </c>
      <c r="BH253" s="333">
        <v>126000</v>
      </c>
      <c r="BI253" s="333">
        <v>140000</v>
      </c>
      <c r="BJ253" s="333">
        <v>130000</v>
      </c>
      <c r="BK253" s="333">
        <v>126000</v>
      </c>
      <c r="BL253" s="333"/>
      <c r="BM253" s="333"/>
      <c r="BN253" s="333"/>
      <c r="BO253" s="333"/>
      <c r="BP253" s="331" t="s">
        <v>287</v>
      </c>
    </row>
    <row r="254" spans="1:68" s="331" customFormat="1" x14ac:dyDescent="0.3">
      <c r="A254" s="330"/>
      <c r="B254" s="330"/>
      <c r="C254" s="330"/>
      <c r="D254" s="330"/>
      <c r="E254" s="330"/>
      <c r="F254" s="330"/>
      <c r="G254" s="330"/>
      <c r="H254" s="330"/>
      <c r="I254" s="330"/>
      <c r="J254" s="330"/>
      <c r="K254" s="330"/>
      <c r="L254" s="330"/>
      <c r="M254" s="330"/>
      <c r="N254" s="330"/>
      <c r="O254" s="330"/>
      <c r="P254" s="330"/>
      <c r="Q254" s="330"/>
      <c r="R254" s="330"/>
      <c r="S254" s="330"/>
      <c r="T254" s="330"/>
      <c r="U254" s="330"/>
      <c r="V254" s="330"/>
      <c r="W254" s="330"/>
      <c r="X254" s="330"/>
      <c r="Y254" s="330"/>
      <c r="BF254" s="332">
        <v>250</v>
      </c>
      <c r="BG254" s="333">
        <v>135000</v>
      </c>
      <c r="BH254" s="333">
        <v>117000</v>
      </c>
      <c r="BI254" s="333">
        <v>130000</v>
      </c>
      <c r="BJ254" s="333">
        <v>130000</v>
      </c>
      <c r="BK254" s="333">
        <v>117000</v>
      </c>
      <c r="BL254" s="333"/>
      <c r="BM254" s="333"/>
      <c r="BN254" s="333"/>
      <c r="BO254" s="333"/>
      <c r="BP254" s="331" t="s">
        <v>287</v>
      </c>
    </row>
    <row r="255" spans="1:68" s="331" customFormat="1" x14ac:dyDescent="0.3">
      <c r="A255" s="330"/>
      <c r="B255" s="330"/>
      <c r="C255" s="330"/>
      <c r="D255" s="330"/>
      <c r="E255" s="330"/>
      <c r="F255" s="330"/>
      <c r="G255" s="330"/>
      <c r="H255" s="330"/>
      <c r="I255" s="330"/>
      <c r="J255" s="330"/>
      <c r="K255" s="330"/>
      <c r="L255" s="330"/>
      <c r="M255" s="330"/>
      <c r="N255" s="330"/>
      <c r="O255" s="330"/>
      <c r="P255" s="330"/>
      <c r="Q255" s="330"/>
      <c r="R255" s="330"/>
      <c r="S255" s="330"/>
      <c r="T255" s="330"/>
      <c r="U255" s="330"/>
      <c r="V255" s="330"/>
      <c r="W255" s="330"/>
      <c r="X255" s="330"/>
      <c r="Y255" s="330"/>
      <c r="BF255" s="332">
        <v>251</v>
      </c>
      <c r="BG255" s="333">
        <v>135000</v>
      </c>
      <c r="BH255" s="333">
        <v>117000</v>
      </c>
      <c r="BI255" s="333">
        <v>130000</v>
      </c>
      <c r="BJ255" s="333">
        <v>130000</v>
      </c>
      <c r="BK255" s="333">
        <v>117000</v>
      </c>
      <c r="BL255" s="333"/>
      <c r="BM255" s="333"/>
      <c r="BN255" s="333"/>
      <c r="BO255" s="333"/>
      <c r="BP255" s="331" t="s">
        <v>287</v>
      </c>
    </row>
    <row r="256" spans="1:68" s="331" customFormat="1" x14ac:dyDescent="0.3">
      <c r="A256" s="330"/>
      <c r="B256" s="330"/>
      <c r="C256" s="330"/>
      <c r="D256" s="330"/>
      <c r="E256" s="330"/>
      <c r="F256" s="330"/>
      <c r="G256" s="330"/>
      <c r="H256" s="330"/>
      <c r="I256" s="330"/>
      <c r="J256" s="330"/>
      <c r="K256" s="330"/>
      <c r="L256" s="330"/>
      <c r="M256" s="330"/>
      <c r="N256" s="330"/>
      <c r="O256" s="330"/>
      <c r="P256" s="330"/>
      <c r="Q256" s="330"/>
      <c r="R256" s="330"/>
      <c r="S256" s="330"/>
      <c r="T256" s="330"/>
      <c r="U256" s="330"/>
      <c r="V256" s="330"/>
      <c r="W256" s="330"/>
      <c r="X256" s="330"/>
      <c r="Y256" s="330"/>
      <c r="BF256" s="332">
        <v>252</v>
      </c>
      <c r="BG256" s="333">
        <v>135000</v>
      </c>
      <c r="BH256" s="333">
        <v>117000</v>
      </c>
      <c r="BI256" s="333">
        <v>130000</v>
      </c>
      <c r="BJ256" s="333">
        <v>130000</v>
      </c>
      <c r="BK256" s="333">
        <v>117000</v>
      </c>
      <c r="BL256" s="333"/>
      <c r="BM256" s="333"/>
      <c r="BN256" s="333"/>
      <c r="BO256" s="333"/>
      <c r="BP256" s="331" t="s">
        <v>287</v>
      </c>
    </row>
    <row r="257" spans="1:68" s="331" customFormat="1" x14ac:dyDescent="0.3">
      <c r="A257" s="330"/>
      <c r="B257" s="330"/>
      <c r="C257" s="330"/>
      <c r="D257" s="330"/>
      <c r="E257" s="330"/>
      <c r="F257" s="330"/>
      <c r="G257" s="330"/>
      <c r="H257" s="330"/>
      <c r="I257" s="330"/>
      <c r="J257" s="330"/>
      <c r="K257" s="330"/>
      <c r="L257" s="330"/>
      <c r="M257" s="330"/>
      <c r="N257" s="330"/>
      <c r="O257" s="330"/>
      <c r="P257" s="330"/>
      <c r="Q257" s="330"/>
      <c r="R257" s="330"/>
      <c r="S257" s="330"/>
      <c r="T257" s="330"/>
      <c r="U257" s="330"/>
      <c r="V257" s="330"/>
      <c r="W257" s="330"/>
      <c r="X257" s="330"/>
      <c r="Y257" s="330"/>
      <c r="BF257" s="332">
        <v>253</v>
      </c>
      <c r="BG257" s="333">
        <v>135000</v>
      </c>
      <c r="BH257" s="333">
        <v>117000</v>
      </c>
      <c r="BI257" s="333">
        <v>130000</v>
      </c>
      <c r="BJ257" s="333">
        <v>130000</v>
      </c>
      <c r="BK257" s="333">
        <v>117000</v>
      </c>
      <c r="BL257" s="333"/>
      <c r="BM257" s="333"/>
      <c r="BN257" s="333"/>
      <c r="BO257" s="333"/>
      <c r="BP257" s="331" t="s">
        <v>287</v>
      </c>
    </row>
    <row r="258" spans="1:68" s="331" customFormat="1" x14ac:dyDescent="0.3">
      <c r="A258" s="330"/>
      <c r="B258" s="330"/>
      <c r="C258" s="330"/>
      <c r="D258" s="330"/>
      <c r="E258" s="330"/>
      <c r="F258" s="330"/>
      <c r="G258" s="330"/>
      <c r="H258" s="330"/>
      <c r="I258" s="330"/>
      <c r="J258" s="330"/>
      <c r="K258" s="330"/>
      <c r="L258" s="330"/>
      <c r="M258" s="330"/>
      <c r="N258" s="330"/>
      <c r="O258" s="330"/>
      <c r="P258" s="330"/>
      <c r="Q258" s="330"/>
      <c r="R258" s="330"/>
      <c r="S258" s="330"/>
      <c r="T258" s="330"/>
      <c r="U258" s="330"/>
      <c r="V258" s="330"/>
      <c r="W258" s="330"/>
      <c r="X258" s="330"/>
      <c r="Y258" s="330"/>
      <c r="BF258" s="332">
        <v>254</v>
      </c>
      <c r="BG258" s="333">
        <v>135000</v>
      </c>
      <c r="BH258" s="333">
        <v>117000</v>
      </c>
      <c r="BI258" s="333">
        <v>130000</v>
      </c>
      <c r="BJ258" s="333">
        <v>130000</v>
      </c>
      <c r="BK258" s="333">
        <v>117000</v>
      </c>
      <c r="BL258" s="333"/>
      <c r="BM258" s="333"/>
      <c r="BN258" s="333"/>
      <c r="BO258" s="333"/>
      <c r="BP258" s="331" t="s">
        <v>287</v>
      </c>
    </row>
    <row r="259" spans="1:68" s="331" customFormat="1" x14ac:dyDescent="0.3">
      <c r="A259" s="330"/>
      <c r="B259" s="330"/>
      <c r="C259" s="330"/>
      <c r="D259" s="330"/>
      <c r="E259" s="330"/>
      <c r="F259" s="330"/>
      <c r="G259" s="330"/>
      <c r="H259" s="330"/>
      <c r="I259" s="330"/>
      <c r="J259" s="330"/>
      <c r="K259" s="330"/>
      <c r="L259" s="330"/>
      <c r="M259" s="330"/>
      <c r="N259" s="330"/>
      <c r="O259" s="330"/>
      <c r="P259" s="330"/>
      <c r="Q259" s="330"/>
      <c r="R259" s="330"/>
      <c r="S259" s="330"/>
      <c r="T259" s="330"/>
      <c r="U259" s="330"/>
      <c r="V259" s="330"/>
      <c r="W259" s="330"/>
      <c r="X259" s="330"/>
      <c r="Y259" s="330"/>
      <c r="BF259" s="332">
        <v>255</v>
      </c>
      <c r="BG259" s="333">
        <v>135000</v>
      </c>
      <c r="BH259" s="333">
        <v>117000</v>
      </c>
      <c r="BI259" s="333">
        <v>130000</v>
      </c>
      <c r="BJ259" s="333">
        <v>130000</v>
      </c>
      <c r="BK259" s="333">
        <v>117000</v>
      </c>
      <c r="BL259" s="333"/>
      <c r="BM259" s="333"/>
      <c r="BN259" s="333"/>
      <c r="BO259" s="333"/>
      <c r="BP259" s="331" t="s">
        <v>287</v>
      </c>
    </row>
    <row r="260" spans="1:68" s="331" customFormat="1" x14ac:dyDescent="0.3">
      <c r="A260" s="330"/>
      <c r="B260" s="330"/>
      <c r="C260" s="330"/>
      <c r="D260" s="330"/>
      <c r="E260" s="330"/>
      <c r="F260" s="330"/>
      <c r="G260" s="330"/>
      <c r="H260" s="330"/>
      <c r="I260" s="330"/>
      <c r="J260" s="330"/>
      <c r="K260" s="330"/>
      <c r="L260" s="330"/>
      <c r="M260" s="330"/>
      <c r="N260" s="330"/>
      <c r="O260" s="330"/>
      <c r="P260" s="330"/>
      <c r="Q260" s="330"/>
      <c r="R260" s="330"/>
      <c r="S260" s="330"/>
      <c r="T260" s="330"/>
      <c r="U260" s="330"/>
      <c r="V260" s="330"/>
      <c r="W260" s="330"/>
      <c r="X260" s="330"/>
      <c r="Y260" s="330"/>
      <c r="BF260" s="332">
        <v>256</v>
      </c>
      <c r="BG260" s="333">
        <v>135000</v>
      </c>
      <c r="BH260" s="333">
        <v>117000</v>
      </c>
      <c r="BI260" s="333">
        <v>130000</v>
      </c>
      <c r="BJ260" s="333">
        <v>130000</v>
      </c>
      <c r="BK260" s="333">
        <v>117000</v>
      </c>
      <c r="BL260" s="333"/>
      <c r="BM260" s="333"/>
      <c r="BN260" s="333"/>
      <c r="BO260" s="333"/>
      <c r="BP260" s="331" t="s">
        <v>287</v>
      </c>
    </row>
    <row r="261" spans="1:68" s="331" customFormat="1" x14ac:dyDescent="0.3">
      <c r="A261" s="330"/>
      <c r="B261" s="330"/>
      <c r="C261" s="330"/>
      <c r="D261" s="330"/>
      <c r="E261" s="330"/>
      <c r="F261" s="330"/>
      <c r="G261" s="330"/>
      <c r="H261" s="330"/>
      <c r="I261" s="330"/>
      <c r="J261" s="330"/>
      <c r="K261" s="330"/>
      <c r="L261" s="330"/>
      <c r="M261" s="330"/>
      <c r="N261" s="330"/>
      <c r="O261" s="330"/>
      <c r="P261" s="330"/>
      <c r="Q261" s="330"/>
      <c r="R261" s="330"/>
      <c r="S261" s="330"/>
      <c r="T261" s="330"/>
      <c r="U261" s="330"/>
      <c r="V261" s="330"/>
      <c r="W261" s="330"/>
      <c r="X261" s="330"/>
      <c r="Y261" s="330"/>
      <c r="BF261" s="332">
        <v>257</v>
      </c>
      <c r="BG261" s="333">
        <v>135000</v>
      </c>
      <c r="BH261" s="333">
        <v>117000</v>
      </c>
      <c r="BI261" s="333">
        <v>130000</v>
      </c>
      <c r="BJ261" s="333">
        <v>130000</v>
      </c>
      <c r="BK261" s="333">
        <v>117000</v>
      </c>
      <c r="BL261" s="333"/>
      <c r="BM261" s="333"/>
      <c r="BN261" s="333"/>
      <c r="BO261" s="333"/>
      <c r="BP261" s="331" t="s">
        <v>287</v>
      </c>
    </row>
    <row r="262" spans="1:68" s="331" customFormat="1" x14ac:dyDescent="0.3">
      <c r="A262" s="330"/>
      <c r="B262" s="330"/>
      <c r="C262" s="330"/>
      <c r="D262" s="330"/>
      <c r="E262" s="330"/>
      <c r="F262" s="330"/>
      <c r="G262" s="330"/>
      <c r="H262" s="330"/>
      <c r="I262" s="330"/>
      <c r="J262" s="330"/>
      <c r="K262" s="330"/>
      <c r="L262" s="330"/>
      <c r="M262" s="330"/>
      <c r="N262" s="330"/>
      <c r="O262" s="330"/>
      <c r="P262" s="330"/>
      <c r="Q262" s="330"/>
      <c r="R262" s="330"/>
      <c r="S262" s="330"/>
      <c r="T262" s="330"/>
      <c r="U262" s="330"/>
      <c r="V262" s="330"/>
      <c r="W262" s="330"/>
      <c r="X262" s="330"/>
      <c r="Y262" s="330"/>
      <c r="BF262" s="332">
        <v>258</v>
      </c>
      <c r="BG262" s="333">
        <v>135000</v>
      </c>
      <c r="BH262" s="333">
        <v>117000</v>
      </c>
      <c r="BI262" s="333">
        <v>130000</v>
      </c>
      <c r="BJ262" s="333">
        <v>130000</v>
      </c>
      <c r="BK262" s="333">
        <v>117000</v>
      </c>
      <c r="BL262" s="333"/>
      <c r="BM262" s="333"/>
      <c r="BN262" s="333"/>
      <c r="BO262" s="333"/>
      <c r="BP262" s="331" t="s">
        <v>287</v>
      </c>
    </row>
    <row r="263" spans="1:68" s="331" customFormat="1" x14ac:dyDescent="0.3">
      <c r="A263" s="330"/>
      <c r="B263" s="330"/>
      <c r="C263" s="330"/>
      <c r="D263" s="330"/>
      <c r="E263" s="330"/>
      <c r="F263" s="330"/>
      <c r="G263" s="330"/>
      <c r="H263" s="330"/>
      <c r="I263" s="330"/>
      <c r="J263" s="330"/>
      <c r="K263" s="330"/>
      <c r="L263" s="330"/>
      <c r="M263" s="330"/>
      <c r="N263" s="330"/>
      <c r="O263" s="330"/>
      <c r="P263" s="330"/>
      <c r="Q263" s="330"/>
      <c r="R263" s="330"/>
      <c r="S263" s="330"/>
      <c r="T263" s="330"/>
      <c r="U263" s="330"/>
      <c r="V263" s="330"/>
      <c r="W263" s="330"/>
      <c r="X263" s="330"/>
      <c r="Y263" s="330"/>
      <c r="BF263" s="332">
        <v>259</v>
      </c>
      <c r="BG263" s="333">
        <v>135000</v>
      </c>
      <c r="BH263" s="333">
        <v>117000</v>
      </c>
      <c r="BI263" s="333">
        <v>130000</v>
      </c>
      <c r="BJ263" s="333">
        <v>130000</v>
      </c>
      <c r="BK263" s="333">
        <v>117000</v>
      </c>
      <c r="BL263" s="333"/>
      <c r="BM263" s="333"/>
      <c r="BN263" s="333"/>
      <c r="BO263" s="333"/>
      <c r="BP263" s="331" t="s">
        <v>287</v>
      </c>
    </row>
    <row r="264" spans="1:68" s="331" customFormat="1" x14ac:dyDescent="0.3">
      <c r="A264" s="330"/>
      <c r="B264" s="330"/>
      <c r="C264" s="330"/>
      <c r="D264" s="330"/>
      <c r="E264" s="330"/>
      <c r="F264" s="330"/>
      <c r="G264" s="330"/>
      <c r="H264" s="330"/>
      <c r="I264" s="330"/>
      <c r="J264" s="330"/>
      <c r="K264" s="330"/>
      <c r="L264" s="330"/>
      <c r="M264" s="330"/>
      <c r="N264" s="330"/>
      <c r="O264" s="330"/>
      <c r="P264" s="330"/>
      <c r="Q264" s="330"/>
      <c r="R264" s="330"/>
      <c r="S264" s="330"/>
      <c r="T264" s="330"/>
      <c r="U264" s="330"/>
      <c r="V264" s="330"/>
      <c r="W264" s="330"/>
      <c r="X264" s="330"/>
      <c r="Y264" s="330"/>
      <c r="BF264" s="332">
        <v>260</v>
      </c>
      <c r="BG264" s="333">
        <v>135000</v>
      </c>
      <c r="BH264" s="333">
        <v>117000</v>
      </c>
      <c r="BI264" s="333">
        <v>130000</v>
      </c>
      <c r="BJ264" s="333">
        <v>130000</v>
      </c>
      <c r="BK264" s="333">
        <v>117000</v>
      </c>
      <c r="BL264" s="333"/>
      <c r="BM264" s="333"/>
      <c r="BN264" s="333"/>
      <c r="BO264" s="333"/>
      <c r="BP264" s="331" t="s">
        <v>287</v>
      </c>
    </row>
    <row r="265" spans="1:68" s="331" customFormat="1" x14ac:dyDescent="0.3">
      <c r="A265" s="330"/>
      <c r="B265" s="330"/>
      <c r="C265" s="330"/>
      <c r="D265" s="330"/>
      <c r="E265" s="330"/>
      <c r="F265" s="330"/>
      <c r="G265" s="330"/>
      <c r="H265" s="330"/>
      <c r="I265" s="330"/>
      <c r="J265" s="330"/>
      <c r="K265" s="330"/>
      <c r="L265" s="330"/>
      <c r="M265" s="330"/>
      <c r="N265" s="330"/>
      <c r="O265" s="330"/>
      <c r="P265" s="330"/>
      <c r="Q265" s="330"/>
      <c r="R265" s="330"/>
      <c r="S265" s="330"/>
      <c r="T265" s="330"/>
      <c r="U265" s="330"/>
      <c r="V265" s="330"/>
      <c r="W265" s="330"/>
      <c r="X265" s="330"/>
      <c r="Y265" s="330"/>
      <c r="BF265" s="332">
        <v>261</v>
      </c>
      <c r="BG265" s="333">
        <v>135000</v>
      </c>
      <c r="BH265" s="333">
        <v>117000</v>
      </c>
      <c r="BI265" s="333">
        <v>130000</v>
      </c>
      <c r="BJ265" s="333">
        <v>130000</v>
      </c>
      <c r="BK265" s="333">
        <v>117000</v>
      </c>
      <c r="BL265" s="333"/>
      <c r="BM265" s="333"/>
      <c r="BN265" s="333"/>
      <c r="BO265" s="333"/>
      <c r="BP265" s="331" t="s">
        <v>287</v>
      </c>
    </row>
    <row r="266" spans="1:68" s="331" customFormat="1" x14ac:dyDescent="0.3">
      <c r="A266" s="330"/>
      <c r="B266" s="330"/>
      <c r="C266" s="330"/>
      <c r="D266" s="330"/>
      <c r="E266" s="330"/>
      <c r="F266" s="330"/>
      <c r="G266" s="330"/>
      <c r="H266" s="330"/>
      <c r="I266" s="330"/>
      <c r="J266" s="330"/>
      <c r="K266" s="330"/>
      <c r="L266" s="330"/>
      <c r="M266" s="330"/>
      <c r="N266" s="330"/>
      <c r="O266" s="330"/>
      <c r="P266" s="330"/>
      <c r="Q266" s="330"/>
      <c r="R266" s="330"/>
      <c r="S266" s="330"/>
      <c r="T266" s="330"/>
      <c r="U266" s="330"/>
      <c r="V266" s="330"/>
      <c r="W266" s="330"/>
      <c r="X266" s="330"/>
      <c r="Y266" s="330"/>
      <c r="BF266" s="332">
        <v>262</v>
      </c>
      <c r="BG266" s="333">
        <v>135000</v>
      </c>
      <c r="BH266" s="333">
        <v>117000</v>
      </c>
      <c r="BI266" s="333">
        <v>130000</v>
      </c>
      <c r="BJ266" s="333">
        <v>130000</v>
      </c>
      <c r="BK266" s="333">
        <v>117000</v>
      </c>
      <c r="BL266" s="333"/>
      <c r="BM266" s="333"/>
      <c r="BN266" s="333"/>
      <c r="BO266" s="333"/>
      <c r="BP266" s="331" t="s">
        <v>287</v>
      </c>
    </row>
    <row r="267" spans="1:68" s="331" customFormat="1" x14ac:dyDescent="0.3">
      <c r="A267" s="330"/>
      <c r="B267" s="330"/>
      <c r="C267" s="330"/>
      <c r="D267" s="330"/>
      <c r="E267" s="330"/>
      <c r="F267" s="330"/>
      <c r="G267" s="330"/>
      <c r="H267" s="330"/>
      <c r="I267" s="330"/>
      <c r="J267" s="330"/>
      <c r="K267" s="330"/>
      <c r="L267" s="330"/>
      <c r="M267" s="330"/>
      <c r="N267" s="330"/>
      <c r="O267" s="330"/>
      <c r="P267" s="330"/>
      <c r="Q267" s="330"/>
      <c r="R267" s="330"/>
      <c r="S267" s="330"/>
      <c r="T267" s="330"/>
      <c r="U267" s="330"/>
      <c r="V267" s="330"/>
      <c r="W267" s="330"/>
      <c r="X267" s="330"/>
      <c r="Y267" s="330"/>
      <c r="BF267" s="332">
        <v>263</v>
      </c>
      <c r="BG267" s="333">
        <v>135000</v>
      </c>
      <c r="BH267" s="333">
        <v>117000</v>
      </c>
      <c r="BI267" s="333">
        <v>130000</v>
      </c>
      <c r="BJ267" s="333">
        <v>130000</v>
      </c>
      <c r="BK267" s="333">
        <v>117000</v>
      </c>
      <c r="BL267" s="333"/>
      <c r="BM267" s="333"/>
      <c r="BN267" s="333"/>
      <c r="BO267" s="333"/>
      <c r="BP267" s="331" t="s">
        <v>287</v>
      </c>
    </row>
    <row r="268" spans="1:68" s="331" customFormat="1" x14ac:dyDescent="0.3">
      <c r="A268" s="330"/>
      <c r="B268" s="330"/>
      <c r="C268" s="330"/>
      <c r="D268" s="330"/>
      <c r="E268" s="330"/>
      <c r="F268" s="330"/>
      <c r="G268" s="330"/>
      <c r="H268" s="330"/>
      <c r="I268" s="330"/>
      <c r="J268" s="330"/>
      <c r="K268" s="330"/>
      <c r="L268" s="330"/>
      <c r="M268" s="330"/>
      <c r="N268" s="330"/>
      <c r="O268" s="330"/>
      <c r="P268" s="330"/>
      <c r="Q268" s="330"/>
      <c r="R268" s="330"/>
      <c r="S268" s="330"/>
      <c r="T268" s="330"/>
      <c r="U268" s="330"/>
      <c r="V268" s="330"/>
      <c r="W268" s="330"/>
      <c r="X268" s="330"/>
      <c r="Y268" s="330"/>
      <c r="BF268" s="332">
        <v>264</v>
      </c>
      <c r="BG268" s="333">
        <v>135000</v>
      </c>
      <c r="BH268" s="333">
        <v>117000</v>
      </c>
      <c r="BI268" s="333">
        <v>130000</v>
      </c>
      <c r="BJ268" s="333">
        <v>130000</v>
      </c>
      <c r="BK268" s="333">
        <v>117000</v>
      </c>
      <c r="BL268" s="333"/>
      <c r="BM268" s="333"/>
      <c r="BN268" s="333"/>
      <c r="BO268" s="333"/>
      <c r="BP268" s="331" t="s">
        <v>287</v>
      </c>
    </row>
    <row r="269" spans="1:68" s="331" customFormat="1" x14ac:dyDescent="0.3">
      <c r="A269" s="330"/>
      <c r="B269" s="330"/>
      <c r="C269" s="330"/>
      <c r="D269" s="330"/>
      <c r="E269" s="330"/>
      <c r="F269" s="330"/>
      <c r="G269" s="330"/>
      <c r="H269" s="330"/>
      <c r="I269" s="330"/>
      <c r="J269" s="330"/>
      <c r="K269" s="330"/>
      <c r="L269" s="330"/>
      <c r="M269" s="330"/>
      <c r="N269" s="330"/>
      <c r="O269" s="330"/>
      <c r="P269" s="330"/>
      <c r="Q269" s="330"/>
      <c r="R269" s="330"/>
      <c r="S269" s="330"/>
      <c r="T269" s="330"/>
      <c r="U269" s="330"/>
      <c r="V269" s="330"/>
      <c r="W269" s="330"/>
      <c r="X269" s="330"/>
      <c r="Y269" s="330"/>
      <c r="BF269" s="332">
        <v>265</v>
      </c>
      <c r="BG269" s="333">
        <v>135000</v>
      </c>
      <c r="BH269" s="333">
        <v>117000</v>
      </c>
      <c r="BI269" s="333">
        <v>130000</v>
      </c>
      <c r="BJ269" s="333">
        <v>130000</v>
      </c>
      <c r="BK269" s="333">
        <v>117000</v>
      </c>
      <c r="BL269" s="333"/>
      <c r="BM269" s="333"/>
      <c r="BN269" s="333"/>
      <c r="BO269" s="333"/>
      <c r="BP269" s="331" t="s">
        <v>287</v>
      </c>
    </row>
    <row r="270" spans="1:68" s="331" customFormat="1" x14ac:dyDescent="0.3">
      <c r="A270" s="330"/>
      <c r="B270" s="330"/>
      <c r="C270" s="330"/>
      <c r="D270" s="330"/>
      <c r="E270" s="330"/>
      <c r="F270" s="330"/>
      <c r="G270" s="330"/>
      <c r="H270" s="330"/>
      <c r="I270" s="330"/>
      <c r="J270" s="330"/>
      <c r="K270" s="330"/>
      <c r="L270" s="330"/>
      <c r="M270" s="330"/>
      <c r="N270" s="330"/>
      <c r="O270" s="330"/>
      <c r="P270" s="330"/>
      <c r="Q270" s="330"/>
      <c r="R270" s="330"/>
      <c r="S270" s="330"/>
      <c r="T270" s="330"/>
      <c r="U270" s="330"/>
      <c r="V270" s="330"/>
      <c r="W270" s="330"/>
      <c r="X270" s="330"/>
      <c r="Y270" s="330"/>
      <c r="BF270" s="332">
        <v>266</v>
      </c>
      <c r="BG270" s="333">
        <v>135000</v>
      </c>
      <c r="BH270" s="333">
        <v>117000</v>
      </c>
      <c r="BI270" s="333">
        <v>130000</v>
      </c>
      <c r="BJ270" s="333">
        <v>130000</v>
      </c>
      <c r="BK270" s="333">
        <v>117000</v>
      </c>
      <c r="BL270" s="333"/>
      <c r="BM270" s="333"/>
      <c r="BN270" s="333"/>
      <c r="BO270" s="333"/>
      <c r="BP270" s="331" t="s">
        <v>287</v>
      </c>
    </row>
    <row r="271" spans="1:68" s="331" customFormat="1" x14ac:dyDescent="0.3">
      <c r="A271" s="330"/>
      <c r="B271" s="330"/>
      <c r="C271" s="330"/>
      <c r="D271" s="330"/>
      <c r="E271" s="330"/>
      <c r="F271" s="330"/>
      <c r="G271" s="330"/>
      <c r="H271" s="330"/>
      <c r="I271" s="330"/>
      <c r="J271" s="330"/>
      <c r="K271" s="330"/>
      <c r="L271" s="330"/>
      <c r="M271" s="330"/>
      <c r="N271" s="330"/>
      <c r="O271" s="330"/>
      <c r="P271" s="330"/>
      <c r="Q271" s="330"/>
      <c r="R271" s="330"/>
      <c r="S271" s="330"/>
      <c r="T271" s="330"/>
      <c r="U271" s="330"/>
      <c r="V271" s="330"/>
      <c r="W271" s="330"/>
      <c r="X271" s="330"/>
      <c r="Y271" s="330"/>
      <c r="BF271" s="332">
        <v>267</v>
      </c>
      <c r="BG271" s="333">
        <v>135000</v>
      </c>
      <c r="BH271" s="333">
        <v>117000</v>
      </c>
      <c r="BI271" s="333">
        <v>130000</v>
      </c>
      <c r="BJ271" s="333">
        <v>130000</v>
      </c>
      <c r="BK271" s="333">
        <v>117000</v>
      </c>
      <c r="BL271" s="333"/>
      <c r="BM271" s="333"/>
      <c r="BN271" s="333"/>
      <c r="BO271" s="333"/>
      <c r="BP271" s="331" t="s">
        <v>287</v>
      </c>
    </row>
    <row r="272" spans="1:68" s="331" customFormat="1" x14ac:dyDescent="0.3">
      <c r="A272" s="330"/>
      <c r="B272" s="330"/>
      <c r="C272" s="330"/>
      <c r="D272" s="330"/>
      <c r="E272" s="330"/>
      <c r="F272" s="330"/>
      <c r="G272" s="330"/>
      <c r="H272" s="330"/>
      <c r="I272" s="330"/>
      <c r="J272" s="330"/>
      <c r="K272" s="330"/>
      <c r="L272" s="330"/>
      <c r="M272" s="330"/>
      <c r="N272" s="330"/>
      <c r="O272" s="330"/>
      <c r="P272" s="330"/>
      <c r="Q272" s="330"/>
      <c r="R272" s="330"/>
      <c r="S272" s="330"/>
      <c r="T272" s="330"/>
      <c r="U272" s="330"/>
      <c r="V272" s="330"/>
      <c r="W272" s="330"/>
      <c r="X272" s="330"/>
      <c r="Y272" s="330"/>
      <c r="BF272" s="332">
        <v>268</v>
      </c>
      <c r="BG272" s="333">
        <v>135000</v>
      </c>
      <c r="BH272" s="333">
        <v>117000</v>
      </c>
      <c r="BI272" s="333">
        <v>130000</v>
      </c>
      <c r="BJ272" s="333">
        <v>130000</v>
      </c>
      <c r="BK272" s="333">
        <v>117000</v>
      </c>
      <c r="BL272" s="333"/>
      <c r="BM272" s="333"/>
      <c r="BN272" s="333"/>
      <c r="BO272" s="333"/>
      <c r="BP272" s="331" t="s">
        <v>287</v>
      </c>
    </row>
    <row r="273" spans="1:68" s="331" customFormat="1" x14ac:dyDescent="0.3">
      <c r="A273" s="330"/>
      <c r="B273" s="330"/>
      <c r="C273" s="330"/>
      <c r="D273" s="330"/>
      <c r="E273" s="330"/>
      <c r="F273" s="330"/>
      <c r="G273" s="330"/>
      <c r="H273" s="330"/>
      <c r="I273" s="330"/>
      <c r="J273" s="330"/>
      <c r="K273" s="330"/>
      <c r="L273" s="330"/>
      <c r="M273" s="330"/>
      <c r="N273" s="330"/>
      <c r="O273" s="330"/>
      <c r="P273" s="330"/>
      <c r="Q273" s="330"/>
      <c r="R273" s="330"/>
      <c r="S273" s="330"/>
      <c r="T273" s="330"/>
      <c r="U273" s="330"/>
      <c r="V273" s="330"/>
      <c r="W273" s="330"/>
      <c r="X273" s="330"/>
      <c r="Y273" s="330"/>
      <c r="BF273" s="332">
        <v>269</v>
      </c>
      <c r="BG273" s="333">
        <v>135000</v>
      </c>
      <c r="BH273" s="333">
        <v>117000</v>
      </c>
      <c r="BI273" s="333">
        <v>130000</v>
      </c>
      <c r="BJ273" s="333">
        <v>130000</v>
      </c>
      <c r="BK273" s="333">
        <v>117000</v>
      </c>
      <c r="BL273" s="333"/>
      <c r="BM273" s="333"/>
      <c r="BN273" s="333"/>
      <c r="BO273" s="333"/>
      <c r="BP273" s="331" t="s">
        <v>287</v>
      </c>
    </row>
    <row r="274" spans="1:68" s="331" customFormat="1" x14ac:dyDescent="0.3">
      <c r="A274" s="330"/>
      <c r="B274" s="330"/>
      <c r="C274" s="330"/>
      <c r="D274" s="330"/>
      <c r="E274" s="330"/>
      <c r="F274" s="330"/>
      <c r="G274" s="330"/>
      <c r="H274" s="330"/>
      <c r="I274" s="330"/>
      <c r="J274" s="330"/>
      <c r="K274" s="330"/>
      <c r="L274" s="330"/>
      <c r="M274" s="330"/>
      <c r="N274" s="330"/>
      <c r="O274" s="330"/>
      <c r="P274" s="330"/>
      <c r="Q274" s="330"/>
      <c r="R274" s="330"/>
      <c r="S274" s="330"/>
      <c r="T274" s="330"/>
      <c r="U274" s="330"/>
      <c r="V274" s="330"/>
      <c r="W274" s="330"/>
      <c r="X274" s="330"/>
      <c r="Y274" s="330"/>
      <c r="BF274" s="332">
        <v>270</v>
      </c>
      <c r="BG274" s="333">
        <v>135000</v>
      </c>
      <c r="BH274" s="333">
        <v>117000</v>
      </c>
      <c r="BI274" s="333">
        <v>130000</v>
      </c>
      <c r="BJ274" s="333">
        <v>130000</v>
      </c>
      <c r="BK274" s="333">
        <v>117000</v>
      </c>
      <c r="BL274" s="333"/>
      <c r="BM274" s="333"/>
      <c r="BN274" s="333"/>
      <c r="BO274" s="333"/>
      <c r="BP274" s="331" t="s">
        <v>287</v>
      </c>
    </row>
    <row r="275" spans="1:68" s="331" customFormat="1" x14ac:dyDescent="0.3">
      <c r="A275" s="330"/>
      <c r="B275" s="330"/>
      <c r="C275" s="330"/>
      <c r="D275" s="330"/>
      <c r="E275" s="330"/>
      <c r="F275" s="330"/>
      <c r="G275" s="330"/>
      <c r="H275" s="330"/>
      <c r="I275" s="330"/>
      <c r="J275" s="330"/>
      <c r="K275" s="330"/>
      <c r="L275" s="330"/>
      <c r="M275" s="330"/>
      <c r="N275" s="330"/>
      <c r="O275" s="330"/>
      <c r="P275" s="330"/>
      <c r="Q275" s="330"/>
      <c r="R275" s="330"/>
      <c r="S275" s="330"/>
      <c r="T275" s="330"/>
      <c r="U275" s="330"/>
      <c r="V275" s="330"/>
      <c r="W275" s="330"/>
      <c r="X275" s="330"/>
      <c r="Y275" s="330"/>
      <c r="BF275" s="332">
        <v>271</v>
      </c>
      <c r="BG275" s="333">
        <v>135000</v>
      </c>
      <c r="BH275" s="333">
        <v>117000</v>
      </c>
      <c r="BI275" s="333">
        <v>130000</v>
      </c>
      <c r="BJ275" s="333">
        <v>130000</v>
      </c>
      <c r="BK275" s="333">
        <v>117000</v>
      </c>
      <c r="BL275" s="333"/>
      <c r="BM275" s="333"/>
      <c r="BN275" s="333"/>
      <c r="BO275" s="333"/>
      <c r="BP275" s="331" t="s">
        <v>287</v>
      </c>
    </row>
    <row r="276" spans="1:68" s="331" customFormat="1" x14ac:dyDescent="0.3">
      <c r="A276" s="330"/>
      <c r="B276" s="330"/>
      <c r="C276" s="330"/>
      <c r="D276" s="330"/>
      <c r="E276" s="330"/>
      <c r="F276" s="330"/>
      <c r="G276" s="330"/>
      <c r="H276" s="330"/>
      <c r="I276" s="330"/>
      <c r="J276" s="330"/>
      <c r="K276" s="330"/>
      <c r="L276" s="330"/>
      <c r="M276" s="330"/>
      <c r="N276" s="330"/>
      <c r="O276" s="330"/>
      <c r="P276" s="330"/>
      <c r="Q276" s="330"/>
      <c r="R276" s="330"/>
      <c r="S276" s="330"/>
      <c r="T276" s="330"/>
      <c r="U276" s="330"/>
      <c r="V276" s="330"/>
      <c r="W276" s="330"/>
      <c r="X276" s="330"/>
      <c r="Y276" s="330"/>
      <c r="BF276" s="332">
        <v>272</v>
      </c>
      <c r="BG276" s="333">
        <v>135000</v>
      </c>
      <c r="BH276" s="333">
        <v>117000</v>
      </c>
      <c r="BI276" s="333">
        <v>130000</v>
      </c>
      <c r="BJ276" s="333">
        <v>130000</v>
      </c>
      <c r="BK276" s="333">
        <v>117000</v>
      </c>
      <c r="BL276" s="333"/>
      <c r="BM276" s="333"/>
      <c r="BN276" s="333"/>
      <c r="BO276" s="333"/>
      <c r="BP276" s="331" t="s">
        <v>287</v>
      </c>
    </row>
    <row r="277" spans="1:68" s="331" customFormat="1" x14ac:dyDescent="0.3">
      <c r="A277" s="330"/>
      <c r="B277" s="330"/>
      <c r="C277" s="330"/>
      <c r="D277" s="330"/>
      <c r="E277" s="330"/>
      <c r="F277" s="330"/>
      <c r="G277" s="330"/>
      <c r="H277" s="330"/>
      <c r="I277" s="330"/>
      <c r="J277" s="330"/>
      <c r="K277" s="330"/>
      <c r="L277" s="330"/>
      <c r="M277" s="330"/>
      <c r="N277" s="330"/>
      <c r="O277" s="330"/>
      <c r="P277" s="330"/>
      <c r="Q277" s="330"/>
      <c r="R277" s="330"/>
      <c r="S277" s="330"/>
      <c r="T277" s="330"/>
      <c r="U277" s="330"/>
      <c r="V277" s="330"/>
      <c r="W277" s="330"/>
      <c r="X277" s="330"/>
      <c r="Y277" s="330"/>
      <c r="BF277" s="332">
        <v>273</v>
      </c>
      <c r="BG277" s="333">
        <v>135000</v>
      </c>
      <c r="BH277" s="333">
        <v>117000</v>
      </c>
      <c r="BI277" s="333">
        <v>130000</v>
      </c>
      <c r="BJ277" s="333">
        <v>130000</v>
      </c>
      <c r="BK277" s="333">
        <v>117000</v>
      </c>
      <c r="BL277" s="333"/>
      <c r="BM277" s="333"/>
      <c r="BN277" s="333"/>
      <c r="BO277" s="333"/>
      <c r="BP277" s="331" t="s">
        <v>287</v>
      </c>
    </row>
    <row r="278" spans="1:68" s="331" customFormat="1" x14ac:dyDescent="0.3">
      <c r="A278" s="330"/>
      <c r="B278" s="330"/>
      <c r="C278" s="330"/>
      <c r="D278" s="330"/>
      <c r="E278" s="330"/>
      <c r="F278" s="330"/>
      <c r="G278" s="330"/>
      <c r="H278" s="330"/>
      <c r="I278" s="330"/>
      <c r="J278" s="330"/>
      <c r="K278" s="330"/>
      <c r="L278" s="330"/>
      <c r="M278" s="330"/>
      <c r="N278" s="330"/>
      <c r="O278" s="330"/>
      <c r="P278" s="330"/>
      <c r="Q278" s="330"/>
      <c r="R278" s="330"/>
      <c r="S278" s="330"/>
      <c r="T278" s="330"/>
      <c r="U278" s="330"/>
      <c r="V278" s="330"/>
      <c r="W278" s="330"/>
      <c r="X278" s="330"/>
      <c r="Y278" s="330"/>
      <c r="BF278" s="332">
        <v>274</v>
      </c>
      <c r="BG278" s="333">
        <v>135000</v>
      </c>
      <c r="BH278" s="333">
        <v>117000</v>
      </c>
      <c r="BI278" s="333">
        <v>130000</v>
      </c>
      <c r="BJ278" s="333">
        <v>130000</v>
      </c>
      <c r="BK278" s="333">
        <v>117000</v>
      </c>
      <c r="BL278" s="333"/>
      <c r="BM278" s="333"/>
      <c r="BN278" s="333"/>
      <c r="BO278" s="333"/>
      <c r="BP278" s="331" t="s">
        <v>287</v>
      </c>
    </row>
    <row r="279" spans="1:68" s="331" customFormat="1" x14ac:dyDescent="0.3">
      <c r="A279" s="330"/>
      <c r="B279" s="330"/>
      <c r="C279" s="330"/>
      <c r="D279" s="330"/>
      <c r="E279" s="330"/>
      <c r="F279" s="330"/>
      <c r="G279" s="330"/>
      <c r="H279" s="330"/>
      <c r="I279" s="330"/>
      <c r="J279" s="330"/>
      <c r="K279" s="330"/>
      <c r="L279" s="330"/>
      <c r="M279" s="330"/>
      <c r="N279" s="330"/>
      <c r="O279" s="330"/>
      <c r="P279" s="330"/>
      <c r="Q279" s="330"/>
      <c r="R279" s="330"/>
      <c r="S279" s="330"/>
      <c r="T279" s="330"/>
      <c r="U279" s="330"/>
      <c r="V279" s="330"/>
      <c r="W279" s="330"/>
      <c r="X279" s="330"/>
      <c r="Y279" s="330"/>
      <c r="BF279" s="332">
        <v>275</v>
      </c>
      <c r="BG279" s="333">
        <v>135000</v>
      </c>
      <c r="BH279" s="333">
        <v>117000</v>
      </c>
      <c r="BI279" s="333">
        <v>130000</v>
      </c>
      <c r="BJ279" s="333">
        <v>130000</v>
      </c>
      <c r="BK279" s="333">
        <v>117000</v>
      </c>
      <c r="BL279" s="333"/>
      <c r="BM279" s="333"/>
      <c r="BN279" s="333"/>
      <c r="BO279" s="333"/>
      <c r="BP279" s="331" t="s">
        <v>287</v>
      </c>
    </row>
    <row r="280" spans="1:68" s="331" customFormat="1" x14ac:dyDescent="0.3">
      <c r="A280" s="330"/>
      <c r="B280" s="330"/>
      <c r="C280" s="330"/>
      <c r="D280" s="330"/>
      <c r="E280" s="330"/>
      <c r="F280" s="330"/>
      <c r="G280" s="330"/>
      <c r="H280" s="330"/>
      <c r="I280" s="330"/>
      <c r="J280" s="330"/>
      <c r="K280" s="330"/>
      <c r="L280" s="330"/>
      <c r="M280" s="330"/>
      <c r="N280" s="330"/>
      <c r="O280" s="330"/>
      <c r="P280" s="330"/>
      <c r="Q280" s="330"/>
      <c r="R280" s="330"/>
      <c r="S280" s="330"/>
      <c r="T280" s="330"/>
      <c r="U280" s="330"/>
      <c r="V280" s="330"/>
      <c r="W280" s="330"/>
      <c r="X280" s="330"/>
      <c r="Y280" s="330"/>
      <c r="BF280" s="332">
        <v>276</v>
      </c>
      <c r="BG280" s="333">
        <v>135000</v>
      </c>
      <c r="BH280" s="333">
        <v>117000</v>
      </c>
      <c r="BI280" s="333">
        <v>130000</v>
      </c>
      <c r="BJ280" s="333">
        <v>130000</v>
      </c>
      <c r="BK280" s="333">
        <v>117000</v>
      </c>
      <c r="BL280" s="333"/>
      <c r="BM280" s="333"/>
      <c r="BN280" s="333"/>
      <c r="BO280" s="333"/>
      <c r="BP280" s="331" t="s">
        <v>287</v>
      </c>
    </row>
    <row r="281" spans="1:68" s="331" customFormat="1" x14ac:dyDescent="0.3">
      <c r="A281" s="330"/>
      <c r="B281" s="330"/>
      <c r="C281" s="330"/>
      <c r="D281" s="330"/>
      <c r="E281" s="330"/>
      <c r="F281" s="330"/>
      <c r="G281" s="330"/>
      <c r="H281" s="330"/>
      <c r="I281" s="330"/>
      <c r="J281" s="330"/>
      <c r="K281" s="330"/>
      <c r="L281" s="330"/>
      <c r="M281" s="330"/>
      <c r="N281" s="330"/>
      <c r="O281" s="330"/>
      <c r="P281" s="330"/>
      <c r="Q281" s="330"/>
      <c r="R281" s="330"/>
      <c r="S281" s="330"/>
      <c r="T281" s="330"/>
      <c r="U281" s="330"/>
      <c r="V281" s="330"/>
      <c r="W281" s="330"/>
      <c r="X281" s="330"/>
      <c r="Y281" s="330"/>
      <c r="BF281" s="332">
        <v>277</v>
      </c>
      <c r="BG281" s="333">
        <v>135000</v>
      </c>
      <c r="BH281" s="333">
        <v>117000</v>
      </c>
      <c r="BI281" s="333">
        <v>130000</v>
      </c>
      <c r="BJ281" s="333">
        <v>130000</v>
      </c>
      <c r="BK281" s="333">
        <v>117000</v>
      </c>
      <c r="BL281" s="333"/>
      <c r="BM281" s="333"/>
      <c r="BN281" s="333"/>
      <c r="BO281" s="333"/>
      <c r="BP281" s="331" t="s">
        <v>287</v>
      </c>
    </row>
    <row r="282" spans="1:68" s="331" customFormat="1" x14ac:dyDescent="0.3">
      <c r="A282" s="330"/>
      <c r="B282" s="330"/>
      <c r="C282" s="330"/>
      <c r="D282" s="330"/>
      <c r="E282" s="330"/>
      <c r="F282" s="330"/>
      <c r="G282" s="330"/>
      <c r="H282" s="330"/>
      <c r="I282" s="330"/>
      <c r="J282" s="330"/>
      <c r="K282" s="330"/>
      <c r="L282" s="330"/>
      <c r="M282" s="330"/>
      <c r="N282" s="330"/>
      <c r="O282" s="330"/>
      <c r="P282" s="330"/>
      <c r="Q282" s="330"/>
      <c r="R282" s="330"/>
      <c r="S282" s="330"/>
      <c r="T282" s="330"/>
      <c r="U282" s="330"/>
      <c r="V282" s="330"/>
      <c r="W282" s="330"/>
      <c r="X282" s="330"/>
      <c r="Y282" s="330"/>
      <c r="BF282" s="332">
        <v>278</v>
      </c>
      <c r="BG282" s="333">
        <v>135000</v>
      </c>
      <c r="BH282" s="333">
        <v>117000</v>
      </c>
      <c r="BI282" s="333">
        <v>130000</v>
      </c>
      <c r="BJ282" s="333">
        <v>130000</v>
      </c>
      <c r="BK282" s="333">
        <v>117000</v>
      </c>
      <c r="BL282" s="333"/>
      <c r="BM282" s="333"/>
      <c r="BN282" s="333"/>
      <c r="BO282" s="333"/>
      <c r="BP282" s="331" t="s">
        <v>287</v>
      </c>
    </row>
    <row r="283" spans="1:68" s="331" customFormat="1" x14ac:dyDescent="0.3">
      <c r="A283" s="330"/>
      <c r="B283" s="330"/>
      <c r="C283" s="330"/>
      <c r="D283" s="330"/>
      <c r="E283" s="330"/>
      <c r="F283" s="330"/>
      <c r="G283" s="330"/>
      <c r="H283" s="330"/>
      <c r="I283" s="330"/>
      <c r="J283" s="330"/>
      <c r="K283" s="330"/>
      <c r="L283" s="330"/>
      <c r="M283" s="330"/>
      <c r="N283" s="330"/>
      <c r="O283" s="330"/>
      <c r="P283" s="330"/>
      <c r="Q283" s="330"/>
      <c r="R283" s="330"/>
      <c r="S283" s="330"/>
      <c r="T283" s="330"/>
      <c r="U283" s="330"/>
      <c r="V283" s="330"/>
      <c r="W283" s="330"/>
      <c r="X283" s="330"/>
      <c r="Y283" s="330"/>
      <c r="BF283" s="332">
        <v>279</v>
      </c>
      <c r="BG283" s="333">
        <v>135000</v>
      </c>
      <c r="BH283" s="333">
        <v>117000</v>
      </c>
      <c r="BI283" s="333">
        <v>130000</v>
      </c>
      <c r="BJ283" s="333">
        <v>130000</v>
      </c>
      <c r="BK283" s="333">
        <v>117000</v>
      </c>
      <c r="BL283" s="333"/>
      <c r="BM283" s="333"/>
      <c r="BN283" s="333"/>
      <c r="BO283" s="333"/>
      <c r="BP283" s="331" t="s">
        <v>287</v>
      </c>
    </row>
    <row r="284" spans="1:68" s="331" customFormat="1" x14ac:dyDescent="0.3">
      <c r="A284" s="330"/>
      <c r="B284" s="330"/>
      <c r="C284" s="330"/>
      <c r="D284" s="330"/>
      <c r="E284" s="330"/>
      <c r="F284" s="330"/>
      <c r="G284" s="330"/>
      <c r="H284" s="330"/>
      <c r="I284" s="330"/>
      <c r="J284" s="330"/>
      <c r="K284" s="330"/>
      <c r="L284" s="330"/>
      <c r="M284" s="330"/>
      <c r="N284" s="330"/>
      <c r="O284" s="330"/>
      <c r="P284" s="330"/>
      <c r="Q284" s="330"/>
      <c r="R284" s="330"/>
      <c r="S284" s="330"/>
      <c r="T284" s="330"/>
      <c r="U284" s="330"/>
      <c r="V284" s="330"/>
      <c r="W284" s="330"/>
      <c r="X284" s="330"/>
      <c r="Y284" s="330"/>
      <c r="BF284" s="332">
        <v>280</v>
      </c>
      <c r="BG284" s="333">
        <v>135000</v>
      </c>
      <c r="BH284" s="333">
        <v>117000</v>
      </c>
      <c r="BI284" s="333">
        <v>130000</v>
      </c>
      <c r="BJ284" s="333">
        <v>130000</v>
      </c>
      <c r="BK284" s="333">
        <v>117000</v>
      </c>
      <c r="BL284" s="333"/>
      <c r="BM284" s="333"/>
      <c r="BN284" s="333"/>
      <c r="BO284" s="333"/>
      <c r="BP284" s="331" t="s">
        <v>287</v>
      </c>
    </row>
    <row r="285" spans="1:68" s="331" customFormat="1" x14ac:dyDescent="0.3">
      <c r="A285" s="330"/>
      <c r="B285" s="330"/>
      <c r="C285" s="330"/>
      <c r="D285" s="330"/>
      <c r="E285" s="330"/>
      <c r="F285" s="330"/>
      <c r="G285" s="330"/>
      <c r="H285" s="330"/>
      <c r="I285" s="330"/>
      <c r="J285" s="330"/>
      <c r="K285" s="330"/>
      <c r="L285" s="330"/>
      <c r="M285" s="330"/>
      <c r="N285" s="330"/>
      <c r="O285" s="330"/>
      <c r="P285" s="330"/>
      <c r="Q285" s="330"/>
      <c r="R285" s="330"/>
      <c r="S285" s="330"/>
      <c r="T285" s="330"/>
      <c r="U285" s="330"/>
      <c r="V285" s="330"/>
      <c r="W285" s="330"/>
      <c r="X285" s="330"/>
      <c r="Y285" s="330"/>
      <c r="BF285" s="332">
        <v>281</v>
      </c>
      <c r="BG285" s="333">
        <v>135000</v>
      </c>
      <c r="BH285" s="333">
        <v>117000</v>
      </c>
      <c r="BI285" s="333">
        <v>130000</v>
      </c>
      <c r="BJ285" s="333">
        <v>130000</v>
      </c>
      <c r="BK285" s="333">
        <v>117000</v>
      </c>
      <c r="BL285" s="333"/>
      <c r="BM285" s="333"/>
      <c r="BN285" s="333"/>
      <c r="BO285" s="333"/>
      <c r="BP285" s="331" t="s">
        <v>287</v>
      </c>
    </row>
    <row r="286" spans="1:68" s="331" customFormat="1" x14ac:dyDescent="0.3">
      <c r="A286" s="330"/>
      <c r="B286" s="330"/>
      <c r="C286" s="330"/>
      <c r="D286" s="330"/>
      <c r="E286" s="330"/>
      <c r="F286" s="330"/>
      <c r="G286" s="330"/>
      <c r="H286" s="330"/>
      <c r="I286" s="330"/>
      <c r="J286" s="330"/>
      <c r="K286" s="330"/>
      <c r="L286" s="330"/>
      <c r="M286" s="330"/>
      <c r="N286" s="330"/>
      <c r="O286" s="330"/>
      <c r="P286" s="330"/>
      <c r="Q286" s="330"/>
      <c r="R286" s="330"/>
      <c r="S286" s="330"/>
      <c r="T286" s="330"/>
      <c r="U286" s="330"/>
      <c r="V286" s="330"/>
      <c r="W286" s="330"/>
      <c r="X286" s="330"/>
      <c r="Y286" s="330"/>
      <c r="BF286" s="332">
        <v>282</v>
      </c>
      <c r="BG286" s="333">
        <v>135000</v>
      </c>
      <c r="BH286" s="333">
        <v>117000</v>
      </c>
      <c r="BI286" s="333">
        <v>130000</v>
      </c>
      <c r="BJ286" s="333">
        <v>130000</v>
      </c>
      <c r="BK286" s="333">
        <v>117000</v>
      </c>
      <c r="BL286" s="333"/>
      <c r="BM286" s="333"/>
      <c r="BN286" s="333"/>
      <c r="BO286" s="333"/>
      <c r="BP286" s="331" t="s">
        <v>287</v>
      </c>
    </row>
    <row r="287" spans="1:68" s="331" customFormat="1" x14ac:dyDescent="0.3">
      <c r="A287" s="330"/>
      <c r="B287" s="330"/>
      <c r="C287" s="330"/>
      <c r="D287" s="330"/>
      <c r="E287" s="330"/>
      <c r="F287" s="330"/>
      <c r="G287" s="330"/>
      <c r="H287" s="330"/>
      <c r="I287" s="330"/>
      <c r="J287" s="330"/>
      <c r="K287" s="330"/>
      <c r="L287" s="330"/>
      <c r="M287" s="330"/>
      <c r="N287" s="330"/>
      <c r="O287" s="330"/>
      <c r="P287" s="330"/>
      <c r="Q287" s="330"/>
      <c r="R287" s="330"/>
      <c r="S287" s="330"/>
      <c r="T287" s="330"/>
      <c r="U287" s="330"/>
      <c r="V287" s="330"/>
      <c r="W287" s="330"/>
      <c r="X287" s="330"/>
      <c r="Y287" s="330"/>
      <c r="BF287" s="332">
        <v>283</v>
      </c>
      <c r="BG287" s="333">
        <v>135000</v>
      </c>
      <c r="BH287" s="333">
        <v>117000</v>
      </c>
      <c r="BI287" s="333">
        <v>130000</v>
      </c>
      <c r="BJ287" s="333">
        <v>130000</v>
      </c>
      <c r="BK287" s="333">
        <v>117000</v>
      </c>
      <c r="BL287" s="333"/>
      <c r="BM287" s="333"/>
      <c r="BN287" s="333"/>
      <c r="BO287" s="333"/>
      <c r="BP287" s="331" t="s">
        <v>287</v>
      </c>
    </row>
    <row r="288" spans="1:68" s="331" customFormat="1" x14ac:dyDescent="0.3">
      <c r="A288" s="330"/>
      <c r="B288" s="330"/>
      <c r="C288" s="330"/>
      <c r="D288" s="330"/>
      <c r="E288" s="330"/>
      <c r="F288" s="330"/>
      <c r="G288" s="330"/>
      <c r="H288" s="330"/>
      <c r="I288" s="330"/>
      <c r="J288" s="330"/>
      <c r="K288" s="330"/>
      <c r="L288" s="330"/>
      <c r="M288" s="330"/>
      <c r="N288" s="330"/>
      <c r="O288" s="330"/>
      <c r="P288" s="330"/>
      <c r="Q288" s="330"/>
      <c r="R288" s="330"/>
      <c r="S288" s="330"/>
      <c r="T288" s="330"/>
      <c r="U288" s="330"/>
      <c r="V288" s="330"/>
      <c r="W288" s="330"/>
      <c r="X288" s="330"/>
      <c r="Y288" s="330"/>
      <c r="BF288" s="332">
        <v>284</v>
      </c>
      <c r="BG288" s="333">
        <v>135000</v>
      </c>
      <c r="BH288" s="333">
        <v>117000</v>
      </c>
      <c r="BI288" s="333">
        <v>130000</v>
      </c>
      <c r="BJ288" s="333">
        <v>130000</v>
      </c>
      <c r="BK288" s="333">
        <v>117000</v>
      </c>
      <c r="BL288" s="333"/>
      <c r="BM288" s="333"/>
      <c r="BN288" s="333"/>
      <c r="BO288" s="333"/>
      <c r="BP288" s="331" t="s">
        <v>287</v>
      </c>
    </row>
    <row r="289" spans="1:68" s="331" customFormat="1" x14ac:dyDescent="0.3">
      <c r="A289" s="330"/>
      <c r="B289" s="330"/>
      <c r="C289" s="330"/>
      <c r="D289" s="330"/>
      <c r="E289" s="330"/>
      <c r="F289" s="330"/>
      <c r="G289" s="330"/>
      <c r="H289" s="330"/>
      <c r="I289" s="330"/>
      <c r="J289" s="330"/>
      <c r="K289" s="330"/>
      <c r="L289" s="330"/>
      <c r="M289" s="330"/>
      <c r="N289" s="330"/>
      <c r="O289" s="330"/>
      <c r="P289" s="330"/>
      <c r="Q289" s="330"/>
      <c r="R289" s="330"/>
      <c r="S289" s="330"/>
      <c r="T289" s="330"/>
      <c r="U289" s="330"/>
      <c r="V289" s="330"/>
      <c r="W289" s="330"/>
      <c r="X289" s="330"/>
      <c r="Y289" s="330"/>
      <c r="BF289" s="332">
        <v>285</v>
      </c>
      <c r="BG289" s="333">
        <v>135000</v>
      </c>
      <c r="BH289" s="333">
        <v>117000</v>
      </c>
      <c r="BI289" s="333">
        <v>130000</v>
      </c>
      <c r="BJ289" s="333">
        <v>130000</v>
      </c>
      <c r="BK289" s="333">
        <v>117000</v>
      </c>
      <c r="BL289" s="333"/>
      <c r="BM289" s="333"/>
      <c r="BN289" s="333"/>
      <c r="BO289" s="333"/>
      <c r="BP289" s="331" t="s">
        <v>287</v>
      </c>
    </row>
    <row r="290" spans="1:68" s="331" customFormat="1" x14ac:dyDescent="0.3">
      <c r="A290" s="330"/>
      <c r="B290" s="330"/>
      <c r="C290" s="330"/>
      <c r="D290" s="330"/>
      <c r="E290" s="330"/>
      <c r="F290" s="330"/>
      <c r="G290" s="330"/>
      <c r="H290" s="330"/>
      <c r="I290" s="330"/>
      <c r="J290" s="330"/>
      <c r="K290" s="330"/>
      <c r="L290" s="330"/>
      <c r="M290" s="330"/>
      <c r="N290" s="330"/>
      <c r="O290" s="330"/>
      <c r="P290" s="330"/>
      <c r="Q290" s="330"/>
      <c r="R290" s="330"/>
      <c r="S290" s="330"/>
      <c r="T290" s="330"/>
      <c r="U290" s="330"/>
      <c r="V290" s="330"/>
      <c r="W290" s="330"/>
      <c r="X290" s="330"/>
      <c r="Y290" s="330"/>
      <c r="BF290" s="332">
        <v>286</v>
      </c>
      <c r="BG290" s="333">
        <v>135000</v>
      </c>
      <c r="BH290" s="333">
        <v>117000</v>
      </c>
      <c r="BI290" s="333">
        <v>130000</v>
      </c>
      <c r="BJ290" s="333">
        <v>130000</v>
      </c>
      <c r="BK290" s="333">
        <v>117000</v>
      </c>
      <c r="BL290" s="333"/>
      <c r="BM290" s="333"/>
      <c r="BN290" s="333"/>
      <c r="BO290" s="333"/>
      <c r="BP290" s="331" t="s">
        <v>287</v>
      </c>
    </row>
    <row r="291" spans="1:68" s="331" customFormat="1" x14ac:dyDescent="0.3">
      <c r="A291" s="330"/>
      <c r="B291" s="330"/>
      <c r="C291" s="330"/>
      <c r="D291" s="330"/>
      <c r="E291" s="330"/>
      <c r="F291" s="330"/>
      <c r="G291" s="330"/>
      <c r="H291" s="330"/>
      <c r="I291" s="330"/>
      <c r="J291" s="330"/>
      <c r="K291" s="330"/>
      <c r="L291" s="330"/>
      <c r="M291" s="330"/>
      <c r="N291" s="330"/>
      <c r="O291" s="330"/>
      <c r="P291" s="330"/>
      <c r="Q291" s="330"/>
      <c r="R291" s="330"/>
      <c r="S291" s="330"/>
      <c r="T291" s="330"/>
      <c r="U291" s="330"/>
      <c r="V291" s="330"/>
      <c r="W291" s="330"/>
      <c r="X291" s="330"/>
      <c r="Y291" s="330"/>
      <c r="BF291" s="332">
        <v>287</v>
      </c>
      <c r="BG291" s="333">
        <v>135000</v>
      </c>
      <c r="BH291" s="333">
        <v>117000</v>
      </c>
      <c r="BI291" s="333">
        <v>130000</v>
      </c>
      <c r="BJ291" s="333">
        <v>130000</v>
      </c>
      <c r="BK291" s="333">
        <v>117000</v>
      </c>
      <c r="BL291" s="333"/>
      <c r="BM291" s="333"/>
      <c r="BN291" s="333"/>
      <c r="BO291" s="333"/>
      <c r="BP291" s="331" t="s">
        <v>287</v>
      </c>
    </row>
    <row r="292" spans="1:68" s="331" customFormat="1" x14ac:dyDescent="0.3">
      <c r="A292" s="330"/>
      <c r="B292" s="330"/>
      <c r="C292" s="330"/>
      <c r="D292" s="330"/>
      <c r="E292" s="330"/>
      <c r="F292" s="330"/>
      <c r="G292" s="330"/>
      <c r="H292" s="330"/>
      <c r="I292" s="330"/>
      <c r="J292" s="330"/>
      <c r="K292" s="330"/>
      <c r="L292" s="330"/>
      <c r="M292" s="330"/>
      <c r="N292" s="330"/>
      <c r="O292" s="330"/>
      <c r="P292" s="330"/>
      <c r="Q292" s="330"/>
      <c r="R292" s="330"/>
      <c r="S292" s="330"/>
      <c r="T292" s="330"/>
      <c r="U292" s="330"/>
      <c r="V292" s="330"/>
      <c r="W292" s="330"/>
      <c r="X292" s="330"/>
      <c r="Y292" s="330"/>
      <c r="BF292" s="332">
        <v>288</v>
      </c>
      <c r="BG292" s="333">
        <v>135000</v>
      </c>
      <c r="BH292" s="333">
        <v>117000</v>
      </c>
      <c r="BI292" s="333">
        <v>130000</v>
      </c>
      <c r="BJ292" s="333">
        <v>130000</v>
      </c>
      <c r="BK292" s="333">
        <v>117000</v>
      </c>
      <c r="BL292" s="333"/>
      <c r="BM292" s="333"/>
      <c r="BN292" s="333"/>
      <c r="BO292" s="333"/>
      <c r="BP292" s="331" t="s">
        <v>287</v>
      </c>
    </row>
    <row r="293" spans="1:68" s="331" customFormat="1" x14ac:dyDescent="0.3">
      <c r="A293" s="330"/>
      <c r="B293" s="330"/>
      <c r="C293" s="330"/>
      <c r="D293" s="330"/>
      <c r="E293" s="330"/>
      <c r="F293" s="330"/>
      <c r="G293" s="330"/>
      <c r="H293" s="330"/>
      <c r="I293" s="330"/>
      <c r="J293" s="330"/>
      <c r="K293" s="330"/>
      <c r="L293" s="330"/>
      <c r="M293" s="330"/>
      <c r="N293" s="330"/>
      <c r="O293" s="330"/>
      <c r="P293" s="330"/>
      <c r="Q293" s="330"/>
      <c r="R293" s="330"/>
      <c r="S293" s="330"/>
      <c r="T293" s="330"/>
      <c r="U293" s="330"/>
      <c r="V293" s="330"/>
      <c r="W293" s="330"/>
      <c r="X293" s="330"/>
      <c r="Y293" s="330"/>
      <c r="BF293" s="332">
        <v>289</v>
      </c>
      <c r="BG293" s="333">
        <v>135000</v>
      </c>
      <c r="BH293" s="333">
        <v>117000</v>
      </c>
      <c r="BI293" s="333">
        <v>130000</v>
      </c>
      <c r="BJ293" s="333">
        <v>130000</v>
      </c>
      <c r="BK293" s="333">
        <v>117000</v>
      </c>
      <c r="BL293" s="333"/>
      <c r="BM293" s="333"/>
      <c r="BN293" s="333"/>
      <c r="BO293" s="333"/>
      <c r="BP293" s="331" t="s">
        <v>287</v>
      </c>
    </row>
    <row r="294" spans="1:68" s="331" customFormat="1" x14ac:dyDescent="0.3">
      <c r="A294" s="330"/>
      <c r="B294" s="330"/>
      <c r="C294" s="330"/>
      <c r="D294" s="330"/>
      <c r="E294" s="330"/>
      <c r="F294" s="330"/>
      <c r="G294" s="330"/>
      <c r="H294" s="330"/>
      <c r="I294" s="330"/>
      <c r="J294" s="330"/>
      <c r="K294" s="330"/>
      <c r="L294" s="330"/>
      <c r="M294" s="330"/>
      <c r="N294" s="330"/>
      <c r="O294" s="330"/>
      <c r="P294" s="330"/>
      <c r="Q294" s="330"/>
      <c r="R294" s="330"/>
      <c r="S294" s="330"/>
      <c r="T294" s="330"/>
      <c r="U294" s="330"/>
      <c r="V294" s="330"/>
      <c r="W294" s="330"/>
      <c r="X294" s="330"/>
      <c r="Y294" s="330"/>
      <c r="BF294" s="332">
        <v>290</v>
      </c>
      <c r="BG294" s="333">
        <v>135000</v>
      </c>
      <c r="BH294" s="333">
        <v>117000</v>
      </c>
      <c r="BI294" s="333">
        <v>130000</v>
      </c>
      <c r="BJ294" s="333">
        <v>130000</v>
      </c>
      <c r="BK294" s="333">
        <v>117000</v>
      </c>
      <c r="BL294" s="333"/>
      <c r="BM294" s="333"/>
      <c r="BN294" s="333"/>
      <c r="BO294" s="333"/>
      <c r="BP294" s="331" t="s">
        <v>287</v>
      </c>
    </row>
    <row r="295" spans="1:68" s="331" customFormat="1" x14ac:dyDescent="0.3">
      <c r="A295" s="330"/>
      <c r="B295" s="330"/>
      <c r="C295" s="330"/>
      <c r="D295" s="330"/>
      <c r="E295" s="330"/>
      <c r="F295" s="330"/>
      <c r="G295" s="330"/>
      <c r="H295" s="330"/>
      <c r="I295" s="330"/>
      <c r="J295" s="330"/>
      <c r="K295" s="330"/>
      <c r="L295" s="330"/>
      <c r="M295" s="330"/>
      <c r="N295" s="330"/>
      <c r="O295" s="330"/>
      <c r="P295" s="330"/>
      <c r="Q295" s="330"/>
      <c r="R295" s="330"/>
      <c r="S295" s="330"/>
      <c r="T295" s="330"/>
      <c r="U295" s="330"/>
      <c r="V295" s="330"/>
      <c r="W295" s="330"/>
      <c r="X295" s="330"/>
      <c r="Y295" s="330"/>
      <c r="BF295" s="332">
        <v>291</v>
      </c>
      <c r="BG295" s="333">
        <v>135000</v>
      </c>
      <c r="BH295" s="333">
        <v>117000</v>
      </c>
      <c r="BI295" s="333">
        <v>130000</v>
      </c>
      <c r="BJ295" s="333">
        <v>130000</v>
      </c>
      <c r="BK295" s="333">
        <v>117000</v>
      </c>
      <c r="BL295" s="333"/>
      <c r="BM295" s="333"/>
      <c r="BN295" s="333"/>
      <c r="BO295" s="333"/>
      <c r="BP295" s="331" t="s">
        <v>287</v>
      </c>
    </row>
    <row r="296" spans="1:68" s="331" customFormat="1" x14ac:dyDescent="0.3">
      <c r="A296" s="330"/>
      <c r="B296" s="330"/>
      <c r="C296" s="330"/>
      <c r="D296" s="330"/>
      <c r="E296" s="330"/>
      <c r="F296" s="330"/>
      <c r="G296" s="330"/>
      <c r="H296" s="330"/>
      <c r="I296" s="330"/>
      <c r="J296" s="330"/>
      <c r="K296" s="330"/>
      <c r="L296" s="330"/>
      <c r="M296" s="330"/>
      <c r="N296" s="330"/>
      <c r="O296" s="330"/>
      <c r="P296" s="330"/>
      <c r="Q296" s="330"/>
      <c r="R296" s="330"/>
      <c r="S296" s="330"/>
      <c r="T296" s="330"/>
      <c r="U296" s="330"/>
      <c r="V296" s="330"/>
      <c r="W296" s="330"/>
      <c r="X296" s="330"/>
      <c r="Y296" s="330"/>
      <c r="BF296" s="332">
        <v>292</v>
      </c>
      <c r="BG296" s="333">
        <v>135000</v>
      </c>
      <c r="BH296" s="333">
        <v>117000</v>
      </c>
      <c r="BI296" s="333">
        <v>130000</v>
      </c>
      <c r="BJ296" s="333">
        <v>130000</v>
      </c>
      <c r="BK296" s="333">
        <v>117000</v>
      </c>
      <c r="BL296" s="333"/>
      <c r="BM296" s="333"/>
      <c r="BN296" s="333"/>
      <c r="BO296" s="333"/>
      <c r="BP296" s="331" t="s">
        <v>287</v>
      </c>
    </row>
    <row r="297" spans="1:68" s="331" customFormat="1" x14ac:dyDescent="0.3">
      <c r="A297" s="330"/>
      <c r="B297" s="330"/>
      <c r="C297" s="330"/>
      <c r="D297" s="330"/>
      <c r="E297" s="330"/>
      <c r="F297" s="330"/>
      <c r="G297" s="330"/>
      <c r="H297" s="330"/>
      <c r="I297" s="330"/>
      <c r="J297" s="330"/>
      <c r="K297" s="330"/>
      <c r="L297" s="330"/>
      <c r="M297" s="330"/>
      <c r="N297" s="330"/>
      <c r="O297" s="330"/>
      <c r="P297" s="330"/>
      <c r="Q297" s="330"/>
      <c r="R297" s="330"/>
      <c r="S297" s="330"/>
      <c r="T297" s="330"/>
      <c r="U297" s="330"/>
      <c r="V297" s="330"/>
      <c r="W297" s="330"/>
      <c r="X297" s="330"/>
      <c r="Y297" s="330"/>
      <c r="BF297" s="332">
        <v>293</v>
      </c>
      <c r="BG297" s="333">
        <v>135000</v>
      </c>
      <c r="BH297" s="333">
        <v>117000</v>
      </c>
      <c r="BI297" s="333">
        <v>130000</v>
      </c>
      <c r="BJ297" s="333">
        <v>130000</v>
      </c>
      <c r="BK297" s="333">
        <v>117000</v>
      </c>
      <c r="BL297" s="333"/>
      <c r="BM297" s="333"/>
      <c r="BN297" s="333"/>
      <c r="BO297" s="333"/>
      <c r="BP297" s="331" t="s">
        <v>287</v>
      </c>
    </row>
    <row r="298" spans="1:68" s="331" customFormat="1" x14ac:dyDescent="0.3">
      <c r="A298" s="330"/>
      <c r="B298" s="330"/>
      <c r="C298" s="330"/>
      <c r="D298" s="330"/>
      <c r="E298" s="330"/>
      <c r="F298" s="330"/>
      <c r="G298" s="330"/>
      <c r="H298" s="330"/>
      <c r="I298" s="330"/>
      <c r="J298" s="330"/>
      <c r="K298" s="330"/>
      <c r="L298" s="330"/>
      <c r="M298" s="330"/>
      <c r="N298" s="330"/>
      <c r="O298" s="330"/>
      <c r="P298" s="330"/>
      <c r="Q298" s="330"/>
      <c r="R298" s="330"/>
      <c r="S298" s="330"/>
      <c r="T298" s="330"/>
      <c r="U298" s="330"/>
      <c r="V298" s="330"/>
      <c r="W298" s="330"/>
      <c r="X298" s="330"/>
      <c r="Y298" s="330"/>
      <c r="BF298" s="332">
        <v>294</v>
      </c>
      <c r="BG298" s="333">
        <v>135000</v>
      </c>
      <c r="BH298" s="333">
        <v>117000</v>
      </c>
      <c r="BI298" s="333">
        <v>130000</v>
      </c>
      <c r="BJ298" s="333">
        <v>130000</v>
      </c>
      <c r="BK298" s="333">
        <v>117000</v>
      </c>
      <c r="BL298" s="333"/>
      <c r="BM298" s="333"/>
      <c r="BN298" s="333"/>
      <c r="BO298" s="333"/>
      <c r="BP298" s="331" t="s">
        <v>287</v>
      </c>
    </row>
    <row r="299" spans="1:68" s="331" customFormat="1" x14ac:dyDescent="0.3">
      <c r="A299" s="330"/>
      <c r="B299" s="330"/>
      <c r="C299" s="330"/>
      <c r="D299" s="330"/>
      <c r="E299" s="330"/>
      <c r="F299" s="330"/>
      <c r="G299" s="330"/>
      <c r="H299" s="330"/>
      <c r="I299" s="330"/>
      <c r="J299" s="330"/>
      <c r="K299" s="330"/>
      <c r="L299" s="330"/>
      <c r="M299" s="330"/>
      <c r="N299" s="330"/>
      <c r="O299" s="330"/>
      <c r="P299" s="330"/>
      <c r="Q299" s="330"/>
      <c r="R299" s="330"/>
      <c r="S299" s="330"/>
      <c r="T299" s="330"/>
      <c r="U299" s="330"/>
      <c r="V299" s="330"/>
      <c r="W299" s="330"/>
      <c r="X299" s="330"/>
      <c r="Y299" s="330"/>
      <c r="BF299" s="332">
        <v>295</v>
      </c>
      <c r="BG299" s="333">
        <v>135000</v>
      </c>
      <c r="BH299" s="333">
        <v>117000</v>
      </c>
      <c r="BI299" s="333">
        <v>130000</v>
      </c>
      <c r="BJ299" s="333">
        <v>130000</v>
      </c>
      <c r="BK299" s="333">
        <v>117000</v>
      </c>
      <c r="BL299" s="333"/>
      <c r="BM299" s="333"/>
      <c r="BN299" s="333"/>
      <c r="BO299" s="333"/>
      <c r="BP299" s="331" t="s">
        <v>287</v>
      </c>
    </row>
    <row r="300" spans="1:68" s="331" customFormat="1" x14ac:dyDescent="0.3">
      <c r="A300" s="330"/>
      <c r="B300" s="330"/>
      <c r="C300" s="330"/>
      <c r="D300" s="330"/>
      <c r="E300" s="330"/>
      <c r="F300" s="330"/>
      <c r="G300" s="330"/>
      <c r="H300" s="330"/>
      <c r="I300" s="330"/>
      <c r="J300" s="330"/>
      <c r="K300" s="330"/>
      <c r="L300" s="330"/>
      <c r="M300" s="330"/>
      <c r="N300" s="330"/>
      <c r="O300" s="330"/>
      <c r="P300" s="330"/>
      <c r="Q300" s="330"/>
      <c r="R300" s="330"/>
      <c r="S300" s="330"/>
      <c r="T300" s="330"/>
      <c r="U300" s="330"/>
      <c r="V300" s="330"/>
      <c r="W300" s="330"/>
      <c r="X300" s="330"/>
      <c r="Y300" s="330"/>
      <c r="BF300" s="332">
        <v>296</v>
      </c>
      <c r="BG300" s="333">
        <v>135000</v>
      </c>
      <c r="BH300" s="333">
        <v>117000</v>
      </c>
      <c r="BI300" s="333">
        <v>130000</v>
      </c>
      <c r="BJ300" s="333">
        <v>130000</v>
      </c>
      <c r="BK300" s="333">
        <v>117000</v>
      </c>
      <c r="BL300" s="333"/>
      <c r="BM300" s="333"/>
      <c r="BN300" s="333"/>
      <c r="BO300" s="333"/>
      <c r="BP300" s="331" t="s">
        <v>287</v>
      </c>
    </row>
    <row r="301" spans="1:68" s="331" customFormat="1" x14ac:dyDescent="0.3">
      <c r="A301" s="330"/>
      <c r="B301" s="330"/>
      <c r="C301" s="330"/>
      <c r="D301" s="330"/>
      <c r="E301" s="330"/>
      <c r="F301" s="330"/>
      <c r="G301" s="330"/>
      <c r="H301" s="330"/>
      <c r="I301" s="330"/>
      <c r="J301" s="330"/>
      <c r="K301" s="330"/>
      <c r="L301" s="330"/>
      <c r="M301" s="330"/>
      <c r="N301" s="330"/>
      <c r="O301" s="330"/>
      <c r="P301" s="330"/>
      <c r="Q301" s="330"/>
      <c r="R301" s="330"/>
      <c r="S301" s="330"/>
      <c r="T301" s="330"/>
      <c r="U301" s="330"/>
      <c r="V301" s="330"/>
      <c r="W301" s="330"/>
      <c r="X301" s="330"/>
      <c r="Y301" s="330"/>
      <c r="BF301" s="332">
        <v>297</v>
      </c>
      <c r="BG301" s="333">
        <v>135000</v>
      </c>
      <c r="BH301" s="333">
        <v>117000</v>
      </c>
      <c r="BI301" s="333">
        <v>130000</v>
      </c>
      <c r="BJ301" s="333">
        <v>130000</v>
      </c>
      <c r="BK301" s="333">
        <v>117000</v>
      </c>
      <c r="BL301" s="333"/>
      <c r="BM301" s="333"/>
      <c r="BN301" s="333"/>
      <c r="BO301" s="333"/>
      <c r="BP301" s="331" t="s">
        <v>287</v>
      </c>
    </row>
    <row r="302" spans="1:68" s="331" customFormat="1" x14ac:dyDescent="0.3">
      <c r="A302" s="330"/>
      <c r="B302" s="330"/>
      <c r="C302" s="330"/>
      <c r="D302" s="330"/>
      <c r="E302" s="330"/>
      <c r="F302" s="330"/>
      <c r="G302" s="330"/>
      <c r="H302" s="330"/>
      <c r="I302" s="330"/>
      <c r="J302" s="330"/>
      <c r="K302" s="330"/>
      <c r="L302" s="330"/>
      <c r="M302" s="330"/>
      <c r="N302" s="330"/>
      <c r="O302" s="330"/>
      <c r="P302" s="330"/>
      <c r="Q302" s="330"/>
      <c r="R302" s="330"/>
      <c r="S302" s="330"/>
      <c r="T302" s="330"/>
      <c r="U302" s="330"/>
      <c r="V302" s="330"/>
      <c r="W302" s="330"/>
      <c r="X302" s="330"/>
      <c r="Y302" s="330"/>
      <c r="BF302" s="332">
        <v>298</v>
      </c>
      <c r="BG302" s="333">
        <v>135000</v>
      </c>
      <c r="BH302" s="333">
        <v>117000</v>
      </c>
      <c r="BI302" s="333">
        <v>130000</v>
      </c>
      <c r="BJ302" s="333">
        <v>130000</v>
      </c>
      <c r="BK302" s="333">
        <v>117000</v>
      </c>
      <c r="BL302" s="333"/>
      <c r="BM302" s="333"/>
      <c r="BN302" s="333"/>
      <c r="BO302" s="333"/>
      <c r="BP302" s="331" t="s">
        <v>287</v>
      </c>
    </row>
    <row r="303" spans="1:68" s="331" customFormat="1" x14ac:dyDescent="0.3">
      <c r="A303" s="330"/>
      <c r="B303" s="330"/>
      <c r="C303" s="330"/>
      <c r="D303" s="330"/>
      <c r="E303" s="330"/>
      <c r="F303" s="330"/>
      <c r="G303" s="330"/>
      <c r="H303" s="330"/>
      <c r="I303" s="330"/>
      <c r="J303" s="330"/>
      <c r="K303" s="330"/>
      <c r="L303" s="330"/>
      <c r="M303" s="330"/>
      <c r="N303" s="330"/>
      <c r="O303" s="330"/>
      <c r="P303" s="330"/>
      <c r="Q303" s="330"/>
      <c r="R303" s="330"/>
      <c r="S303" s="330"/>
      <c r="T303" s="330"/>
      <c r="U303" s="330"/>
      <c r="V303" s="330"/>
      <c r="W303" s="330"/>
      <c r="X303" s="330"/>
      <c r="Y303" s="330"/>
      <c r="BF303" s="332">
        <v>299</v>
      </c>
      <c r="BG303" s="333">
        <v>135000</v>
      </c>
      <c r="BH303" s="333">
        <v>117000</v>
      </c>
      <c r="BI303" s="333">
        <v>130000</v>
      </c>
      <c r="BJ303" s="333">
        <v>130000</v>
      </c>
      <c r="BK303" s="333">
        <v>117000</v>
      </c>
      <c r="BL303" s="333"/>
      <c r="BM303" s="333"/>
      <c r="BN303" s="333"/>
      <c r="BO303" s="333"/>
      <c r="BP303" s="331" t="s">
        <v>287</v>
      </c>
    </row>
    <row r="304" spans="1:68" s="331" customFormat="1" x14ac:dyDescent="0.3">
      <c r="A304" s="330"/>
      <c r="B304" s="330"/>
      <c r="C304" s="330"/>
      <c r="D304" s="330"/>
      <c r="E304" s="330"/>
      <c r="F304" s="330"/>
      <c r="G304" s="330"/>
      <c r="H304" s="330"/>
      <c r="I304" s="330"/>
      <c r="J304" s="330"/>
      <c r="K304" s="330"/>
      <c r="L304" s="330"/>
      <c r="M304" s="330"/>
      <c r="N304" s="330"/>
      <c r="O304" s="330"/>
      <c r="P304" s="330"/>
      <c r="Q304" s="330"/>
      <c r="R304" s="330"/>
      <c r="S304" s="330"/>
      <c r="T304" s="330"/>
      <c r="U304" s="330"/>
      <c r="V304" s="330"/>
      <c r="W304" s="330"/>
      <c r="X304" s="330"/>
      <c r="Y304" s="330"/>
      <c r="BF304" s="332">
        <v>300</v>
      </c>
      <c r="BG304" s="333">
        <v>135000</v>
      </c>
      <c r="BH304" s="333">
        <v>112500</v>
      </c>
      <c r="BI304" s="333">
        <v>125000</v>
      </c>
      <c r="BJ304" s="333">
        <v>130000</v>
      </c>
      <c r="BK304" s="333">
        <v>112500</v>
      </c>
      <c r="BL304" s="333"/>
      <c r="BM304" s="333"/>
      <c r="BN304" s="333"/>
      <c r="BO304" s="333"/>
      <c r="BP304" s="331" t="s">
        <v>287</v>
      </c>
    </row>
    <row r="305" spans="1:68" s="331" customFormat="1" x14ac:dyDescent="0.3">
      <c r="A305" s="330"/>
      <c r="B305" s="330"/>
      <c r="C305" s="330"/>
      <c r="D305" s="330"/>
      <c r="E305" s="330"/>
      <c r="F305" s="330"/>
      <c r="G305" s="330"/>
      <c r="H305" s="330"/>
      <c r="I305" s="330"/>
      <c r="J305" s="330"/>
      <c r="K305" s="330"/>
      <c r="L305" s="330"/>
      <c r="M305" s="330"/>
      <c r="N305" s="330"/>
      <c r="O305" s="330"/>
      <c r="P305" s="330"/>
      <c r="Q305" s="330"/>
      <c r="R305" s="330"/>
      <c r="S305" s="330"/>
      <c r="T305" s="330"/>
      <c r="U305" s="330"/>
      <c r="V305" s="330"/>
      <c r="W305" s="330"/>
      <c r="X305" s="330"/>
      <c r="Y305" s="330"/>
      <c r="BF305" s="332">
        <v>301</v>
      </c>
      <c r="BG305" s="333">
        <v>135000</v>
      </c>
      <c r="BH305" s="333">
        <v>112500</v>
      </c>
      <c r="BI305" s="333">
        <v>125000</v>
      </c>
      <c r="BJ305" s="333">
        <v>85000</v>
      </c>
      <c r="BK305" s="333">
        <v>112500</v>
      </c>
      <c r="BL305" s="333"/>
      <c r="BM305" s="333"/>
      <c r="BN305" s="333"/>
      <c r="BO305" s="333"/>
      <c r="BP305" s="331" t="s">
        <v>287</v>
      </c>
    </row>
    <row r="306" spans="1:68" s="331" customFormat="1" x14ac:dyDescent="0.3">
      <c r="A306" s="330"/>
      <c r="B306" s="330"/>
      <c r="C306" s="330"/>
      <c r="D306" s="330"/>
      <c r="E306" s="330"/>
      <c r="F306" s="330"/>
      <c r="G306" s="330"/>
      <c r="H306" s="330"/>
      <c r="I306" s="330"/>
      <c r="J306" s="330"/>
      <c r="K306" s="330"/>
      <c r="L306" s="330"/>
      <c r="M306" s="330"/>
      <c r="N306" s="330"/>
      <c r="O306" s="330"/>
      <c r="P306" s="330"/>
      <c r="Q306" s="330"/>
      <c r="R306" s="330"/>
      <c r="S306" s="330"/>
      <c r="T306" s="330"/>
      <c r="U306" s="330"/>
      <c r="V306" s="330"/>
      <c r="W306" s="330"/>
      <c r="X306" s="330"/>
      <c r="Y306" s="330"/>
      <c r="BF306" s="332">
        <v>302</v>
      </c>
      <c r="BG306" s="333">
        <v>135000</v>
      </c>
      <c r="BH306" s="333">
        <v>112500</v>
      </c>
      <c r="BI306" s="333">
        <v>125000</v>
      </c>
      <c r="BJ306" s="333">
        <v>85000</v>
      </c>
      <c r="BK306" s="333">
        <v>112500</v>
      </c>
      <c r="BL306" s="333"/>
      <c r="BM306" s="333"/>
      <c r="BN306" s="333"/>
      <c r="BO306" s="333"/>
      <c r="BP306" s="331" t="s">
        <v>287</v>
      </c>
    </row>
    <row r="307" spans="1:68" s="331" customFormat="1" x14ac:dyDescent="0.3">
      <c r="A307" s="330"/>
      <c r="B307" s="330"/>
      <c r="C307" s="330"/>
      <c r="D307" s="330"/>
      <c r="E307" s="330"/>
      <c r="F307" s="330"/>
      <c r="G307" s="330"/>
      <c r="H307" s="330"/>
      <c r="I307" s="330"/>
      <c r="J307" s="330"/>
      <c r="K307" s="330"/>
      <c r="L307" s="330"/>
      <c r="M307" s="330"/>
      <c r="N307" s="330"/>
      <c r="O307" s="330"/>
      <c r="P307" s="330"/>
      <c r="Q307" s="330"/>
      <c r="R307" s="330"/>
      <c r="S307" s="330"/>
      <c r="T307" s="330"/>
      <c r="U307" s="330"/>
      <c r="V307" s="330"/>
      <c r="W307" s="330"/>
      <c r="X307" s="330"/>
      <c r="Y307" s="330"/>
      <c r="BF307" s="332">
        <v>303</v>
      </c>
      <c r="BG307" s="333">
        <v>135000</v>
      </c>
      <c r="BH307" s="333">
        <v>112500</v>
      </c>
      <c r="BI307" s="333">
        <v>125000</v>
      </c>
      <c r="BJ307" s="333">
        <v>85000</v>
      </c>
      <c r="BK307" s="333">
        <v>112500</v>
      </c>
      <c r="BL307" s="333"/>
      <c r="BM307" s="333"/>
      <c r="BN307" s="333"/>
      <c r="BO307" s="333"/>
      <c r="BP307" s="331" t="s">
        <v>287</v>
      </c>
    </row>
    <row r="308" spans="1:68" s="331" customFormat="1" x14ac:dyDescent="0.3">
      <c r="A308" s="330"/>
      <c r="B308" s="330"/>
      <c r="C308" s="330"/>
      <c r="D308" s="330"/>
      <c r="E308" s="330"/>
      <c r="F308" s="330"/>
      <c r="G308" s="330"/>
      <c r="H308" s="330"/>
      <c r="I308" s="330"/>
      <c r="J308" s="330"/>
      <c r="K308" s="330"/>
      <c r="L308" s="330"/>
      <c r="M308" s="330"/>
      <c r="N308" s="330"/>
      <c r="O308" s="330"/>
      <c r="P308" s="330"/>
      <c r="Q308" s="330"/>
      <c r="R308" s="330"/>
      <c r="S308" s="330"/>
      <c r="T308" s="330"/>
      <c r="U308" s="330"/>
      <c r="V308" s="330"/>
      <c r="W308" s="330"/>
      <c r="X308" s="330"/>
      <c r="Y308" s="330"/>
      <c r="BF308" s="332">
        <v>304</v>
      </c>
      <c r="BG308" s="333">
        <v>135000</v>
      </c>
      <c r="BH308" s="333">
        <v>112500</v>
      </c>
      <c r="BI308" s="333">
        <v>125000</v>
      </c>
      <c r="BJ308" s="333">
        <v>85000</v>
      </c>
      <c r="BK308" s="333">
        <v>112500</v>
      </c>
      <c r="BL308" s="333"/>
      <c r="BM308" s="333"/>
      <c r="BN308" s="333"/>
      <c r="BO308" s="333"/>
      <c r="BP308" s="331" t="s">
        <v>287</v>
      </c>
    </row>
    <row r="309" spans="1:68" s="331" customFormat="1" x14ac:dyDescent="0.3">
      <c r="A309" s="330"/>
      <c r="B309" s="330"/>
      <c r="C309" s="330"/>
      <c r="D309" s="330"/>
      <c r="E309" s="330"/>
      <c r="F309" s="330"/>
      <c r="G309" s="330"/>
      <c r="H309" s="330"/>
      <c r="I309" s="330"/>
      <c r="J309" s="330"/>
      <c r="K309" s="330"/>
      <c r="L309" s="330"/>
      <c r="M309" s="330"/>
      <c r="N309" s="330"/>
      <c r="O309" s="330"/>
      <c r="P309" s="330"/>
      <c r="Q309" s="330"/>
      <c r="R309" s="330"/>
      <c r="S309" s="330"/>
      <c r="T309" s="330"/>
      <c r="U309" s="330"/>
      <c r="V309" s="330"/>
      <c r="W309" s="330"/>
      <c r="X309" s="330"/>
      <c r="Y309" s="330"/>
      <c r="BF309" s="332">
        <v>305</v>
      </c>
      <c r="BG309" s="333">
        <v>135000</v>
      </c>
      <c r="BH309" s="333">
        <v>112500</v>
      </c>
      <c r="BI309" s="333">
        <v>125000</v>
      </c>
      <c r="BJ309" s="333">
        <v>85000</v>
      </c>
      <c r="BK309" s="333">
        <v>112500</v>
      </c>
      <c r="BL309" s="333"/>
      <c r="BM309" s="333"/>
      <c r="BN309" s="333"/>
      <c r="BO309" s="333"/>
      <c r="BP309" s="331" t="s">
        <v>287</v>
      </c>
    </row>
    <row r="310" spans="1:68" s="331" customFormat="1" x14ac:dyDescent="0.3">
      <c r="A310" s="330"/>
      <c r="B310" s="330"/>
      <c r="C310" s="330"/>
      <c r="D310" s="330"/>
      <c r="E310" s="330"/>
      <c r="F310" s="330"/>
      <c r="G310" s="330"/>
      <c r="H310" s="330"/>
      <c r="I310" s="330"/>
      <c r="J310" s="330"/>
      <c r="K310" s="330"/>
      <c r="L310" s="330"/>
      <c r="M310" s="330"/>
      <c r="N310" s="330"/>
      <c r="O310" s="330"/>
      <c r="P310" s="330"/>
      <c r="Q310" s="330"/>
      <c r="R310" s="330"/>
      <c r="S310" s="330"/>
      <c r="T310" s="330"/>
      <c r="U310" s="330"/>
      <c r="V310" s="330"/>
      <c r="W310" s="330"/>
      <c r="X310" s="330"/>
      <c r="Y310" s="330"/>
      <c r="BF310" s="332">
        <v>306</v>
      </c>
      <c r="BG310" s="333">
        <v>135000</v>
      </c>
      <c r="BH310" s="333">
        <v>112500</v>
      </c>
      <c r="BI310" s="333">
        <v>125000</v>
      </c>
      <c r="BJ310" s="333">
        <v>85000</v>
      </c>
      <c r="BK310" s="333">
        <v>112500</v>
      </c>
      <c r="BL310" s="333"/>
      <c r="BM310" s="333"/>
      <c r="BN310" s="333"/>
      <c r="BO310" s="333"/>
      <c r="BP310" s="331" t="s">
        <v>287</v>
      </c>
    </row>
    <row r="311" spans="1:68" s="331" customFormat="1" x14ac:dyDescent="0.3">
      <c r="A311" s="330"/>
      <c r="B311" s="330"/>
      <c r="C311" s="330"/>
      <c r="D311" s="330"/>
      <c r="E311" s="330"/>
      <c r="F311" s="330"/>
      <c r="G311" s="330"/>
      <c r="H311" s="330"/>
      <c r="I311" s="330"/>
      <c r="J311" s="330"/>
      <c r="K311" s="330"/>
      <c r="L311" s="330"/>
      <c r="M311" s="330"/>
      <c r="N311" s="330"/>
      <c r="O311" s="330"/>
      <c r="P311" s="330"/>
      <c r="Q311" s="330"/>
      <c r="R311" s="330"/>
      <c r="S311" s="330"/>
      <c r="T311" s="330"/>
      <c r="U311" s="330"/>
      <c r="V311" s="330"/>
      <c r="W311" s="330"/>
      <c r="X311" s="330"/>
      <c r="Y311" s="330"/>
      <c r="BF311" s="332">
        <v>307</v>
      </c>
      <c r="BG311" s="333">
        <v>135000</v>
      </c>
      <c r="BH311" s="333">
        <v>112500</v>
      </c>
      <c r="BI311" s="333">
        <v>125000</v>
      </c>
      <c r="BJ311" s="333">
        <v>85000</v>
      </c>
      <c r="BK311" s="333">
        <v>112500</v>
      </c>
      <c r="BL311" s="333"/>
      <c r="BM311" s="333"/>
      <c r="BN311" s="333"/>
      <c r="BO311" s="333"/>
      <c r="BP311" s="331" t="s">
        <v>287</v>
      </c>
    </row>
    <row r="312" spans="1:68" s="331" customFormat="1" x14ac:dyDescent="0.3">
      <c r="A312" s="330"/>
      <c r="B312" s="330"/>
      <c r="C312" s="330"/>
      <c r="D312" s="330"/>
      <c r="E312" s="330"/>
      <c r="F312" s="330"/>
      <c r="G312" s="330"/>
      <c r="H312" s="330"/>
      <c r="I312" s="330"/>
      <c r="J312" s="330"/>
      <c r="K312" s="330"/>
      <c r="L312" s="330"/>
      <c r="M312" s="330"/>
      <c r="N312" s="330"/>
      <c r="O312" s="330"/>
      <c r="P312" s="330"/>
      <c r="Q312" s="330"/>
      <c r="R312" s="330"/>
      <c r="S312" s="330"/>
      <c r="T312" s="330"/>
      <c r="U312" s="330"/>
      <c r="V312" s="330"/>
      <c r="W312" s="330"/>
      <c r="X312" s="330"/>
      <c r="Y312" s="330"/>
      <c r="BF312" s="332">
        <v>308</v>
      </c>
      <c r="BG312" s="333">
        <v>135000</v>
      </c>
      <c r="BH312" s="333">
        <v>112500</v>
      </c>
      <c r="BI312" s="333">
        <v>125000</v>
      </c>
      <c r="BJ312" s="333">
        <v>85000</v>
      </c>
      <c r="BK312" s="333">
        <v>112500</v>
      </c>
      <c r="BL312" s="333"/>
      <c r="BM312" s="333"/>
      <c r="BN312" s="333"/>
      <c r="BO312" s="333"/>
      <c r="BP312" s="331" t="s">
        <v>287</v>
      </c>
    </row>
    <row r="313" spans="1:68" s="331" customFormat="1" x14ac:dyDescent="0.3">
      <c r="A313" s="330"/>
      <c r="B313" s="330"/>
      <c r="C313" s="330"/>
      <c r="D313" s="330"/>
      <c r="E313" s="330"/>
      <c r="F313" s="330"/>
      <c r="G313" s="330"/>
      <c r="H313" s="330"/>
      <c r="I313" s="330"/>
      <c r="J313" s="330"/>
      <c r="K313" s="330"/>
      <c r="L313" s="330"/>
      <c r="M313" s="330"/>
      <c r="N313" s="330"/>
      <c r="O313" s="330"/>
      <c r="P313" s="330"/>
      <c r="Q313" s="330"/>
      <c r="R313" s="330"/>
      <c r="S313" s="330"/>
      <c r="T313" s="330"/>
      <c r="U313" s="330"/>
      <c r="V313" s="330"/>
      <c r="W313" s="330"/>
      <c r="X313" s="330"/>
      <c r="Y313" s="330"/>
      <c r="BF313" s="332">
        <v>309</v>
      </c>
      <c r="BG313" s="333">
        <v>135000</v>
      </c>
      <c r="BH313" s="333">
        <v>112500</v>
      </c>
      <c r="BI313" s="333">
        <v>125000</v>
      </c>
      <c r="BJ313" s="333">
        <v>85000</v>
      </c>
      <c r="BK313" s="333">
        <v>112500</v>
      </c>
      <c r="BL313" s="333"/>
      <c r="BM313" s="333"/>
      <c r="BN313" s="333"/>
      <c r="BO313" s="333"/>
      <c r="BP313" s="331" t="s">
        <v>287</v>
      </c>
    </row>
    <row r="314" spans="1:68" s="331" customFormat="1" x14ac:dyDescent="0.3">
      <c r="A314" s="330"/>
      <c r="B314" s="330"/>
      <c r="C314" s="330"/>
      <c r="D314" s="330"/>
      <c r="E314" s="330"/>
      <c r="F314" s="330"/>
      <c r="G314" s="330"/>
      <c r="H314" s="330"/>
      <c r="I314" s="330"/>
      <c r="J314" s="330"/>
      <c r="K314" s="330"/>
      <c r="L314" s="330"/>
      <c r="M314" s="330"/>
      <c r="N314" s="330"/>
      <c r="O314" s="330"/>
      <c r="P314" s="330"/>
      <c r="Q314" s="330"/>
      <c r="R314" s="330"/>
      <c r="S314" s="330"/>
      <c r="T314" s="330"/>
      <c r="U314" s="330"/>
      <c r="V314" s="330"/>
      <c r="W314" s="330"/>
      <c r="X314" s="330"/>
      <c r="Y314" s="330"/>
      <c r="BF314" s="332">
        <v>310</v>
      </c>
      <c r="BG314" s="333">
        <v>135000</v>
      </c>
      <c r="BH314" s="333">
        <v>112500</v>
      </c>
      <c r="BI314" s="333">
        <v>125000</v>
      </c>
      <c r="BJ314" s="333">
        <v>85000</v>
      </c>
      <c r="BK314" s="333">
        <v>112500</v>
      </c>
      <c r="BL314" s="333"/>
      <c r="BM314" s="333"/>
      <c r="BN314" s="333"/>
      <c r="BO314" s="333"/>
      <c r="BP314" s="331" t="s">
        <v>287</v>
      </c>
    </row>
    <row r="315" spans="1:68" s="331" customFormat="1" x14ac:dyDescent="0.3">
      <c r="A315" s="330"/>
      <c r="B315" s="330"/>
      <c r="C315" s="330"/>
      <c r="D315" s="330"/>
      <c r="E315" s="330"/>
      <c r="F315" s="330"/>
      <c r="G315" s="330"/>
      <c r="H315" s="330"/>
      <c r="I315" s="330"/>
      <c r="J315" s="330"/>
      <c r="K315" s="330"/>
      <c r="L315" s="330"/>
      <c r="M315" s="330"/>
      <c r="N315" s="330"/>
      <c r="O315" s="330"/>
      <c r="P315" s="330"/>
      <c r="Q315" s="330"/>
      <c r="R315" s="330"/>
      <c r="S315" s="330"/>
      <c r="T315" s="330"/>
      <c r="U315" s="330"/>
      <c r="V315" s="330"/>
      <c r="W315" s="330"/>
      <c r="X315" s="330"/>
      <c r="Y315" s="330"/>
      <c r="BF315" s="332">
        <v>311</v>
      </c>
      <c r="BG315" s="333">
        <v>135000</v>
      </c>
      <c r="BH315" s="333">
        <v>112500</v>
      </c>
      <c r="BI315" s="333">
        <v>125000</v>
      </c>
      <c r="BJ315" s="333">
        <v>85000</v>
      </c>
      <c r="BK315" s="333">
        <v>112500</v>
      </c>
      <c r="BL315" s="333"/>
      <c r="BM315" s="333"/>
      <c r="BN315" s="333"/>
      <c r="BO315" s="333"/>
      <c r="BP315" s="331" t="s">
        <v>287</v>
      </c>
    </row>
    <row r="316" spans="1:68" s="331" customFormat="1" x14ac:dyDescent="0.3">
      <c r="A316" s="330"/>
      <c r="B316" s="330"/>
      <c r="C316" s="330"/>
      <c r="D316" s="330"/>
      <c r="E316" s="330"/>
      <c r="F316" s="330"/>
      <c r="G316" s="330"/>
      <c r="H316" s="330"/>
      <c r="I316" s="330"/>
      <c r="J316" s="330"/>
      <c r="K316" s="330"/>
      <c r="L316" s="330"/>
      <c r="M316" s="330"/>
      <c r="N316" s="330"/>
      <c r="O316" s="330"/>
      <c r="P316" s="330"/>
      <c r="Q316" s="330"/>
      <c r="R316" s="330"/>
      <c r="S316" s="330"/>
      <c r="T316" s="330"/>
      <c r="U316" s="330"/>
      <c r="V316" s="330"/>
      <c r="W316" s="330"/>
      <c r="X316" s="330"/>
      <c r="Y316" s="330"/>
      <c r="BF316" s="332">
        <v>312</v>
      </c>
      <c r="BG316" s="333">
        <v>135000</v>
      </c>
      <c r="BH316" s="333">
        <v>112500</v>
      </c>
      <c r="BI316" s="333">
        <v>125000</v>
      </c>
      <c r="BJ316" s="333">
        <v>85000</v>
      </c>
      <c r="BK316" s="333">
        <v>112500</v>
      </c>
      <c r="BL316" s="333"/>
      <c r="BM316" s="333"/>
      <c r="BN316" s="333"/>
      <c r="BO316" s="333"/>
      <c r="BP316" s="331" t="s">
        <v>287</v>
      </c>
    </row>
    <row r="317" spans="1:68" s="331" customFormat="1" x14ac:dyDescent="0.3">
      <c r="A317" s="330"/>
      <c r="B317" s="330"/>
      <c r="C317" s="330"/>
      <c r="D317" s="330"/>
      <c r="E317" s="330"/>
      <c r="F317" s="330"/>
      <c r="G317" s="330"/>
      <c r="H317" s="330"/>
      <c r="I317" s="330"/>
      <c r="J317" s="330"/>
      <c r="K317" s="330"/>
      <c r="L317" s="330"/>
      <c r="M317" s="330"/>
      <c r="N317" s="330"/>
      <c r="O317" s="330"/>
      <c r="P317" s="330"/>
      <c r="Q317" s="330"/>
      <c r="R317" s="330"/>
      <c r="S317" s="330"/>
      <c r="T317" s="330"/>
      <c r="U317" s="330"/>
      <c r="V317" s="330"/>
      <c r="W317" s="330"/>
      <c r="X317" s="330"/>
      <c r="Y317" s="330"/>
      <c r="BF317" s="332">
        <v>313</v>
      </c>
      <c r="BG317" s="333">
        <v>135000</v>
      </c>
      <c r="BH317" s="333">
        <v>112500</v>
      </c>
      <c r="BI317" s="333">
        <v>125000</v>
      </c>
      <c r="BJ317" s="333">
        <v>85000</v>
      </c>
      <c r="BK317" s="333">
        <v>112500</v>
      </c>
      <c r="BL317" s="333"/>
      <c r="BM317" s="333"/>
      <c r="BN317" s="333"/>
      <c r="BO317" s="333"/>
      <c r="BP317" s="331" t="s">
        <v>287</v>
      </c>
    </row>
    <row r="318" spans="1:68" s="331" customFormat="1" x14ac:dyDescent="0.3">
      <c r="A318" s="330"/>
      <c r="B318" s="330"/>
      <c r="C318" s="330"/>
      <c r="D318" s="330"/>
      <c r="E318" s="330"/>
      <c r="F318" s="330"/>
      <c r="G318" s="330"/>
      <c r="H318" s="330"/>
      <c r="I318" s="330"/>
      <c r="J318" s="330"/>
      <c r="K318" s="330"/>
      <c r="L318" s="330"/>
      <c r="M318" s="330"/>
      <c r="N318" s="330"/>
      <c r="O318" s="330"/>
      <c r="P318" s="330"/>
      <c r="Q318" s="330"/>
      <c r="R318" s="330"/>
      <c r="S318" s="330"/>
      <c r="T318" s="330"/>
      <c r="U318" s="330"/>
      <c r="V318" s="330"/>
      <c r="W318" s="330"/>
      <c r="X318" s="330"/>
      <c r="Y318" s="330"/>
      <c r="BF318" s="332">
        <v>314</v>
      </c>
      <c r="BG318" s="333">
        <v>135000</v>
      </c>
      <c r="BH318" s="333">
        <v>112500</v>
      </c>
      <c r="BI318" s="333">
        <v>125000</v>
      </c>
      <c r="BJ318" s="333">
        <v>85000</v>
      </c>
      <c r="BK318" s="333">
        <v>112500</v>
      </c>
      <c r="BL318" s="333"/>
      <c r="BM318" s="333"/>
      <c r="BN318" s="333"/>
      <c r="BO318" s="333"/>
      <c r="BP318" s="331" t="s">
        <v>287</v>
      </c>
    </row>
    <row r="319" spans="1:68" s="331" customFormat="1" x14ac:dyDescent="0.3">
      <c r="A319" s="330"/>
      <c r="B319" s="330"/>
      <c r="C319" s="330"/>
      <c r="D319" s="330"/>
      <c r="E319" s="330"/>
      <c r="F319" s="330"/>
      <c r="G319" s="330"/>
      <c r="H319" s="330"/>
      <c r="I319" s="330"/>
      <c r="J319" s="330"/>
      <c r="K319" s="330"/>
      <c r="L319" s="330"/>
      <c r="M319" s="330"/>
      <c r="N319" s="330"/>
      <c r="O319" s="330"/>
      <c r="P319" s="330"/>
      <c r="Q319" s="330"/>
      <c r="R319" s="330"/>
      <c r="S319" s="330"/>
      <c r="T319" s="330"/>
      <c r="U319" s="330"/>
      <c r="V319" s="330"/>
      <c r="W319" s="330"/>
      <c r="X319" s="330"/>
      <c r="Y319" s="330"/>
      <c r="BF319" s="332">
        <v>315</v>
      </c>
      <c r="BG319" s="333">
        <v>135000</v>
      </c>
      <c r="BH319" s="333">
        <v>112500</v>
      </c>
      <c r="BI319" s="333">
        <v>125000</v>
      </c>
      <c r="BJ319" s="333">
        <v>85000</v>
      </c>
      <c r="BK319" s="333">
        <v>112500</v>
      </c>
      <c r="BL319" s="333"/>
      <c r="BM319" s="333"/>
      <c r="BN319" s="333"/>
      <c r="BO319" s="333"/>
      <c r="BP319" s="331" t="s">
        <v>287</v>
      </c>
    </row>
    <row r="320" spans="1:68" s="331" customFormat="1" x14ac:dyDescent="0.3">
      <c r="A320" s="330"/>
      <c r="B320" s="330"/>
      <c r="C320" s="330"/>
      <c r="D320" s="330"/>
      <c r="E320" s="330"/>
      <c r="F320" s="330"/>
      <c r="G320" s="330"/>
      <c r="H320" s="330"/>
      <c r="I320" s="330"/>
      <c r="J320" s="330"/>
      <c r="K320" s="330"/>
      <c r="L320" s="330"/>
      <c r="M320" s="330"/>
      <c r="N320" s="330"/>
      <c r="O320" s="330"/>
      <c r="P320" s="330"/>
      <c r="Q320" s="330"/>
      <c r="R320" s="330"/>
      <c r="S320" s="330"/>
      <c r="T320" s="330"/>
      <c r="U320" s="330"/>
      <c r="V320" s="330"/>
      <c r="W320" s="330"/>
      <c r="X320" s="330"/>
      <c r="Y320" s="330"/>
      <c r="BF320" s="332">
        <v>316</v>
      </c>
      <c r="BG320" s="333">
        <v>135000</v>
      </c>
      <c r="BH320" s="333">
        <v>112500</v>
      </c>
      <c r="BI320" s="333">
        <v>125000</v>
      </c>
      <c r="BJ320" s="333">
        <v>85000</v>
      </c>
      <c r="BK320" s="333">
        <v>112500</v>
      </c>
      <c r="BL320" s="333"/>
      <c r="BM320" s="333"/>
      <c r="BN320" s="333"/>
      <c r="BO320" s="333"/>
      <c r="BP320" s="331" t="s">
        <v>287</v>
      </c>
    </row>
    <row r="321" spans="1:68" s="331" customFormat="1" x14ac:dyDescent="0.3">
      <c r="A321" s="330"/>
      <c r="B321" s="330"/>
      <c r="C321" s="330"/>
      <c r="D321" s="330"/>
      <c r="E321" s="330"/>
      <c r="F321" s="330"/>
      <c r="G321" s="330"/>
      <c r="H321" s="330"/>
      <c r="I321" s="330"/>
      <c r="J321" s="330"/>
      <c r="K321" s="330"/>
      <c r="L321" s="330"/>
      <c r="M321" s="330"/>
      <c r="N321" s="330"/>
      <c r="O321" s="330"/>
      <c r="P321" s="330"/>
      <c r="Q321" s="330"/>
      <c r="R321" s="330"/>
      <c r="S321" s="330"/>
      <c r="T321" s="330"/>
      <c r="U321" s="330"/>
      <c r="V321" s="330"/>
      <c r="W321" s="330"/>
      <c r="X321" s="330"/>
      <c r="Y321" s="330"/>
      <c r="BF321" s="332">
        <v>317</v>
      </c>
      <c r="BG321" s="333">
        <v>135000</v>
      </c>
      <c r="BH321" s="333">
        <v>112500</v>
      </c>
      <c r="BI321" s="333">
        <v>125000</v>
      </c>
      <c r="BJ321" s="333">
        <v>85000</v>
      </c>
      <c r="BK321" s="333">
        <v>112500</v>
      </c>
      <c r="BL321" s="333"/>
      <c r="BM321" s="333"/>
      <c r="BN321" s="333"/>
      <c r="BO321" s="333"/>
      <c r="BP321" s="331" t="s">
        <v>287</v>
      </c>
    </row>
    <row r="322" spans="1:68" s="331" customFormat="1" x14ac:dyDescent="0.3">
      <c r="A322" s="330"/>
      <c r="B322" s="330"/>
      <c r="C322" s="330"/>
      <c r="D322" s="330"/>
      <c r="E322" s="330"/>
      <c r="F322" s="330"/>
      <c r="G322" s="330"/>
      <c r="H322" s="330"/>
      <c r="I322" s="330"/>
      <c r="J322" s="330"/>
      <c r="K322" s="330"/>
      <c r="L322" s="330"/>
      <c r="M322" s="330"/>
      <c r="N322" s="330"/>
      <c r="O322" s="330"/>
      <c r="P322" s="330"/>
      <c r="Q322" s="330"/>
      <c r="R322" s="330"/>
      <c r="S322" s="330"/>
      <c r="T322" s="330"/>
      <c r="U322" s="330"/>
      <c r="V322" s="330"/>
      <c r="W322" s="330"/>
      <c r="X322" s="330"/>
      <c r="Y322" s="330"/>
      <c r="BF322" s="332">
        <v>318</v>
      </c>
      <c r="BG322" s="333">
        <v>135000</v>
      </c>
      <c r="BH322" s="333">
        <v>112500</v>
      </c>
      <c r="BI322" s="333">
        <v>125000</v>
      </c>
      <c r="BJ322" s="333">
        <v>85000</v>
      </c>
      <c r="BK322" s="333">
        <v>112500</v>
      </c>
      <c r="BL322" s="333"/>
      <c r="BM322" s="333"/>
      <c r="BN322" s="333"/>
      <c r="BO322" s="333"/>
      <c r="BP322" s="331" t="s">
        <v>287</v>
      </c>
    </row>
    <row r="323" spans="1:68" s="331" customFormat="1" x14ac:dyDescent="0.3">
      <c r="A323" s="330"/>
      <c r="B323" s="330"/>
      <c r="C323" s="330"/>
      <c r="D323" s="330"/>
      <c r="E323" s="330"/>
      <c r="F323" s="330"/>
      <c r="G323" s="330"/>
      <c r="H323" s="330"/>
      <c r="I323" s="330"/>
      <c r="J323" s="330"/>
      <c r="K323" s="330"/>
      <c r="L323" s="330"/>
      <c r="M323" s="330"/>
      <c r="N323" s="330"/>
      <c r="O323" s="330"/>
      <c r="P323" s="330"/>
      <c r="Q323" s="330"/>
      <c r="R323" s="330"/>
      <c r="S323" s="330"/>
      <c r="T323" s="330"/>
      <c r="U323" s="330"/>
      <c r="V323" s="330"/>
      <c r="W323" s="330"/>
      <c r="X323" s="330"/>
      <c r="Y323" s="330"/>
      <c r="BF323" s="332">
        <v>319</v>
      </c>
      <c r="BG323" s="333">
        <v>135000</v>
      </c>
      <c r="BH323" s="333">
        <v>112500</v>
      </c>
      <c r="BI323" s="333">
        <v>125000</v>
      </c>
      <c r="BJ323" s="333">
        <v>85000</v>
      </c>
      <c r="BK323" s="333">
        <v>112500</v>
      </c>
      <c r="BL323" s="333"/>
      <c r="BM323" s="333"/>
      <c r="BN323" s="333"/>
      <c r="BO323" s="333"/>
      <c r="BP323" s="331" t="s">
        <v>287</v>
      </c>
    </row>
    <row r="324" spans="1:68" s="331" customFormat="1" x14ac:dyDescent="0.3">
      <c r="A324" s="330"/>
      <c r="B324" s="330"/>
      <c r="C324" s="330"/>
      <c r="D324" s="330"/>
      <c r="E324" s="330"/>
      <c r="F324" s="330"/>
      <c r="G324" s="330"/>
      <c r="H324" s="330"/>
      <c r="I324" s="330"/>
      <c r="J324" s="330"/>
      <c r="K324" s="330"/>
      <c r="L324" s="330"/>
      <c r="M324" s="330"/>
      <c r="N324" s="330"/>
      <c r="O324" s="330"/>
      <c r="P324" s="330"/>
      <c r="Q324" s="330"/>
      <c r="R324" s="330"/>
      <c r="S324" s="330"/>
      <c r="T324" s="330"/>
      <c r="U324" s="330"/>
      <c r="V324" s="330"/>
      <c r="W324" s="330"/>
      <c r="X324" s="330"/>
      <c r="Y324" s="330"/>
      <c r="BF324" s="332">
        <v>320</v>
      </c>
      <c r="BG324" s="333">
        <v>135000</v>
      </c>
      <c r="BH324" s="333">
        <v>112500</v>
      </c>
      <c r="BI324" s="333">
        <v>125000</v>
      </c>
      <c r="BJ324" s="333">
        <v>85000</v>
      </c>
      <c r="BK324" s="333">
        <v>112500</v>
      </c>
      <c r="BL324" s="333"/>
      <c r="BM324" s="333"/>
      <c r="BN324" s="333"/>
      <c r="BO324" s="333"/>
      <c r="BP324" s="331" t="s">
        <v>287</v>
      </c>
    </row>
    <row r="325" spans="1:68" s="331" customFormat="1" x14ac:dyDescent="0.3">
      <c r="A325" s="330"/>
      <c r="B325" s="330"/>
      <c r="C325" s="330"/>
      <c r="D325" s="330"/>
      <c r="E325" s="330"/>
      <c r="F325" s="330"/>
      <c r="G325" s="330"/>
      <c r="H325" s="330"/>
      <c r="I325" s="330"/>
      <c r="J325" s="330"/>
      <c r="K325" s="330"/>
      <c r="L325" s="330"/>
      <c r="M325" s="330"/>
      <c r="N325" s="330"/>
      <c r="O325" s="330"/>
      <c r="P325" s="330"/>
      <c r="Q325" s="330"/>
      <c r="R325" s="330"/>
      <c r="S325" s="330"/>
      <c r="T325" s="330"/>
      <c r="U325" s="330"/>
      <c r="V325" s="330"/>
      <c r="W325" s="330"/>
      <c r="X325" s="330"/>
      <c r="Y325" s="330"/>
      <c r="BF325" s="332">
        <v>321</v>
      </c>
      <c r="BG325" s="333">
        <v>135000</v>
      </c>
      <c r="BH325" s="333">
        <v>112500</v>
      </c>
      <c r="BI325" s="333">
        <v>125000</v>
      </c>
      <c r="BJ325" s="333">
        <v>85000</v>
      </c>
      <c r="BK325" s="333">
        <v>112500</v>
      </c>
      <c r="BL325" s="333"/>
      <c r="BM325" s="333"/>
      <c r="BN325" s="333"/>
      <c r="BO325" s="333"/>
      <c r="BP325" s="331" t="s">
        <v>287</v>
      </c>
    </row>
    <row r="326" spans="1:68" s="331" customFormat="1" x14ac:dyDescent="0.3">
      <c r="A326" s="330"/>
      <c r="B326" s="330"/>
      <c r="C326" s="330"/>
      <c r="D326" s="330"/>
      <c r="E326" s="330"/>
      <c r="F326" s="330"/>
      <c r="G326" s="330"/>
      <c r="H326" s="330"/>
      <c r="I326" s="330"/>
      <c r="J326" s="330"/>
      <c r="K326" s="330"/>
      <c r="L326" s="330"/>
      <c r="M326" s="330"/>
      <c r="N326" s="330"/>
      <c r="O326" s="330"/>
      <c r="P326" s="330"/>
      <c r="Q326" s="330"/>
      <c r="R326" s="330"/>
      <c r="S326" s="330"/>
      <c r="T326" s="330"/>
      <c r="U326" s="330"/>
      <c r="V326" s="330"/>
      <c r="W326" s="330"/>
      <c r="X326" s="330"/>
      <c r="Y326" s="330"/>
      <c r="BF326" s="332">
        <v>322</v>
      </c>
      <c r="BG326" s="333">
        <v>135000</v>
      </c>
      <c r="BH326" s="333">
        <v>112500</v>
      </c>
      <c r="BI326" s="333">
        <v>125000</v>
      </c>
      <c r="BJ326" s="333">
        <v>85000</v>
      </c>
      <c r="BK326" s="333">
        <v>112500</v>
      </c>
      <c r="BL326" s="333"/>
      <c r="BM326" s="333"/>
      <c r="BN326" s="333"/>
      <c r="BO326" s="333"/>
      <c r="BP326" s="331" t="s">
        <v>287</v>
      </c>
    </row>
    <row r="327" spans="1:68" s="331" customFormat="1" x14ac:dyDescent="0.3">
      <c r="A327" s="330"/>
      <c r="B327" s="330"/>
      <c r="C327" s="330"/>
      <c r="D327" s="330"/>
      <c r="E327" s="330"/>
      <c r="F327" s="330"/>
      <c r="G327" s="330"/>
      <c r="H327" s="330"/>
      <c r="I327" s="330"/>
      <c r="J327" s="330"/>
      <c r="K327" s="330"/>
      <c r="L327" s="330"/>
      <c r="M327" s="330"/>
      <c r="N327" s="330"/>
      <c r="O327" s="330"/>
      <c r="P327" s="330"/>
      <c r="Q327" s="330"/>
      <c r="R327" s="330"/>
      <c r="S327" s="330"/>
      <c r="T327" s="330"/>
      <c r="U327" s="330"/>
      <c r="V327" s="330"/>
      <c r="W327" s="330"/>
      <c r="X327" s="330"/>
      <c r="Y327" s="330"/>
      <c r="BF327" s="332">
        <v>323</v>
      </c>
      <c r="BG327" s="333">
        <v>135000</v>
      </c>
      <c r="BH327" s="333">
        <v>112500</v>
      </c>
      <c r="BI327" s="333">
        <v>125000</v>
      </c>
      <c r="BJ327" s="333">
        <v>85000</v>
      </c>
      <c r="BK327" s="333">
        <v>112500</v>
      </c>
      <c r="BL327" s="333"/>
      <c r="BM327" s="333"/>
      <c r="BN327" s="333"/>
      <c r="BO327" s="333"/>
      <c r="BP327" s="331" t="s">
        <v>287</v>
      </c>
    </row>
    <row r="328" spans="1:68" s="331" customFormat="1" x14ac:dyDescent="0.3">
      <c r="A328" s="330"/>
      <c r="B328" s="330"/>
      <c r="C328" s="330"/>
      <c r="D328" s="330"/>
      <c r="E328" s="330"/>
      <c r="F328" s="330"/>
      <c r="G328" s="330"/>
      <c r="H328" s="330"/>
      <c r="I328" s="330"/>
      <c r="J328" s="330"/>
      <c r="K328" s="330"/>
      <c r="L328" s="330"/>
      <c r="M328" s="330"/>
      <c r="N328" s="330"/>
      <c r="O328" s="330"/>
      <c r="P328" s="330"/>
      <c r="Q328" s="330"/>
      <c r="R328" s="330"/>
      <c r="S328" s="330"/>
      <c r="T328" s="330"/>
      <c r="U328" s="330"/>
      <c r="V328" s="330"/>
      <c r="W328" s="330"/>
      <c r="X328" s="330"/>
      <c r="Y328" s="330"/>
      <c r="BF328" s="332">
        <v>324</v>
      </c>
      <c r="BG328" s="333">
        <v>135000</v>
      </c>
      <c r="BH328" s="333">
        <v>112500</v>
      </c>
      <c r="BI328" s="333">
        <v>125000</v>
      </c>
      <c r="BJ328" s="333">
        <v>85000</v>
      </c>
      <c r="BK328" s="333">
        <v>112500</v>
      </c>
      <c r="BL328" s="333"/>
      <c r="BM328" s="333"/>
      <c r="BN328" s="333"/>
      <c r="BO328" s="333"/>
      <c r="BP328" s="331" t="s">
        <v>287</v>
      </c>
    </row>
    <row r="329" spans="1:68" s="331" customFormat="1" x14ac:dyDescent="0.3">
      <c r="A329" s="330"/>
      <c r="B329" s="330"/>
      <c r="C329" s="330"/>
      <c r="D329" s="330"/>
      <c r="E329" s="330"/>
      <c r="F329" s="330"/>
      <c r="G329" s="330"/>
      <c r="H329" s="330"/>
      <c r="I329" s="330"/>
      <c r="J329" s="330"/>
      <c r="K329" s="330"/>
      <c r="L329" s="330"/>
      <c r="M329" s="330"/>
      <c r="N329" s="330"/>
      <c r="O329" s="330"/>
      <c r="P329" s="330"/>
      <c r="Q329" s="330"/>
      <c r="R329" s="330"/>
      <c r="S329" s="330"/>
      <c r="T329" s="330"/>
      <c r="U329" s="330"/>
      <c r="V329" s="330"/>
      <c r="W329" s="330"/>
      <c r="X329" s="330"/>
      <c r="Y329" s="330"/>
      <c r="BF329" s="332">
        <v>325</v>
      </c>
      <c r="BG329" s="333">
        <v>135000</v>
      </c>
      <c r="BH329" s="333">
        <v>112500</v>
      </c>
      <c r="BI329" s="333">
        <v>125000</v>
      </c>
      <c r="BJ329" s="333">
        <v>85000</v>
      </c>
      <c r="BK329" s="333">
        <v>112500</v>
      </c>
      <c r="BL329" s="333"/>
      <c r="BM329" s="333"/>
      <c r="BN329" s="333"/>
      <c r="BO329" s="333"/>
      <c r="BP329" s="331" t="s">
        <v>287</v>
      </c>
    </row>
    <row r="330" spans="1:68" s="331" customFormat="1" x14ac:dyDescent="0.3">
      <c r="A330" s="330"/>
      <c r="B330" s="330"/>
      <c r="C330" s="330"/>
      <c r="D330" s="330"/>
      <c r="E330" s="330"/>
      <c r="F330" s="330"/>
      <c r="G330" s="330"/>
      <c r="H330" s="330"/>
      <c r="I330" s="330"/>
      <c r="J330" s="330"/>
      <c r="K330" s="330"/>
      <c r="L330" s="330"/>
      <c r="M330" s="330"/>
      <c r="N330" s="330"/>
      <c r="O330" s="330"/>
      <c r="P330" s="330"/>
      <c r="Q330" s="330"/>
      <c r="R330" s="330"/>
      <c r="S330" s="330"/>
      <c r="T330" s="330"/>
      <c r="U330" s="330"/>
      <c r="V330" s="330"/>
      <c r="W330" s="330"/>
      <c r="X330" s="330"/>
      <c r="Y330" s="330"/>
      <c r="BF330" s="332">
        <v>326</v>
      </c>
      <c r="BG330" s="333">
        <v>135000</v>
      </c>
      <c r="BH330" s="333">
        <v>112500</v>
      </c>
      <c r="BI330" s="333">
        <v>125000</v>
      </c>
      <c r="BJ330" s="333">
        <v>85000</v>
      </c>
      <c r="BK330" s="333">
        <v>112500</v>
      </c>
      <c r="BL330" s="333"/>
      <c r="BM330" s="333"/>
      <c r="BN330" s="333"/>
      <c r="BO330" s="333"/>
      <c r="BP330" s="331" t="s">
        <v>287</v>
      </c>
    </row>
    <row r="331" spans="1:68" s="331" customFormat="1" x14ac:dyDescent="0.3">
      <c r="A331" s="330"/>
      <c r="B331" s="330"/>
      <c r="C331" s="330"/>
      <c r="D331" s="330"/>
      <c r="E331" s="330"/>
      <c r="F331" s="330"/>
      <c r="G331" s="330"/>
      <c r="H331" s="330"/>
      <c r="I331" s="330"/>
      <c r="J331" s="330"/>
      <c r="K331" s="330"/>
      <c r="L331" s="330"/>
      <c r="M331" s="330"/>
      <c r="N331" s="330"/>
      <c r="O331" s="330"/>
      <c r="P331" s="330"/>
      <c r="Q331" s="330"/>
      <c r="R331" s="330"/>
      <c r="S331" s="330"/>
      <c r="T331" s="330"/>
      <c r="U331" s="330"/>
      <c r="V331" s="330"/>
      <c r="W331" s="330"/>
      <c r="X331" s="330"/>
      <c r="Y331" s="330"/>
      <c r="BF331" s="332">
        <v>327</v>
      </c>
      <c r="BG331" s="333">
        <v>135000</v>
      </c>
      <c r="BH331" s="333">
        <v>112500</v>
      </c>
      <c r="BI331" s="333">
        <v>125000</v>
      </c>
      <c r="BJ331" s="333">
        <v>85000</v>
      </c>
      <c r="BK331" s="333">
        <v>112500</v>
      </c>
      <c r="BL331" s="333"/>
      <c r="BM331" s="333"/>
      <c r="BN331" s="333"/>
      <c r="BO331" s="333"/>
      <c r="BP331" s="331" t="s">
        <v>287</v>
      </c>
    </row>
    <row r="332" spans="1:68" s="331" customFormat="1" x14ac:dyDescent="0.3">
      <c r="A332" s="330"/>
      <c r="B332" s="330"/>
      <c r="C332" s="330"/>
      <c r="D332" s="330"/>
      <c r="E332" s="330"/>
      <c r="F332" s="330"/>
      <c r="G332" s="330"/>
      <c r="H332" s="330"/>
      <c r="I332" s="330"/>
      <c r="J332" s="330"/>
      <c r="K332" s="330"/>
      <c r="L332" s="330"/>
      <c r="M332" s="330"/>
      <c r="N332" s="330"/>
      <c r="O332" s="330"/>
      <c r="P332" s="330"/>
      <c r="Q332" s="330"/>
      <c r="R332" s="330"/>
      <c r="S332" s="330"/>
      <c r="T332" s="330"/>
      <c r="U332" s="330"/>
      <c r="V332" s="330"/>
      <c r="W332" s="330"/>
      <c r="X332" s="330"/>
      <c r="Y332" s="330"/>
      <c r="BF332" s="332">
        <v>328</v>
      </c>
      <c r="BG332" s="333">
        <v>135000</v>
      </c>
      <c r="BH332" s="333">
        <v>112500</v>
      </c>
      <c r="BI332" s="333">
        <v>125000</v>
      </c>
      <c r="BJ332" s="333">
        <v>85000</v>
      </c>
      <c r="BK332" s="333">
        <v>112500</v>
      </c>
      <c r="BL332" s="333"/>
      <c r="BM332" s="333"/>
      <c r="BN332" s="333"/>
      <c r="BO332" s="333"/>
      <c r="BP332" s="331" t="s">
        <v>287</v>
      </c>
    </row>
    <row r="333" spans="1:68" s="331" customFormat="1" x14ac:dyDescent="0.3">
      <c r="A333" s="330"/>
      <c r="B333" s="330"/>
      <c r="C333" s="330"/>
      <c r="D333" s="330"/>
      <c r="E333" s="330"/>
      <c r="F333" s="330"/>
      <c r="G333" s="330"/>
      <c r="H333" s="330"/>
      <c r="I333" s="330"/>
      <c r="J333" s="330"/>
      <c r="K333" s="330"/>
      <c r="L333" s="330"/>
      <c r="M333" s="330"/>
      <c r="N333" s="330"/>
      <c r="O333" s="330"/>
      <c r="P333" s="330"/>
      <c r="Q333" s="330"/>
      <c r="R333" s="330"/>
      <c r="S333" s="330"/>
      <c r="T333" s="330"/>
      <c r="U333" s="330"/>
      <c r="V333" s="330"/>
      <c r="W333" s="330"/>
      <c r="X333" s="330"/>
      <c r="Y333" s="330"/>
      <c r="BF333" s="332">
        <v>329</v>
      </c>
      <c r="BG333" s="333">
        <v>135000</v>
      </c>
      <c r="BH333" s="333">
        <v>112500</v>
      </c>
      <c r="BI333" s="333">
        <v>125000</v>
      </c>
      <c r="BJ333" s="333">
        <v>85000</v>
      </c>
      <c r="BK333" s="333">
        <v>112500</v>
      </c>
      <c r="BL333" s="333"/>
      <c r="BM333" s="333"/>
      <c r="BN333" s="333"/>
      <c r="BO333" s="333"/>
      <c r="BP333" s="331" t="s">
        <v>287</v>
      </c>
    </row>
    <row r="334" spans="1:68" s="331" customFormat="1" x14ac:dyDescent="0.3">
      <c r="A334" s="330"/>
      <c r="B334" s="330"/>
      <c r="C334" s="330"/>
      <c r="D334" s="330"/>
      <c r="E334" s="330"/>
      <c r="F334" s="330"/>
      <c r="G334" s="330"/>
      <c r="H334" s="330"/>
      <c r="I334" s="330"/>
      <c r="J334" s="330"/>
      <c r="K334" s="330"/>
      <c r="L334" s="330"/>
      <c r="M334" s="330"/>
      <c r="N334" s="330"/>
      <c r="O334" s="330"/>
      <c r="P334" s="330"/>
      <c r="Q334" s="330"/>
      <c r="R334" s="330"/>
      <c r="S334" s="330"/>
      <c r="T334" s="330"/>
      <c r="U334" s="330"/>
      <c r="V334" s="330"/>
      <c r="W334" s="330"/>
      <c r="X334" s="330"/>
      <c r="Y334" s="330"/>
      <c r="BF334" s="332">
        <v>330</v>
      </c>
      <c r="BG334" s="333">
        <v>135000</v>
      </c>
      <c r="BH334" s="333">
        <v>112500</v>
      </c>
      <c r="BI334" s="333">
        <v>125000</v>
      </c>
      <c r="BJ334" s="333">
        <v>85000</v>
      </c>
      <c r="BK334" s="333">
        <v>112500</v>
      </c>
      <c r="BL334" s="333"/>
      <c r="BM334" s="333"/>
      <c r="BN334" s="333"/>
      <c r="BO334" s="333"/>
      <c r="BP334" s="331" t="s">
        <v>287</v>
      </c>
    </row>
    <row r="335" spans="1:68" s="331" customFormat="1" x14ac:dyDescent="0.3">
      <c r="A335" s="330"/>
      <c r="B335" s="330"/>
      <c r="C335" s="330"/>
      <c r="D335" s="330"/>
      <c r="E335" s="330"/>
      <c r="F335" s="330"/>
      <c r="G335" s="330"/>
      <c r="H335" s="330"/>
      <c r="I335" s="330"/>
      <c r="J335" s="330"/>
      <c r="K335" s="330"/>
      <c r="L335" s="330"/>
      <c r="M335" s="330"/>
      <c r="N335" s="330"/>
      <c r="O335" s="330"/>
      <c r="P335" s="330"/>
      <c r="Q335" s="330"/>
      <c r="R335" s="330"/>
      <c r="S335" s="330"/>
      <c r="T335" s="330"/>
      <c r="U335" s="330"/>
      <c r="V335" s="330"/>
      <c r="W335" s="330"/>
      <c r="X335" s="330"/>
      <c r="Y335" s="330"/>
      <c r="BF335" s="332">
        <v>331</v>
      </c>
      <c r="BG335" s="333">
        <v>135000</v>
      </c>
      <c r="BH335" s="333">
        <v>112500</v>
      </c>
      <c r="BI335" s="333">
        <v>125000</v>
      </c>
      <c r="BJ335" s="333">
        <v>85000</v>
      </c>
      <c r="BK335" s="333">
        <v>112500</v>
      </c>
      <c r="BL335" s="333"/>
      <c r="BM335" s="333"/>
      <c r="BN335" s="333"/>
      <c r="BO335" s="333"/>
      <c r="BP335" s="331" t="s">
        <v>287</v>
      </c>
    </row>
    <row r="336" spans="1:68" s="331" customFormat="1" x14ac:dyDescent="0.3">
      <c r="A336" s="330"/>
      <c r="B336" s="330"/>
      <c r="C336" s="330"/>
      <c r="D336" s="330"/>
      <c r="E336" s="330"/>
      <c r="F336" s="330"/>
      <c r="G336" s="330"/>
      <c r="H336" s="330"/>
      <c r="I336" s="330"/>
      <c r="J336" s="330"/>
      <c r="K336" s="330"/>
      <c r="L336" s="330"/>
      <c r="M336" s="330"/>
      <c r="N336" s="330"/>
      <c r="O336" s="330"/>
      <c r="P336" s="330"/>
      <c r="Q336" s="330"/>
      <c r="R336" s="330"/>
      <c r="S336" s="330"/>
      <c r="T336" s="330"/>
      <c r="U336" s="330"/>
      <c r="V336" s="330"/>
      <c r="W336" s="330"/>
      <c r="X336" s="330"/>
      <c r="Y336" s="330"/>
      <c r="BF336" s="332">
        <v>332</v>
      </c>
      <c r="BG336" s="333">
        <v>135000</v>
      </c>
      <c r="BH336" s="333">
        <v>112500</v>
      </c>
      <c r="BI336" s="333">
        <v>125000</v>
      </c>
      <c r="BJ336" s="333">
        <v>85000</v>
      </c>
      <c r="BK336" s="333">
        <v>112500</v>
      </c>
      <c r="BL336" s="333"/>
      <c r="BM336" s="333"/>
      <c r="BN336" s="333"/>
      <c r="BO336" s="333"/>
      <c r="BP336" s="331" t="s">
        <v>287</v>
      </c>
    </row>
    <row r="337" spans="1:68" s="331" customFormat="1" x14ac:dyDescent="0.3">
      <c r="A337" s="330"/>
      <c r="B337" s="330"/>
      <c r="C337" s="330"/>
      <c r="D337" s="330"/>
      <c r="E337" s="330"/>
      <c r="F337" s="330"/>
      <c r="G337" s="330"/>
      <c r="H337" s="330"/>
      <c r="I337" s="330"/>
      <c r="J337" s="330"/>
      <c r="K337" s="330"/>
      <c r="L337" s="330"/>
      <c r="M337" s="330"/>
      <c r="N337" s="330"/>
      <c r="O337" s="330"/>
      <c r="P337" s="330"/>
      <c r="Q337" s="330"/>
      <c r="R337" s="330"/>
      <c r="S337" s="330"/>
      <c r="T337" s="330"/>
      <c r="U337" s="330"/>
      <c r="V337" s="330"/>
      <c r="W337" s="330"/>
      <c r="X337" s="330"/>
      <c r="Y337" s="330"/>
      <c r="BF337" s="332">
        <v>333</v>
      </c>
      <c r="BG337" s="333">
        <v>135000</v>
      </c>
      <c r="BH337" s="333">
        <v>112500</v>
      </c>
      <c r="BI337" s="333">
        <v>125000</v>
      </c>
      <c r="BJ337" s="333">
        <v>85000</v>
      </c>
      <c r="BK337" s="333">
        <v>112500</v>
      </c>
      <c r="BL337" s="333"/>
      <c r="BM337" s="333"/>
      <c r="BN337" s="333"/>
      <c r="BO337" s="333"/>
      <c r="BP337" s="331" t="s">
        <v>287</v>
      </c>
    </row>
    <row r="338" spans="1:68" s="331" customFormat="1" x14ac:dyDescent="0.3">
      <c r="A338" s="330"/>
      <c r="B338" s="330"/>
      <c r="C338" s="330"/>
      <c r="D338" s="330"/>
      <c r="E338" s="330"/>
      <c r="F338" s="330"/>
      <c r="G338" s="330"/>
      <c r="H338" s="330"/>
      <c r="I338" s="330"/>
      <c r="J338" s="330"/>
      <c r="K338" s="330"/>
      <c r="L338" s="330"/>
      <c r="M338" s="330"/>
      <c r="N338" s="330"/>
      <c r="O338" s="330"/>
      <c r="P338" s="330"/>
      <c r="Q338" s="330"/>
      <c r="R338" s="330"/>
      <c r="S338" s="330"/>
      <c r="T338" s="330"/>
      <c r="U338" s="330"/>
      <c r="V338" s="330"/>
      <c r="W338" s="330"/>
      <c r="X338" s="330"/>
      <c r="Y338" s="330"/>
      <c r="BF338" s="332">
        <v>334</v>
      </c>
      <c r="BG338" s="333">
        <v>135000</v>
      </c>
      <c r="BH338" s="333">
        <v>112500</v>
      </c>
      <c r="BI338" s="333">
        <v>125000</v>
      </c>
      <c r="BJ338" s="333">
        <v>85000</v>
      </c>
      <c r="BK338" s="333">
        <v>112500</v>
      </c>
      <c r="BL338" s="333"/>
      <c r="BM338" s="333"/>
      <c r="BN338" s="333"/>
      <c r="BO338" s="333"/>
      <c r="BP338" s="331" t="s">
        <v>287</v>
      </c>
    </row>
    <row r="339" spans="1:68" s="331" customFormat="1" x14ac:dyDescent="0.3">
      <c r="A339" s="330"/>
      <c r="B339" s="330"/>
      <c r="C339" s="330"/>
      <c r="D339" s="330"/>
      <c r="E339" s="330"/>
      <c r="F339" s="330"/>
      <c r="G339" s="330"/>
      <c r="H339" s="330"/>
      <c r="I339" s="330"/>
      <c r="J339" s="330"/>
      <c r="K339" s="330"/>
      <c r="L339" s="330"/>
      <c r="M339" s="330"/>
      <c r="N339" s="330"/>
      <c r="O339" s="330"/>
      <c r="P339" s="330"/>
      <c r="Q339" s="330"/>
      <c r="R339" s="330"/>
      <c r="S339" s="330"/>
      <c r="T339" s="330"/>
      <c r="U339" s="330"/>
      <c r="V339" s="330"/>
      <c r="W339" s="330"/>
      <c r="X339" s="330"/>
      <c r="Y339" s="330"/>
      <c r="BF339" s="332">
        <v>335</v>
      </c>
      <c r="BG339" s="333">
        <v>135000</v>
      </c>
      <c r="BH339" s="333">
        <v>112500</v>
      </c>
      <c r="BI339" s="333">
        <v>125000</v>
      </c>
      <c r="BJ339" s="333">
        <v>85000</v>
      </c>
      <c r="BK339" s="333">
        <v>112500</v>
      </c>
      <c r="BL339" s="333"/>
      <c r="BM339" s="333"/>
      <c r="BN339" s="333"/>
      <c r="BO339" s="333"/>
      <c r="BP339" s="331" t="s">
        <v>287</v>
      </c>
    </row>
    <row r="340" spans="1:68" s="331" customFormat="1" x14ac:dyDescent="0.3">
      <c r="A340" s="330"/>
      <c r="B340" s="330"/>
      <c r="C340" s="330"/>
      <c r="D340" s="330"/>
      <c r="E340" s="330"/>
      <c r="F340" s="330"/>
      <c r="G340" s="330"/>
      <c r="H340" s="330"/>
      <c r="I340" s="330"/>
      <c r="J340" s="330"/>
      <c r="K340" s="330"/>
      <c r="L340" s="330"/>
      <c r="M340" s="330"/>
      <c r="N340" s="330"/>
      <c r="O340" s="330"/>
      <c r="P340" s="330"/>
      <c r="Q340" s="330"/>
      <c r="R340" s="330"/>
      <c r="S340" s="330"/>
      <c r="T340" s="330"/>
      <c r="U340" s="330"/>
      <c r="V340" s="330"/>
      <c r="W340" s="330"/>
      <c r="X340" s="330"/>
      <c r="Y340" s="330"/>
      <c r="BF340" s="332">
        <v>336</v>
      </c>
      <c r="BG340" s="333">
        <v>135000</v>
      </c>
      <c r="BH340" s="333">
        <v>112500</v>
      </c>
      <c r="BI340" s="333">
        <v>125000</v>
      </c>
      <c r="BJ340" s="333">
        <v>85000</v>
      </c>
      <c r="BK340" s="333">
        <v>112500</v>
      </c>
      <c r="BL340" s="333"/>
      <c r="BM340" s="333"/>
      <c r="BN340" s="333"/>
      <c r="BO340" s="333"/>
      <c r="BP340" s="331" t="s">
        <v>287</v>
      </c>
    </row>
    <row r="341" spans="1:68" s="331" customFormat="1" x14ac:dyDescent="0.3">
      <c r="A341" s="330"/>
      <c r="B341" s="330"/>
      <c r="C341" s="330"/>
      <c r="D341" s="330"/>
      <c r="E341" s="330"/>
      <c r="F341" s="330"/>
      <c r="G341" s="330"/>
      <c r="H341" s="330"/>
      <c r="I341" s="330"/>
      <c r="J341" s="330"/>
      <c r="K341" s="330"/>
      <c r="L341" s="330"/>
      <c r="M341" s="330"/>
      <c r="N341" s="330"/>
      <c r="O341" s="330"/>
      <c r="P341" s="330"/>
      <c r="Q341" s="330"/>
      <c r="R341" s="330"/>
      <c r="S341" s="330"/>
      <c r="T341" s="330"/>
      <c r="U341" s="330"/>
      <c r="V341" s="330"/>
      <c r="W341" s="330"/>
      <c r="X341" s="330"/>
      <c r="Y341" s="330"/>
      <c r="BF341" s="332">
        <v>337</v>
      </c>
      <c r="BG341" s="333">
        <v>135000</v>
      </c>
      <c r="BH341" s="333">
        <v>112500</v>
      </c>
      <c r="BI341" s="333">
        <v>125000</v>
      </c>
      <c r="BJ341" s="333">
        <v>85000</v>
      </c>
      <c r="BK341" s="333">
        <v>112500</v>
      </c>
      <c r="BL341" s="333"/>
      <c r="BM341" s="333"/>
      <c r="BN341" s="333"/>
      <c r="BO341" s="333"/>
      <c r="BP341" s="331" t="s">
        <v>287</v>
      </c>
    </row>
    <row r="342" spans="1:68" s="331" customFormat="1" x14ac:dyDescent="0.3">
      <c r="A342" s="330"/>
      <c r="B342" s="330"/>
      <c r="C342" s="330"/>
      <c r="D342" s="330"/>
      <c r="E342" s="330"/>
      <c r="F342" s="330"/>
      <c r="G342" s="330"/>
      <c r="H342" s="330"/>
      <c r="I342" s="330"/>
      <c r="J342" s="330"/>
      <c r="K342" s="330"/>
      <c r="L342" s="330"/>
      <c r="M342" s="330"/>
      <c r="N342" s="330"/>
      <c r="O342" s="330"/>
      <c r="P342" s="330"/>
      <c r="Q342" s="330"/>
      <c r="R342" s="330"/>
      <c r="S342" s="330"/>
      <c r="T342" s="330"/>
      <c r="U342" s="330"/>
      <c r="V342" s="330"/>
      <c r="W342" s="330"/>
      <c r="X342" s="330"/>
      <c r="Y342" s="330"/>
      <c r="BF342" s="332">
        <v>338</v>
      </c>
      <c r="BG342" s="333">
        <v>135000</v>
      </c>
      <c r="BH342" s="333">
        <v>112500</v>
      </c>
      <c r="BI342" s="333">
        <v>125000</v>
      </c>
      <c r="BJ342" s="333">
        <v>85000</v>
      </c>
      <c r="BK342" s="333">
        <v>112500</v>
      </c>
      <c r="BL342" s="333"/>
      <c r="BM342" s="333"/>
      <c r="BN342" s="333"/>
      <c r="BO342" s="333"/>
      <c r="BP342" s="331" t="s">
        <v>287</v>
      </c>
    </row>
    <row r="343" spans="1:68" s="331" customFormat="1" x14ac:dyDescent="0.3">
      <c r="A343" s="330"/>
      <c r="B343" s="330"/>
      <c r="C343" s="330"/>
      <c r="D343" s="330"/>
      <c r="E343" s="330"/>
      <c r="F343" s="330"/>
      <c r="G343" s="330"/>
      <c r="H343" s="330"/>
      <c r="I343" s="330"/>
      <c r="J343" s="330"/>
      <c r="K343" s="330"/>
      <c r="L343" s="330"/>
      <c r="M343" s="330"/>
      <c r="N343" s="330"/>
      <c r="O343" s="330"/>
      <c r="P343" s="330"/>
      <c r="Q343" s="330"/>
      <c r="R343" s="330"/>
      <c r="S343" s="330"/>
      <c r="T343" s="330"/>
      <c r="U343" s="330"/>
      <c r="V343" s="330"/>
      <c r="W343" s="330"/>
      <c r="X343" s="330"/>
      <c r="Y343" s="330"/>
      <c r="BF343" s="332">
        <v>339</v>
      </c>
      <c r="BG343" s="333">
        <v>135000</v>
      </c>
      <c r="BH343" s="333">
        <v>112500</v>
      </c>
      <c r="BI343" s="333">
        <v>125000</v>
      </c>
      <c r="BJ343" s="333">
        <v>85000</v>
      </c>
      <c r="BK343" s="333">
        <v>112500</v>
      </c>
      <c r="BL343" s="333"/>
      <c r="BM343" s="333"/>
      <c r="BN343" s="333"/>
      <c r="BO343" s="333"/>
      <c r="BP343" s="331" t="s">
        <v>287</v>
      </c>
    </row>
    <row r="344" spans="1:68" s="331" customFormat="1" x14ac:dyDescent="0.3">
      <c r="A344" s="330"/>
      <c r="B344" s="330"/>
      <c r="C344" s="330"/>
      <c r="D344" s="330"/>
      <c r="E344" s="330"/>
      <c r="F344" s="330"/>
      <c r="G344" s="330"/>
      <c r="H344" s="330"/>
      <c r="I344" s="330"/>
      <c r="J344" s="330"/>
      <c r="K344" s="330"/>
      <c r="L344" s="330"/>
      <c r="M344" s="330"/>
      <c r="N344" s="330"/>
      <c r="O344" s="330"/>
      <c r="P344" s="330"/>
      <c r="Q344" s="330"/>
      <c r="R344" s="330"/>
      <c r="S344" s="330"/>
      <c r="T344" s="330"/>
      <c r="U344" s="330"/>
      <c r="V344" s="330"/>
      <c r="W344" s="330"/>
      <c r="X344" s="330"/>
      <c r="Y344" s="330"/>
      <c r="BF344" s="332">
        <v>340</v>
      </c>
      <c r="BG344" s="333">
        <v>135000</v>
      </c>
      <c r="BH344" s="333">
        <v>112500</v>
      </c>
      <c r="BI344" s="333">
        <v>125000</v>
      </c>
      <c r="BJ344" s="333">
        <v>85000</v>
      </c>
      <c r="BK344" s="333">
        <v>112500</v>
      </c>
      <c r="BL344" s="333"/>
      <c r="BM344" s="333"/>
      <c r="BN344" s="333"/>
      <c r="BO344" s="333"/>
      <c r="BP344" s="331" t="s">
        <v>287</v>
      </c>
    </row>
    <row r="345" spans="1:68" s="331" customFormat="1" x14ac:dyDescent="0.3">
      <c r="A345" s="330"/>
      <c r="B345" s="330"/>
      <c r="C345" s="330"/>
      <c r="D345" s="330"/>
      <c r="E345" s="330"/>
      <c r="F345" s="330"/>
      <c r="G345" s="330"/>
      <c r="H345" s="330"/>
      <c r="I345" s="330"/>
      <c r="J345" s="330"/>
      <c r="K345" s="330"/>
      <c r="L345" s="330"/>
      <c r="M345" s="330"/>
      <c r="N345" s="330"/>
      <c r="O345" s="330"/>
      <c r="P345" s="330"/>
      <c r="Q345" s="330"/>
      <c r="R345" s="330"/>
      <c r="S345" s="330"/>
      <c r="T345" s="330"/>
      <c r="U345" s="330"/>
      <c r="V345" s="330"/>
      <c r="W345" s="330"/>
      <c r="X345" s="330"/>
      <c r="Y345" s="330"/>
      <c r="BF345" s="332">
        <v>341</v>
      </c>
      <c r="BG345" s="333">
        <v>135000</v>
      </c>
      <c r="BH345" s="333">
        <v>112500</v>
      </c>
      <c r="BI345" s="333">
        <v>125000</v>
      </c>
      <c r="BJ345" s="333">
        <v>85000</v>
      </c>
      <c r="BK345" s="333">
        <v>112500</v>
      </c>
      <c r="BL345" s="333"/>
      <c r="BM345" s="333"/>
      <c r="BN345" s="333"/>
      <c r="BO345" s="333"/>
      <c r="BP345" s="331" t="s">
        <v>287</v>
      </c>
    </row>
    <row r="346" spans="1:68" s="331" customFormat="1" x14ac:dyDescent="0.3">
      <c r="A346" s="330"/>
      <c r="B346" s="330"/>
      <c r="C346" s="330"/>
      <c r="D346" s="330"/>
      <c r="E346" s="330"/>
      <c r="F346" s="330"/>
      <c r="G346" s="330"/>
      <c r="H346" s="330"/>
      <c r="I346" s="330"/>
      <c r="J346" s="330"/>
      <c r="K346" s="330"/>
      <c r="L346" s="330"/>
      <c r="M346" s="330"/>
      <c r="N346" s="330"/>
      <c r="O346" s="330"/>
      <c r="P346" s="330"/>
      <c r="Q346" s="330"/>
      <c r="R346" s="330"/>
      <c r="S346" s="330"/>
      <c r="T346" s="330"/>
      <c r="U346" s="330"/>
      <c r="V346" s="330"/>
      <c r="W346" s="330"/>
      <c r="X346" s="330"/>
      <c r="Y346" s="330"/>
      <c r="BF346" s="332">
        <v>342</v>
      </c>
      <c r="BG346" s="333">
        <v>135000</v>
      </c>
      <c r="BH346" s="333">
        <v>112500</v>
      </c>
      <c r="BI346" s="333">
        <v>125000</v>
      </c>
      <c r="BJ346" s="333">
        <v>85000</v>
      </c>
      <c r="BK346" s="333">
        <v>112500</v>
      </c>
      <c r="BL346" s="333"/>
      <c r="BM346" s="333"/>
      <c r="BN346" s="333"/>
      <c r="BO346" s="333"/>
      <c r="BP346" s="331" t="s">
        <v>287</v>
      </c>
    </row>
    <row r="347" spans="1:68" s="331" customFormat="1" x14ac:dyDescent="0.3">
      <c r="A347" s="330"/>
      <c r="B347" s="330"/>
      <c r="C347" s="330"/>
      <c r="D347" s="330"/>
      <c r="E347" s="330"/>
      <c r="F347" s="330"/>
      <c r="G347" s="330"/>
      <c r="H347" s="330"/>
      <c r="I347" s="330"/>
      <c r="J347" s="330"/>
      <c r="K347" s="330"/>
      <c r="L347" s="330"/>
      <c r="M347" s="330"/>
      <c r="N347" s="330"/>
      <c r="O347" s="330"/>
      <c r="P347" s="330"/>
      <c r="Q347" s="330"/>
      <c r="R347" s="330"/>
      <c r="S347" s="330"/>
      <c r="T347" s="330"/>
      <c r="U347" s="330"/>
      <c r="V347" s="330"/>
      <c r="W347" s="330"/>
      <c r="X347" s="330"/>
      <c r="Y347" s="330"/>
      <c r="BF347" s="332">
        <v>343</v>
      </c>
      <c r="BG347" s="333">
        <v>135000</v>
      </c>
      <c r="BH347" s="333">
        <v>112500</v>
      </c>
      <c r="BI347" s="333">
        <v>125000</v>
      </c>
      <c r="BJ347" s="333">
        <v>85000</v>
      </c>
      <c r="BK347" s="333">
        <v>112500</v>
      </c>
      <c r="BL347" s="333"/>
      <c r="BM347" s="333"/>
      <c r="BN347" s="333"/>
      <c r="BO347" s="333"/>
      <c r="BP347" s="331" t="s">
        <v>287</v>
      </c>
    </row>
    <row r="348" spans="1:68" s="331" customFormat="1" x14ac:dyDescent="0.3">
      <c r="A348" s="330"/>
      <c r="B348" s="330"/>
      <c r="C348" s="330"/>
      <c r="D348" s="330"/>
      <c r="E348" s="330"/>
      <c r="F348" s="330"/>
      <c r="G348" s="330"/>
      <c r="H348" s="330"/>
      <c r="I348" s="330"/>
      <c r="J348" s="330"/>
      <c r="K348" s="330"/>
      <c r="L348" s="330"/>
      <c r="M348" s="330"/>
      <c r="N348" s="330"/>
      <c r="O348" s="330"/>
      <c r="P348" s="330"/>
      <c r="Q348" s="330"/>
      <c r="R348" s="330"/>
      <c r="S348" s="330"/>
      <c r="T348" s="330"/>
      <c r="U348" s="330"/>
      <c r="V348" s="330"/>
      <c r="W348" s="330"/>
      <c r="X348" s="330"/>
      <c r="Y348" s="330"/>
      <c r="BF348" s="332">
        <v>344</v>
      </c>
      <c r="BG348" s="333">
        <v>135000</v>
      </c>
      <c r="BH348" s="333">
        <v>112500</v>
      </c>
      <c r="BI348" s="333">
        <v>125000</v>
      </c>
      <c r="BJ348" s="333">
        <v>85000</v>
      </c>
      <c r="BK348" s="333">
        <v>112500</v>
      </c>
      <c r="BL348" s="333"/>
      <c r="BM348" s="333"/>
      <c r="BN348" s="333"/>
      <c r="BO348" s="333"/>
      <c r="BP348" s="331" t="s">
        <v>287</v>
      </c>
    </row>
    <row r="349" spans="1:68" s="331" customFormat="1" x14ac:dyDescent="0.3">
      <c r="A349" s="330"/>
      <c r="B349" s="330"/>
      <c r="C349" s="330"/>
      <c r="D349" s="330"/>
      <c r="E349" s="330"/>
      <c r="F349" s="330"/>
      <c r="G349" s="330"/>
      <c r="H349" s="330"/>
      <c r="I349" s="330"/>
      <c r="J349" s="330"/>
      <c r="K349" s="330"/>
      <c r="L349" s="330"/>
      <c r="M349" s="330"/>
      <c r="N349" s="330"/>
      <c r="O349" s="330"/>
      <c r="P349" s="330"/>
      <c r="Q349" s="330"/>
      <c r="R349" s="330"/>
      <c r="S349" s="330"/>
      <c r="T349" s="330"/>
      <c r="U349" s="330"/>
      <c r="V349" s="330"/>
      <c r="W349" s="330"/>
      <c r="X349" s="330"/>
      <c r="Y349" s="330"/>
      <c r="BF349" s="332">
        <v>345</v>
      </c>
      <c r="BG349" s="333">
        <v>135000</v>
      </c>
      <c r="BH349" s="333">
        <v>112500</v>
      </c>
      <c r="BI349" s="333">
        <v>125000</v>
      </c>
      <c r="BJ349" s="333">
        <v>85000</v>
      </c>
      <c r="BK349" s="333">
        <v>112500</v>
      </c>
      <c r="BL349" s="333"/>
      <c r="BM349" s="333"/>
      <c r="BN349" s="333"/>
      <c r="BO349" s="333"/>
      <c r="BP349" s="331" t="s">
        <v>287</v>
      </c>
    </row>
    <row r="350" spans="1:68" s="331" customFormat="1" x14ac:dyDescent="0.3">
      <c r="A350" s="330"/>
      <c r="B350" s="330"/>
      <c r="C350" s="330"/>
      <c r="D350" s="330"/>
      <c r="E350" s="330"/>
      <c r="F350" s="330"/>
      <c r="G350" s="330"/>
      <c r="H350" s="330"/>
      <c r="I350" s="330"/>
      <c r="J350" s="330"/>
      <c r="K350" s="330"/>
      <c r="L350" s="330"/>
      <c r="M350" s="330"/>
      <c r="N350" s="330"/>
      <c r="O350" s="330"/>
      <c r="P350" s="330"/>
      <c r="Q350" s="330"/>
      <c r="R350" s="330"/>
      <c r="S350" s="330"/>
      <c r="T350" s="330"/>
      <c r="U350" s="330"/>
      <c r="V350" s="330"/>
      <c r="W350" s="330"/>
      <c r="X350" s="330"/>
      <c r="Y350" s="330"/>
      <c r="BF350" s="332">
        <v>346</v>
      </c>
      <c r="BG350" s="333">
        <v>135000</v>
      </c>
      <c r="BH350" s="333">
        <v>112500</v>
      </c>
      <c r="BI350" s="333">
        <v>125000</v>
      </c>
      <c r="BJ350" s="333">
        <v>85000</v>
      </c>
      <c r="BK350" s="333">
        <v>112500</v>
      </c>
      <c r="BL350" s="333"/>
      <c r="BM350" s="333"/>
      <c r="BN350" s="333"/>
      <c r="BO350" s="333"/>
      <c r="BP350" s="331" t="s">
        <v>287</v>
      </c>
    </row>
    <row r="351" spans="1:68" s="331" customFormat="1" x14ac:dyDescent="0.3">
      <c r="A351" s="330"/>
      <c r="B351" s="330"/>
      <c r="C351" s="330"/>
      <c r="D351" s="330"/>
      <c r="E351" s="330"/>
      <c r="F351" s="330"/>
      <c r="G351" s="330"/>
      <c r="H351" s="330"/>
      <c r="I351" s="330"/>
      <c r="J351" s="330"/>
      <c r="K351" s="330"/>
      <c r="L351" s="330"/>
      <c r="M351" s="330"/>
      <c r="N351" s="330"/>
      <c r="O351" s="330"/>
      <c r="P351" s="330"/>
      <c r="Q351" s="330"/>
      <c r="R351" s="330"/>
      <c r="S351" s="330"/>
      <c r="T351" s="330"/>
      <c r="U351" s="330"/>
      <c r="V351" s="330"/>
      <c r="W351" s="330"/>
      <c r="X351" s="330"/>
      <c r="Y351" s="330"/>
      <c r="BF351" s="332">
        <v>347</v>
      </c>
      <c r="BG351" s="333">
        <v>135000</v>
      </c>
      <c r="BH351" s="333">
        <v>112500</v>
      </c>
      <c r="BI351" s="333">
        <v>125000</v>
      </c>
      <c r="BJ351" s="333">
        <v>85000</v>
      </c>
      <c r="BK351" s="333">
        <v>112500</v>
      </c>
      <c r="BL351" s="333"/>
      <c r="BM351" s="333"/>
      <c r="BN351" s="333"/>
      <c r="BO351" s="333"/>
      <c r="BP351" s="331" t="s">
        <v>287</v>
      </c>
    </row>
    <row r="352" spans="1:68" s="331" customFormat="1" x14ac:dyDescent="0.3">
      <c r="A352" s="330"/>
      <c r="B352" s="330"/>
      <c r="C352" s="330"/>
      <c r="D352" s="330"/>
      <c r="E352" s="330"/>
      <c r="F352" s="330"/>
      <c r="G352" s="330"/>
      <c r="H352" s="330"/>
      <c r="I352" s="330"/>
      <c r="J352" s="330"/>
      <c r="K352" s="330"/>
      <c r="L352" s="330"/>
      <c r="M352" s="330"/>
      <c r="N352" s="330"/>
      <c r="O352" s="330"/>
      <c r="P352" s="330"/>
      <c r="Q352" s="330"/>
      <c r="R352" s="330"/>
      <c r="S352" s="330"/>
      <c r="T352" s="330"/>
      <c r="U352" s="330"/>
      <c r="V352" s="330"/>
      <c r="W352" s="330"/>
      <c r="X352" s="330"/>
      <c r="Y352" s="330"/>
      <c r="BF352" s="332">
        <v>348</v>
      </c>
      <c r="BG352" s="333">
        <v>135000</v>
      </c>
      <c r="BH352" s="333">
        <v>112500</v>
      </c>
      <c r="BI352" s="333">
        <v>125000</v>
      </c>
      <c r="BJ352" s="333">
        <v>85000</v>
      </c>
      <c r="BK352" s="333">
        <v>112500</v>
      </c>
      <c r="BL352" s="333"/>
      <c r="BM352" s="333"/>
      <c r="BN352" s="333"/>
      <c r="BO352" s="333"/>
      <c r="BP352" s="331" t="s">
        <v>287</v>
      </c>
    </row>
    <row r="353" spans="1:68" s="331" customFormat="1" x14ac:dyDescent="0.3">
      <c r="A353" s="330"/>
      <c r="B353" s="330"/>
      <c r="C353" s="330"/>
      <c r="D353" s="330"/>
      <c r="E353" s="330"/>
      <c r="F353" s="330"/>
      <c r="G353" s="330"/>
      <c r="H353" s="330"/>
      <c r="I353" s="330"/>
      <c r="J353" s="330"/>
      <c r="K353" s="330"/>
      <c r="L353" s="330"/>
      <c r="M353" s="330"/>
      <c r="N353" s="330"/>
      <c r="O353" s="330"/>
      <c r="P353" s="330"/>
      <c r="Q353" s="330"/>
      <c r="R353" s="330"/>
      <c r="S353" s="330"/>
      <c r="T353" s="330"/>
      <c r="U353" s="330"/>
      <c r="V353" s="330"/>
      <c r="W353" s="330"/>
      <c r="X353" s="330"/>
      <c r="Y353" s="330"/>
      <c r="BF353" s="332">
        <v>349</v>
      </c>
      <c r="BG353" s="333">
        <v>135000</v>
      </c>
      <c r="BH353" s="333">
        <v>112500</v>
      </c>
      <c r="BI353" s="333">
        <v>125000</v>
      </c>
      <c r="BJ353" s="333">
        <v>85000</v>
      </c>
      <c r="BK353" s="333">
        <v>112500</v>
      </c>
      <c r="BL353" s="333"/>
      <c r="BM353" s="333"/>
      <c r="BN353" s="333"/>
      <c r="BO353" s="333"/>
      <c r="BP353" s="331" t="s">
        <v>287</v>
      </c>
    </row>
    <row r="354" spans="1:68" s="331" customFormat="1" x14ac:dyDescent="0.3">
      <c r="A354" s="330"/>
      <c r="B354" s="330"/>
      <c r="C354" s="330"/>
      <c r="D354" s="330"/>
      <c r="E354" s="330"/>
      <c r="F354" s="330"/>
      <c r="G354" s="330"/>
      <c r="H354" s="330"/>
      <c r="I354" s="330"/>
      <c r="J354" s="330"/>
      <c r="K354" s="330"/>
      <c r="L354" s="330"/>
      <c r="M354" s="330"/>
      <c r="N354" s="330"/>
      <c r="O354" s="330"/>
      <c r="P354" s="330"/>
      <c r="Q354" s="330"/>
      <c r="R354" s="330"/>
      <c r="S354" s="330"/>
      <c r="T354" s="330"/>
      <c r="U354" s="330"/>
      <c r="V354" s="330"/>
      <c r="W354" s="330"/>
      <c r="X354" s="330"/>
      <c r="Y354" s="330"/>
      <c r="BF354" s="332">
        <v>350</v>
      </c>
      <c r="BG354" s="333">
        <v>135000</v>
      </c>
      <c r="BH354" s="333">
        <v>108000</v>
      </c>
      <c r="BI354" s="333">
        <v>120000</v>
      </c>
      <c r="BJ354" s="333">
        <v>85000</v>
      </c>
      <c r="BK354" s="333">
        <v>108000</v>
      </c>
      <c r="BL354" s="333"/>
      <c r="BM354" s="333"/>
      <c r="BN354" s="333"/>
      <c r="BO354" s="333"/>
      <c r="BP354" s="331" t="s">
        <v>287</v>
      </c>
    </row>
    <row r="355" spans="1:68" s="331" customFormat="1" x14ac:dyDescent="0.3">
      <c r="A355" s="330"/>
      <c r="B355" s="330"/>
      <c r="C355" s="330"/>
      <c r="D355" s="330"/>
      <c r="E355" s="330"/>
      <c r="F355" s="330"/>
      <c r="G355" s="330"/>
      <c r="H355" s="330"/>
      <c r="I355" s="330"/>
      <c r="J355" s="330"/>
      <c r="K355" s="330"/>
      <c r="L355" s="330"/>
      <c r="M355" s="330"/>
      <c r="N355" s="330"/>
      <c r="O355" s="330"/>
      <c r="P355" s="330"/>
      <c r="Q355" s="330"/>
      <c r="R355" s="330"/>
      <c r="S355" s="330"/>
      <c r="T355" s="330"/>
      <c r="U355" s="330"/>
      <c r="V355" s="330"/>
      <c r="W355" s="330"/>
      <c r="X355" s="330"/>
      <c r="Y355" s="330"/>
      <c r="BF355" s="332">
        <v>351</v>
      </c>
      <c r="BG355" s="333">
        <v>135000</v>
      </c>
      <c r="BH355" s="333">
        <v>108000</v>
      </c>
      <c r="BI355" s="333">
        <v>120000</v>
      </c>
      <c r="BJ355" s="333">
        <v>85000</v>
      </c>
      <c r="BK355" s="333">
        <v>108000</v>
      </c>
      <c r="BL355" s="333"/>
      <c r="BM355" s="333"/>
      <c r="BN355" s="333"/>
      <c r="BO355" s="333"/>
      <c r="BP355" s="331" t="s">
        <v>287</v>
      </c>
    </row>
    <row r="356" spans="1:68" s="331" customFormat="1" x14ac:dyDescent="0.3">
      <c r="A356" s="330"/>
      <c r="B356" s="330"/>
      <c r="C356" s="330"/>
      <c r="D356" s="330"/>
      <c r="E356" s="330"/>
      <c r="F356" s="330"/>
      <c r="G356" s="330"/>
      <c r="H356" s="330"/>
      <c r="I356" s="330"/>
      <c r="J356" s="330"/>
      <c r="K356" s="330"/>
      <c r="L356" s="330"/>
      <c r="M356" s="330"/>
      <c r="N356" s="330"/>
      <c r="O356" s="330"/>
      <c r="P356" s="330"/>
      <c r="Q356" s="330"/>
      <c r="R356" s="330"/>
      <c r="S356" s="330"/>
      <c r="T356" s="330"/>
      <c r="U356" s="330"/>
      <c r="V356" s="330"/>
      <c r="W356" s="330"/>
      <c r="X356" s="330"/>
      <c r="Y356" s="330"/>
      <c r="BF356" s="332">
        <v>352</v>
      </c>
      <c r="BG356" s="333">
        <v>135000</v>
      </c>
      <c r="BH356" s="333">
        <v>108000</v>
      </c>
      <c r="BI356" s="333">
        <v>120000</v>
      </c>
      <c r="BJ356" s="333">
        <v>85000</v>
      </c>
      <c r="BK356" s="333">
        <v>108000</v>
      </c>
      <c r="BL356" s="333"/>
      <c r="BM356" s="333"/>
      <c r="BN356" s="333"/>
      <c r="BO356" s="333"/>
      <c r="BP356" s="331" t="s">
        <v>287</v>
      </c>
    </row>
    <row r="357" spans="1:68" s="331" customFormat="1" x14ac:dyDescent="0.3">
      <c r="A357" s="330"/>
      <c r="B357" s="330"/>
      <c r="C357" s="330"/>
      <c r="D357" s="330"/>
      <c r="E357" s="330"/>
      <c r="F357" s="330"/>
      <c r="G357" s="330"/>
      <c r="H357" s="330"/>
      <c r="I357" s="330"/>
      <c r="J357" s="330"/>
      <c r="K357" s="330"/>
      <c r="L357" s="330"/>
      <c r="M357" s="330"/>
      <c r="N357" s="330"/>
      <c r="O357" s="330"/>
      <c r="P357" s="330"/>
      <c r="Q357" s="330"/>
      <c r="R357" s="330"/>
      <c r="S357" s="330"/>
      <c r="T357" s="330"/>
      <c r="U357" s="330"/>
      <c r="V357" s="330"/>
      <c r="W357" s="330"/>
      <c r="X357" s="330"/>
      <c r="Y357" s="330"/>
      <c r="BF357" s="332">
        <v>353</v>
      </c>
      <c r="BG357" s="333">
        <v>135000</v>
      </c>
      <c r="BH357" s="333">
        <v>108000</v>
      </c>
      <c r="BI357" s="333">
        <v>120000</v>
      </c>
      <c r="BJ357" s="333">
        <v>85000</v>
      </c>
      <c r="BK357" s="333">
        <v>108000</v>
      </c>
      <c r="BL357" s="333"/>
      <c r="BM357" s="333"/>
      <c r="BN357" s="333"/>
      <c r="BO357" s="333"/>
      <c r="BP357" s="331" t="s">
        <v>287</v>
      </c>
    </row>
    <row r="358" spans="1:68" s="331" customFormat="1" x14ac:dyDescent="0.3">
      <c r="A358" s="330"/>
      <c r="B358" s="330"/>
      <c r="C358" s="330"/>
      <c r="D358" s="330"/>
      <c r="E358" s="330"/>
      <c r="F358" s="330"/>
      <c r="G358" s="330"/>
      <c r="H358" s="330"/>
      <c r="I358" s="330"/>
      <c r="J358" s="330"/>
      <c r="K358" s="330"/>
      <c r="L358" s="330"/>
      <c r="M358" s="330"/>
      <c r="N358" s="330"/>
      <c r="O358" s="330"/>
      <c r="P358" s="330"/>
      <c r="Q358" s="330"/>
      <c r="R358" s="330"/>
      <c r="S358" s="330"/>
      <c r="T358" s="330"/>
      <c r="U358" s="330"/>
      <c r="V358" s="330"/>
      <c r="W358" s="330"/>
      <c r="X358" s="330"/>
      <c r="Y358" s="330"/>
      <c r="BF358" s="332">
        <v>354</v>
      </c>
      <c r="BG358" s="333">
        <v>135000</v>
      </c>
      <c r="BH358" s="333">
        <v>108000</v>
      </c>
      <c r="BI358" s="333">
        <v>120000</v>
      </c>
      <c r="BJ358" s="333">
        <v>85000</v>
      </c>
      <c r="BK358" s="333">
        <v>108000</v>
      </c>
      <c r="BL358" s="333"/>
      <c r="BM358" s="333"/>
      <c r="BN358" s="333"/>
      <c r="BO358" s="333"/>
      <c r="BP358" s="331" t="s">
        <v>287</v>
      </c>
    </row>
    <row r="359" spans="1:68" s="331" customFormat="1" x14ac:dyDescent="0.3">
      <c r="A359" s="330"/>
      <c r="B359" s="330"/>
      <c r="C359" s="330"/>
      <c r="D359" s="330"/>
      <c r="E359" s="330"/>
      <c r="F359" s="330"/>
      <c r="G359" s="330"/>
      <c r="H359" s="330"/>
      <c r="I359" s="330"/>
      <c r="J359" s="330"/>
      <c r="K359" s="330"/>
      <c r="L359" s="330"/>
      <c r="M359" s="330"/>
      <c r="N359" s="330"/>
      <c r="O359" s="330"/>
      <c r="P359" s="330"/>
      <c r="Q359" s="330"/>
      <c r="R359" s="330"/>
      <c r="S359" s="330"/>
      <c r="T359" s="330"/>
      <c r="U359" s="330"/>
      <c r="V359" s="330"/>
      <c r="W359" s="330"/>
      <c r="X359" s="330"/>
      <c r="Y359" s="330"/>
      <c r="BF359" s="332">
        <v>355</v>
      </c>
      <c r="BG359" s="333">
        <v>135000</v>
      </c>
      <c r="BH359" s="333">
        <v>108000</v>
      </c>
      <c r="BI359" s="333">
        <v>120000</v>
      </c>
      <c r="BJ359" s="333">
        <v>85000</v>
      </c>
      <c r="BK359" s="333">
        <v>108000</v>
      </c>
      <c r="BL359" s="333"/>
      <c r="BM359" s="333"/>
      <c r="BN359" s="333"/>
      <c r="BO359" s="333"/>
      <c r="BP359" s="331" t="s">
        <v>287</v>
      </c>
    </row>
    <row r="360" spans="1:68" s="331" customFormat="1" x14ac:dyDescent="0.3">
      <c r="A360" s="330"/>
      <c r="B360" s="330"/>
      <c r="C360" s="330"/>
      <c r="D360" s="330"/>
      <c r="E360" s="330"/>
      <c r="F360" s="330"/>
      <c r="G360" s="330"/>
      <c r="H360" s="330"/>
      <c r="I360" s="330"/>
      <c r="J360" s="330"/>
      <c r="K360" s="330"/>
      <c r="L360" s="330"/>
      <c r="M360" s="330"/>
      <c r="N360" s="330"/>
      <c r="O360" s="330"/>
      <c r="P360" s="330"/>
      <c r="Q360" s="330"/>
      <c r="R360" s="330"/>
      <c r="S360" s="330"/>
      <c r="T360" s="330"/>
      <c r="U360" s="330"/>
      <c r="V360" s="330"/>
      <c r="W360" s="330"/>
      <c r="X360" s="330"/>
      <c r="Y360" s="330"/>
      <c r="BF360" s="332">
        <v>356</v>
      </c>
      <c r="BG360" s="333">
        <v>135000</v>
      </c>
      <c r="BH360" s="333">
        <v>108000</v>
      </c>
      <c r="BI360" s="333">
        <v>120000</v>
      </c>
      <c r="BJ360" s="333">
        <v>85000</v>
      </c>
      <c r="BK360" s="333">
        <v>108000</v>
      </c>
      <c r="BL360" s="333"/>
      <c r="BM360" s="333"/>
      <c r="BN360" s="333"/>
      <c r="BO360" s="333"/>
      <c r="BP360" s="331" t="s">
        <v>287</v>
      </c>
    </row>
    <row r="361" spans="1:68" s="331" customFormat="1" x14ac:dyDescent="0.3">
      <c r="A361" s="330"/>
      <c r="B361" s="330"/>
      <c r="C361" s="330"/>
      <c r="D361" s="330"/>
      <c r="E361" s="330"/>
      <c r="F361" s="330"/>
      <c r="G361" s="330"/>
      <c r="H361" s="330"/>
      <c r="I361" s="330"/>
      <c r="J361" s="330"/>
      <c r="K361" s="330"/>
      <c r="L361" s="330"/>
      <c r="M361" s="330"/>
      <c r="N361" s="330"/>
      <c r="O361" s="330"/>
      <c r="P361" s="330"/>
      <c r="Q361" s="330"/>
      <c r="R361" s="330"/>
      <c r="S361" s="330"/>
      <c r="T361" s="330"/>
      <c r="U361" s="330"/>
      <c r="V361" s="330"/>
      <c r="W361" s="330"/>
      <c r="X361" s="330"/>
      <c r="Y361" s="330"/>
      <c r="BF361" s="332">
        <v>357</v>
      </c>
      <c r="BG361" s="333">
        <v>135000</v>
      </c>
      <c r="BH361" s="333">
        <v>108000</v>
      </c>
      <c r="BI361" s="333">
        <v>120000</v>
      </c>
      <c r="BJ361" s="333">
        <v>85000</v>
      </c>
      <c r="BK361" s="333">
        <v>108000</v>
      </c>
      <c r="BL361" s="333"/>
      <c r="BM361" s="333"/>
      <c r="BN361" s="333"/>
      <c r="BO361" s="333"/>
      <c r="BP361" s="331" t="s">
        <v>287</v>
      </c>
    </row>
    <row r="362" spans="1:68" s="331" customFormat="1" x14ac:dyDescent="0.3">
      <c r="A362" s="330"/>
      <c r="B362" s="330"/>
      <c r="C362" s="330"/>
      <c r="D362" s="330"/>
      <c r="E362" s="330"/>
      <c r="F362" s="330"/>
      <c r="G362" s="330"/>
      <c r="H362" s="330"/>
      <c r="I362" s="330"/>
      <c r="J362" s="330"/>
      <c r="K362" s="330"/>
      <c r="L362" s="330"/>
      <c r="M362" s="330"/>
      <c r="N362" s="330"/>
      <c r="O362" s="330"/>
      <c r="P362" s="330"/>
      <c r="Q362" s="330"/>
      <c r="R362" s="330"/>
      <c r="S362" s="330"/>
      <c r="T362" s="330"/>
      <c r="U362" s="330"/>
      <c r="V362" s="330"/>
      <c r="W362" s="330"/>
      <c r="X362" s="330"/>
      <c r="Y362" s="330"/>
      <c r="BF362" s="332">
        <v>358</v>
      </c>
      <c r="BG362" s="333">
        <v>135000</v>
      </c>
      <c r="BH362" s="333">
        <v>108000</v>
      </c>
      <c r="BI362" s="333">
        <v>120000</v>
      </c>
      <c r="BJ362" s="333">
        <v>85000</v>
      </c>
      <c r="BK362" s="333">
        <v>108000</v>
      </c>
      <c r="BL362" s="333"/>
      <c r="BM362" s="333"/>
      <c r="BN362" s="333"/>
      <c r="BO362" s="333"/>
      <c r="BP362" s="331" t="s">
        <v>287</v>
      </c>
    </row>
    <row r="363" spans="1:68" s="331" customFormat="1" x14ac:dyDescent="0.3">
      <c r="A363" s="330"/>
      <c r="B363" s="330"/>
      <c r="C363" s="330"/>
      <c r="D363" s="330"/>
      <c r="E363" s="330"/>
      <c r="F363" s="330"/>
      <c r="G363" s="330"/>
      <c r="H363" s="330"/>
      <c r="I363" s="330"/>
      <c r="J363" s="330"/>
      <c r="K363" s="330"/>
      <c r="L363" s="330"/>
      <c r="M363" s="330"/>
      <c r="N363" s="330"/>
      <c r="O363" s="330"/>
      <c r="P363" s="330"/>
      <c r="Q363" s="330"/>
      <c r="R363" s="330"/>
      <c r="S363" s="330"/>
      <c r="T363" s="330"/>
      <c r="U363" s="330"/>
      <c r="V363" s="330"/>
      <c r="W363" s="330"/>
      <c r="X363" s="330"/>
      <c r="Y363" s="330"/>
      <c r="BF363" s="332">
        <v>359</v>
      </c>
      <c r="BG363" s="333">
        <v>135000</v>
      </c>
      <c r="BH363" s="333">
        <v>108000</v>
      </c>
      <c r="BI363" s="333">
        <v>120000</v>
      </c>
      <c r="BJ363" s="333">
        <v>85000</v>
      </c>
      <c r="BK363" s="333">
        <v>108000</v>
      </c>
      <c r="BL363" s="333"/>
      <c r="BM363" s="333"/>
      <c r="BN363" s="333"/>
      <c r="BO363" s="333"/>
      <c r="BP363" s="331" t="s">
        <v>287</v>
      </c>
    </row>
    <row r="364" spans="1:68" s="331" customFormat="1" x14ac:dyDescent="0.3">
      <c r="A364" s="330"/>
      <c r="B364" s="330"/>
      <c r="C364" s="330"/>
      <c r="D364" s="330"/>
      <c r="E364" s="330"/>
      <c r="F364" s="330"/>
      <c r="G364" s="330"/>
      <c r="H364" s="330"/>
      <c r="I364" s="330"/>
      <c r="J364" s="330"/>
      <c r="K364" s="330"/>
      <c r="L364" s="330"/>
      <c r="M364" s="330"/>
      <c r="N364" s="330"/>
      <c r="O364" s="330"/>
      <c r="P364" s="330"/>
      <c r="Q364" s="330"/>
      <c r="R364" s="330"/>
      <c r="S364" s="330"/>
      <c r="T364" s="330"/>
      <c r="U364" s="330"/>
      <c r="V364" s="330"/>
      <c r="W364" s="330"/>
      <c r="X364" s="330"/>
      <c r="Y364" s="330"/>
      <c r="BF364" s="332">
        <v>360</v>
      </c>
      <c r="BG364" s="333">
        <v>135000</v>
      </c>
      <c r="BH364" s="333">
        <v>108000</v>
      </c>
      <c r="BI364" s="333">
        <v>120000</v>
      </c>
      <c r="BJ364" s="333">
        <v>85000</v>
      </c>
      <c r="BK364" s="333">
        <v>108000</v>
      </c>
      <c r="BL364" s="333"/>
      <c r="BM364" s="333"/>
      <c r="BN364" s="333"/>
      <c r="BO364" s="333"/>
      <c r="BP364" s="331" t="s">
        <v>287</v>
      </c>
    </row>
    <row r="365" spans="1:68" s="331" customFormat="1" x14ac:dyDescent="0.3">
      <c r="A365" s="330"/>
      <c r="B365" s="330"/>
      <c r="C365" s="330"/>
      <c r="D365" s="330"/>
      <c r="E365" s="330"/>
      <c r="F365" s="330"/>
      <c r="G365" s="330"/>
      <c r="H365" s="330"/>
      <c r="I365" s="330"/>
      <c r="J365" s="330"/>
      <c r="K365" s="330"/>
      <c r="L365" s="330"/>
      <c r="M365" s="330"/>
      <c r="N365" s="330"/>
      <c r="O365" s="330"/>
      <c r="P365" s="330"/>
      <c r="Q365" s="330"/>
      <c r="R365" s="330"/>
      <c r="S365" s="330"/>
      <c r="T365" s="330"/>
      <c r="U365" s="330"/>
      <c r="V365" s="330"/>
      <c r="W365" s="330"/>
      <c r="X365" s="330"/>
      <c r="Y365" s="330"/>
      <c r="BF365" s="332">
        <v>361</v>
      </c>
      <c r="BG365" s="333">
        <v>135000</v>
      </c>
      <c r="BH365" s="333">
        <v>108000</v>
      </c>
      <c r="BI365" s="333">
        <v>120000</v>
      </c>
      <c r="BJ365" s="333">
        <v>85000</v>
      </c>
      <c r="BK365" s="333">
        <v>108000</v>
      </c>
      <c r="BL365" s="333"/>
      <c r="BM365" s="333"/>
      <c r="BN365" s="333"/>
      <c r="BO365" s="333"/>
      <c r="BP365" s="331" t="s">
        <v>287</v>
      </c>
    </row>
    <row r="366" spans="1:68" s="331" customFormat="1" x14ac:dyDescent="0.3">
      <c r="A366" s="330"/>
      <c r="B366" s="330"/>
      <c r="C366" s="330"/>
      <c r="D366" s="330"/>
      <c r="E366" s="330"/>
      <c r="F366" s="330"/>
      <c r="G366" s="330"/>
      <c r="H366" s="330"/>
      <c r="I366" s="330"/>
      <c r="J366" s="330"/>
      <c r="K366" s="330"/>
      <c r="L366" s="330"/>
      <c r="M366" s="330"/>
      <c r="N366" s="330"/>
      <c r="O366" s="330"/>
      <c r="P366" s="330"/>
      <c r="Q366" s="330"/>
      <c r="R366" s="330"/>
      <c r="S366" s="330"/>
      <c r="T366" s="330"/>
      <c r="U366" s="330"/>
      <c r="V366" s="330"/>
      <c r="W366" s="330"/>
      <c r="X366" s="330"/>
      <c r="Y366" s="330"/>
      <c r="BF366" s="332">
        <v>362</v>
      </c>
      <c r="BG366" s="333">
        <v>135000</v>
      </c>
      <c r="BH366" s="333">
        <v>108000</v>
      </c>
      <c r="BI366" s="333">
        <v>120000</v>
      </c>
      <c r="BJ366" s="333">
        <v>85000</v>
      </c>
      <c r="BK366" s="333">
        <v>108000</v>
      </c>
      <c r="BL366" s="333"/>
      <c r="BM366" s="333"/>
      <c r="BN366" s="333"/>
      <c r="BO366" s="333"/>
      <c r="BP366" s="331" t="s">
        <v>287</v>
      </c>
    </row>
    <row r="367" spans="1:68" s="331" customFormat="1" x14ac:dyDescent="0.3">
      <c r="A367" s="330"/>
      <c r="B367" s="330"/>
      <c r="C367" s="330"/>
      <c r="D367" s="330"/>
      <c r="E367" s="330"/>
      <c r="F367" s="330"/>
      <c r="G367" s="330"/>
      <c r="H367" s="330"/>
      <c r="I367" s="330"/>
      <c r="J367" s="330"/>
      <c r="K367" s="330"/>
      <c r="L367" s="330"/>
      <c r="M367" s="330"/>
      <c r="N367" s="330"/>
      <c r="O367" s="330"/>
      <c r="P367" s="330"/>
      <c r="Q367" s="330"/>
      <c r="R367" s="330"/>
      <c r="S367" s="330"/>
      <c r="T367" s="330"/>
      <c r="U367" s="330"/>
      <c r="V367" s="330"/>
      <c r="W367" s="330"/>
      <c r="X367" s="330"/>
      <c r="Y367" s="330"/>
      <c r="BF367" s="332">
        <v>363</v>
      </c>
      <c r="BG367" s="333">
        <v>135000</v>
      </c>
      <c r="BH367" s="333">
        <v>108000</v>
      </c>
      <c r="BI367" s="333">
        <v>120000</v>
      </c>
      <c r="BJ367" s="333">
        <v>85000</v>
      </c>
      <c r="BK367" s="333">
        <v>108000</v>
      </c>
      <c r="BL367" s="333"/>
      <c r="BM367" s="333"/>
      <c r="BN367" s="333"/>
      <c r="BO367" s="333"/>
      <c r="BP367" s="331" t="s">
        <v>287</v>
      </c>
    </row>
    <row r="368" spans="1:68" s="331" customFormat="1" x14ac:dyDescent="0.3">
      <c r="A368" s="330"/>
      <c r="B368" s="330"/>
      <c r="C368" s="330"/>
      <c r="D368" s="330"/>
      <c r="E368" s="330"/>
      <c r="F368" s="330"/>
      <c r="G368" s="330"/>
      <c r="H368" s="330"/>
      <c r="I368" s="330"/>
      <c r="J368" s="330"/>
      <c r="K368" s="330"/>
      <c r="L368" s="330"/>
      <c r="M368" s="330"/>
      <c r="N368" s="330"/>
      <c r="O368" s="330"/>
      <c r="P368" s="330"/>
      <c r="Q368" s="330"/>
      <c r="R368" s="330"/>
      <c r="S368" s="330"/>
      <c r="T368" s="330"/>
      <c r="U368" s="330"/>
      <c r="V368" s="330"/>
      <c r="W368" s="330"/>
      <c r="X368" s="330"/>
      <c r="Y368" s="330"/>
      <c r="BF368" s="332">
        <v>364</v>
      </c>
      <c r="BG368" s="333">
        <v>135000</v>
      </c>
      <c r="BH368" s="333">
        <v>108000</v>
      </c>
      <c r="BI368" s="333">
        <v>120000</v>
      </c>
      <c r="BJ368" s="333">
        <v>85000</v>
      </c>
      <c r="BK368" s="333">
        <v>108000</v>
      </c>
      <c r="BL368" s="333"/>
      <c r="BM368" s="333"/>
      <c r="BN368" s="333"/>
      <c r="BO368" s="333"/>
      <c r="BP368" s="331" t="s">
        <v>287</v>
      </c>
    </row>
    <row r="369" spans="1:68" s="331" customFormat="1" x14ac:dyDescent="0.3">
      <c r="A369" s="330"/>
      <c r="B369" s="330"/>
      <c r="C369" s="330"/>
      <c r="D369" s="330"/>
      <c r="E369" s="330"/>
      <c r="F369" s="330"/>
      <c r="G369" s="330"/>
      <c r="H369" s="330"/>
      <c r="I369" s="330"/>
      <c r="J369" s="330"/>
      <c r="K369" s="330"/>
      <c r="L369" s="330"/>
      <c r="M369" s="330"/>
      <c r="N369" s="330"/>
      <c r="O369" s="330"/>
      <c r="P369" s="330"/>
      <c r="Q369" s="330"/>
      <c r="R369" s="330"/>
      <c r="S369" s="330"/>
      <c r="T369" s="330"/>
      <c r="U369" s="330"/>
      <c r="V369" s="330"/>
      <c r="W369" s="330"/>
      <c r="X369" s="330"/>
      <c r="Y369" s="330"/>
      <c r="BF369" s="332">
        <v>365</v>
      </c>
      <c r="BG369" s="333">
        <v>135000</v>
      </c>
      <c r="BH369" s="333">
        <v>108000</v>
      </c>
      <c r="BI369" s="333">
        <v>120000</v>
      </c>
      <c r="BJ369" s="333">
        <v>85000</v>
      </c>
      <c r="BK369" s="333">
        <v>108000</v>
      </c>
      <c r="BL369" s="333"/>
      <c r="BM369" s="333"/>
      <c r="BN369" s="333"/>
      <c r="BO369" s="333"/>
      <c r="BP369" s="331" t="s">
        <v>287</v>
      </c>
    </row>
    <row r="370" spans="1:68" s="331" customFormat="1" x14ac:dyDescent="0.3">
      <c r="A370" s="330"/>
      <c r="B370" s="330"/>
      <c r="C370" s="330"/>
      <c r="D370" s="330"/>
      <c r="E370" s="330"/>
      <c r="F370" s="330"/>
      <c r="G370" s="330"/>
      <c r="H370" s="330"/>
      <c r="I370" s="330"/>
      <c r="J370" s="330"/>
      <c r="K370" s="330"/>
      <c r="L370" s="330"/>
      <c r="M370" s="330"/>
      <c r="N370" s="330"/>
      <c r="O370" s="330"/>
      <c r="P370" s="330"/>
      <c r="Q370" s="330"/>
      <c r="R370" s="330"/>
      <c r="S370" s="330"/>
      <c r="T370" s="330"/>
      <c r="U370" s="330"/>
      <c r="V370" s="330"/>
      <c r="W370" s="330"/>
      <c r="X370" s="330"/>
      <c r="Y370" s="330"/>
      <c r="BF370" s="332">
        <v>366</v>
      </c>
      <c r="BG370" s="333">
        <v>135000</v>
      </c>
      <c r="BH370" s="333">
        <v>108000</v>
      </c>
      <c r="BI370" s="333">
        <v>120000</v>
      </c>
      <c r="BJ370" s="333">
        <v>85000</v>
      </c>
      <c r="BK370" s="333">
        <v>108000</v>
      </c>
      <c r="BL370" s="333"/>
      <c r="BM370" s="333"/>
      <c r="BN370" s="333"/>
      <c r="BO370" s="333"/>
      <c r="BP370" s="331" t="s">
        <v>287</v>
      </c>
    </row>
    <row r="371" spans="1:68" s="331" customFormat="1" x14ac:dyDescent="0.3">
      <c r="A371" s="330"/>
      <c r="B371" s="330"/>
      <c r="C371" s="330"/>
      <c r="D371" s="330"/>
      <c r="E371" s="330"/>
      <c r="F371" s="330"/>
      <c r="G371" s="330"/>
      <c r="H371" s="330"/>
      <c r="I371" s="330"/>
      <c r="J371" s="330"/>
      <c r="K371" s="330"/>
      <c r="L371" s="330"/>
      <c r="M371" s="330"/>
      <c r="N371" s="330"/>
      <c r="O371" s="330"/>
      <c r="P371" s="330"/>
      <c r="Q371" s="330"/>
      <c r="R371" s="330"/>
      <c r="S371" s="330"/>
      <c r="T371" s="330"/>
      <c r="U371" s="330"/>
      <c r="V371" s="330"/>
      <c r="W371" s="330"/>
      <c r="X371" s="330"/>
      <c r="Y371" s="330"/>
      <c r="BF371" s="332">
        <v>367</v>
      </c>
      <c r="BG371" s="333">
        <v>135000</v>
      </c>
      <c r="BH371" s="333">
        <v>108000</v>
      </c>
      <c r="BI371" s="333">
        <v>120000</v>
      </c>
      <c r="BJ371" s="333">
        <v>85000</v>
      </c>
      <c r="BK371" s="333">
        <v>108000</v>
      </c>
      <c r="BL371" s="333"/>
      <c r="BM371" s="333"/>
      <c r="BN371" s="333"/>
      <c r="BO371" s="333"/>
      <c r="BP371" s="331" t="s">
        <v>287</v>
      </c>
    </row>
    <row r="372" spans="1:68" s="331" customFormat="1" x14ac:dyDescent="0.3">
      <c r="A372" s="330"/>
      <c r="B372" s="330"/>
      <c r="C372" s="330"/>
      <c r="D372" s="330"/>
      <c r="E372" s="330"/>
      <c r="F372" s="330"/>
      <c r="G372" s="330"/>
      <c r="H372" s="330"/>
      <c r="I372" s="330"/>
      <c r="J372" s="330"/>
      <c r="K372" s="330"/>
      <c r="L372" s="330"/>
      <c r="M372" s="330"/>
      <c r="N372" s="330"/>
      <c r="O372" s="330"/>
      <c r="P372" s="330"/>
      <c r="Q372" s="330"/>
      <c r="R372" s="330"/>
      <c r="S372" s="330"/>
      <c r="T372" s="330"/>
      <c r="U372" s="330"/>
      <c r="V372" s="330"/>
      <c r="W372" s="330"/>
      <c r="X372" s="330"/>
      <c r="Y372" s="330"/>
      <c r="BF372" s="332">
        <v>368</v>
      </c>
      <c r="BG372" s="333">
        <v>135000</v>
      </c>
      <c r="BH372" s="333">
        <v>108000</v>
      </c>
      <c r="BI372" s="333">
        <v>120000</v>
      </c>
      <c r="BJ372" s="333">
        <v>85000</v>
      </c>
      <c r="BK372" s="333">
        <v>108000</v>
      </c>
      <c r="BL372" s="333"/>
      <c r="BM372" s="333"/>
      <c r="BN372" s="333"/>
      <c r="BO372" s="333"/>
      <c r="BP372" s="331" t="s">
        <v>287</v>
      </c>
    </row>
    <row r="373" spans="1:68" s="331" customFormat="1" x14ac:dyDescent="0.3">
      <c r="A373" s="330"/>
      <c r="B373" s="330"/>
      <c r="C373" s="330"/>
      <c r="D373" s="330"/>
      <c r="E373" s="330"/>
      <c r="F373" s="330"/>
      <c r="G373" s="330"/>
      <c r="H373" s="330"/>
      <c r="I373" s="330"/>
      <c r="J373" s="330"/>
      <c r="K373" s="330"/>
      <c r="L373" s="330"/>
      <c r="M373" s="330"/>
      <c r="N373" s="330"/>
      <c r="O373" s="330"/>
      <c r="P373" s="330"/>
      <c r="Q373" s="330"/>
      <c r="R373" s="330"/>
      <c r="S373" s="330"/>
      <c r="T373" s="330"/>
      <c r="U373" s="330"/>
      <c r="V373" s="330"/>
      <c r="W373" s="330"/>
      <c r="X373" s="330"/>
      <c r="Y373" s="330"/>
      <c r="BF373" s="332">
        <v>369</v>
      </c>
      <c r="BG373" s="333">
        <v>135000</v>
      </c>
      <c r="BH373" s="333">
        <v>108000</v>
      </c>
      <c r="BI373" s="333">
        <v>120000</v>
      </c>
      <c r="BJ373" s="333">
        <v>85000</v>
      </c>
      <c r="BK373" s="333">
        <v>108000</v>
      </c>
      <c r="BL373" s="333"/>
      <c r="BM373" s="333"/>
      <c r="BN373" s="333"/>
      <c r="BO373" s="333"/>
      <c r="BP373" s="331" t="s">
        <v>287</v>
      </c>
    </row>
    <row r="374" spans="1:68" s="331" customFormat="1" x14ac:dyDescent="0.3">
      <c r="A374" s="330"/>
      <c r="B374" s="330"/>
      <c r="C374" s="330"/>
      <c r="D374" s="330"/>
      <c r="E374" s="330"/>
      <c r="F374" s="330"/>
      <c r="G374" s="330"/>
      <c r="H374" s="330"/>
      <c r="I374" s="330"/>
      <c r="J374" s="330"/>
      <c r="K374" s="330"/>
      <c r="L374" s="330"/>
      <c r="M374" s="330"/>
      <c r="N374" s="330"/>
      <c r="O374" s="330"/>
      <c r="P374" s="330"/>
      <c r="Q374" s="330"/>
      <c r="R374" s="330"/>
      <c r="S374" s="330"/>
      <c r="T374" s="330"/>
      <c r="U374" s="330"/>
      <c r="V374" s="330"/>
      <c r="W374" s="330"/>
      <c r="X374" s="330"/>
      <c r="Y374" s="330"/>
      <c r="BF374" s="332">
        <v>370</v>
      </c>
      <c r="BG374" s="333">
        <v>135000</v>
      </c>
      <c r="BH374" s="333">
        <v>108000</v>
      </c>
      <c r="BI374" s="333">
        <v>120000</v>
      </c>
      <c r="BJ374" s="333">
        <v>85000</v>
      </c>
      <c r="BK374" s="333">
        <v>108000</v>
      </c>
      <c r="BL374" s="333"/>
      <c r="BM374" s="333"/>
      <c r="BN374" s="333"/>
      <c r="BO374" s="333"/>
      <c r="BP374" s="331" t="s">
        <v>287</v>
      </c>
    </row>
    <row r="375" spans="1:68" s="331" customFormat="1" x14ac:dyDescent="0.3">
      <c r="A375" s="330"/>
      <c r="B375" s="330"/>
      <c r="C375" s="330"/>
      <c r="D375" s="330"/>
      <c r="E375" s="330"/>
      <c r="F375" s="330"/>
      <c r="G375" s="330"/>
      <c r="H375" s="330"/>
      <c r="I375" s="330"/>
      <c r="J375" s="330"/>
      <c r="K375" s="330"/>
      <c r="L375" s="330"/>
      <c r="M375" s="330"/>
      <c r="N375" s="330"/>
      <c r="O375" s="330"/>
      <c r="P375" s="330"/>
      <c r="Q375" s="330"/>
      <c r="R375" s="330"/>
      <c r="S375" s="330"/>
      <c r="T375" s="330"/>
      <c r="U375" s="330"/>
      <c r="V375" s="330"/>
      <c r="W375" s="330"/>
      <c r="X375" s="330"/>
      <c r="Y375" s="330"/>
      <c r="BF375" s="332">
        <v>371</v>
      </c>
      <c r="BG375" s="333">
        <v>135000</v>
      </c>
      <c r="BH375" s="333">
        <v>108000</v>
      </c>
      <c r="BI375" s="333">
        <v>120000</v>
      </c>
      <c r="BJ375" s="333">
        <v>85000</v>
      </c>
      <c r="BK375" s="333">
        <v>108000</v>
      </c>
      <c r="BL375" s="333"/>
      <c r="BM375" s="333"/>
      <c r="BN375" s="333"/>
      <c r="BO375" s="333"/>
      <c r="BP375" s="331" t="s">
        <v>287</v>
      </c>
    </row>
    <row r="376" spans="1:68" s="331" customFormat="1" x14ac:dyDescent="0.3">
      <c r="A376" s="330"/>
      <c r="B376" s="330"/>
      <c r="C376" s="330"/>
      <c r="D376" s="330"/>
      <c r="E376" s="330"/>
      <c r="F376" s="330"/>
      <c r="G376" s="330"/>
      <c r="H376" s="330"/>
      <c r="I376" s="330"/>
      <c r="J376" s="330"/>
      <c r="K376" s="330"/>
      <c r="L376" s="330"/>
      <c r="M376" s="330"/>
      <c r="N376" s="330"/>
      <c r="O376" s="330"/>
      <c r="P376" s="330"/>
      <c r="Q376" s="330"/>
      <c r="R376" s="330"/>
      <c r="S376" s="330"/>
      <c r="T376" s="330"/>
      <c r="U376" s="330"/>
      <c r="V376" s="330"/>
      <c r="W376" s="330"/>
      <c r="X376" s="330"/>
      <c r="Y376" s="330"/>
      <c r="BF376" s="332">
        <v>372</v>
      </c>
      <c r="BG376" s="333">
        <v>135000</v>
      </c>
      <c r="BH376" s="333">
        <v>108000</v>
      </c>
      <c r="BI376" s="333">
        <v>120000</v>
      </c>
      <c r="BJ376" s="333">
        <v>85000</v>
      </c>
      <c r="BK376" s="333">
        <v>108000</v>
      </c>
      <c r="BL376" s="333"/>
      <c r="BM376" s="333"/>
      <c r="BN376" s="333"/>
      <c r="BO376" s="333"/>
      <c r="BP376" s="331" t="s">
        <v>287</v>
      </c>
    </row>
    <row r="377" spans="1:68" s="331" customFormat="1" x14ac:dyDescent="0.3">
      <c r="A377" s="330"/>
      <c r="B377" s="330"/>
      <c r="C377" s="330"/>
      <c r="D377" s="330"/>
      <c r="E377" s="330"/>
      <c r="F377" s="330"/>
      <c r="G377" s="330"/>
      <c r="H377" s="330"/>
      <c r="I377" s="330"/>
      <c r="J377" s="330"/>
      <c r="K377" s="330"/>
      <c r="L377" s="330"/>
      <c r="M377" s="330"/>
      <c r="N377" s="330"/>
      <c r="O377" s="330"/>
      <c r="P377" s="330"/>
      <c r="Q377" s="330"/>
      <c r="R377" s="330"/>
      <c r="S377" s="330"/>
      <c r="T377" s="330"/>
      <c r="U377" s="330"/>
      <c r="V377" s="330"/>
      <c r="W377" s="330"/>
      <c r="X377" s="330"/>
      <c r="Y377" s="330"/>
      <c r="BF377" s="332">
        <v>373</v>
      </c>
      <c r="BG377" s="333">
        <v>135000</v>
      </c>
      <c r="BH377" s="333">
        <v>108000</v>
      </c>
      <c r="BI377" s="333">
        <v>120000</v>
      </c>
      <c r="BJ377" s="333">
        <v>85000</v>
      </c>
      <c r="BK377" s="333">
        <v>108000</v>
      </c>
      <c r="BL377" s="333"/>
      <c r="BM377" s="333"/>
      <c r="BN377" s="333"/>
      <c r="BO377" s="333"/>
      <c r="BP377" s="331" t="s">
        <v>287</v>
      </c>
    </row>
    <row r="378" spans="1:68" s="331" customFormat="1" x14ac:dyDescent="0.3">
      <c r="A378" s="330"/>
      <c r="B378" s="330"/>
      <c r="C378" s="330"/>
      <c r="D378" s="330"/>
      <c r="E378" s="330"/>
      <c r="F378" s="330"/>
      <c r="G378" s="330"/>
      <c r="H378" s="330"/>
      <c r="I378" s="330"/>
      <c r="J378" s="330"/>
      <c r="K378" s="330"/>
      <c r="L378" s="330"/>
      <c r="M378" s="330"/>
      <c r="N378" s="330"/>
      <c r="O378" s="330"/>
      <c r="P378" s="330"/>
      <c r="Q378" s="330"/>
      <c r="R378" s="330"/>
      <c r="S378" s="330"/>
      <c r="T378" s="330"/>
      <c r="U378" s="330"/>
      <c r="V378" s="330"/>
      <c r="W378" s="330"/>
      <c r="X378" s="330"/>
      <c r="Y378" s="330"/>
      <c r="BF378" s="332">
        <v>374</v>
      </c>
      <c r="BG378" s="333">
        <v>135000</v>
      </c>
      <c r="BH378" s="333">
        <v>108000</v>
      </c>
      <c r="BI378" s="333">
        <v>120000</v>
      </c>
      <c r="BJ378" s="333">
        <v>85000</v>
      </c>
      <c r="BK378" s="333">
        <v>108000</v>
      </c>
      <c r="BL378" s="333"/>
      <c r="BM378" s="333"/>
      <c r="BN378" s="333"/>
      <c r="BO378" s="333"/>
      <c r="BP378" s="331" t="s">
        <v>287</v>
      </c>
    </row>
    <row r="379" spans="1:68" s="331" customFormat="1" x14ac:dyDescent="0.3">
      <c r="A379" s="330"/>
      <c r="B379" s="330"/>
      <c r="C379" s="330"/>
      <c r="D379" s="330"/>
      <c r="E379" s="330"/>
      <c r="F379" s="330"/>
      <c r="G379" s="330"/>
      <c r="H379" s="330"/>
      <c r="I379" s="330"/>
      <c r="J379" s="330"/>
      <c r="K379" s="330"/>
      <c r="L379" s="330"/>
      <c r="M379" s="330"/>
      <c r="N379" s="330"/>
      <c r="O379" s="330"/>
      <c r="P379" s="330"/>
      <c r="Q379" s="330"/>
      <c r="R379" s="330"/>
      <c r="S379" s="330"/>
      <c r="T379" s="330"/>
      <c r="U379" s="330"/>
      <c r="V379" s="330"/>
      <c r="W379" s="330"/>
      <c r="X379" s="330"/>
      <c r="Y379" s="330"/>
      <c r="BF379" s="332">
        <v>375</v>
      </c>
      <c r="BG379" s="333">
        <v>135000</v>
      </c>
      <c r="BH379" s="333">
        <v>108000</v>
      </c>
      <c r="BI379" s="333">
        <v>120000</v>
      </c>
      <c r="BJ379" s="333">
        <v>85000</v>
      </c>
      <c r="BK379" s="333">
        <v>108000</v>
      </c>
      <c r="BL379" s="333"/>
      <c r="BM379" s="333"/>
      <c r="BN379" s="333"/>
      <c r="BO379" s="333"/>
      <c r="BP379" s="331" t="s">
        <v>287</v>
      </c>
    </row>
    <row r="380" spans="1:68" s="331" customFormat="1" x14ac:dyDescent="0.3">
      <c r="A380" s="330"/>
      <c r="B380" s="330"/>
      <c r="C380" s="330"/>
      <c r="D380" s="330"/>
      <c r="E380" s="330"/>
      <c r="F380" s="330"/>
      <c r="G380" s="330"/>
      <c r="H380" s="330"/>
      <c r="I380" s="330"/>
      <c r="J380" s="330"/>
      <c r="K380" s="330"/>
      <c r="L380" s="330"/>
      <c r="M380" s="330"/>
      <c r="N380" s="330"/>
      <c r="O380" s="330"/>
      <c r="P380" s="330"/>
      <c r="Q380" s="330"/>
      <c r="R380" s="330"/>
      <c r="S380" s="330"/>
      <c r="T380" s="330"/>
      <c r="U380" s="330"/>
      <c r="V380" s="330"/>
      <c r="W380" s="330"/>
      <c r="X380" s="330"/>
      <c r="Y380" s="330"/>
      <c r="BF380" s="332">
        <v>376</v>
      </c>
      <c r="BG380" s="333">
        <v>135000</v>
      </c>
      <c r="BH380" s="333">
        <v>108000</v>
      </c>
      <c r="BI380" s="333">
        <v>120000</v>
      </c>
      <c r="BJ380" s="333">
        <v>85000</v>
      </c>
      <c r="BK380" s="333">
        <v>108000</v>
      </c>
      <c r="BL380" s="333"/>
      <c r="BM380" s="333"/>
      <c r="BN380" s="333"/>
      <c r="BO380" s="333"/>
      <c r="BP380" s="331" t="s">
        <v>287</v>
      </c>
    </row>
    <row r="381" spans="1:68" s="331" customFormat="1" x14ac:dyDescent="0.3">
      <c r="A381" s="330"/>
      <c r="B381" s="330"/>
      <c r="C381" s="330"/>
      <c r="D381" s="330"/>
      <c r="E381" s="330"/>
      <c r="F381" s="330"/>
      <c r="G381" s="330"/>
      <c r="H381" s="330"/>
      <c r="I381" s="330"/>
      <c r="J381" s="330"/>
      <c r="K381" s="330"/>
      <c r="L381" s="330"/>
      <c r="M381" s="330"/>
      <c r="N381" s="330"/>
      <c r="O381" s="330"/>
      <c r="P381" s="330"/>
      <c r="Q381" s="330"/>
      <c r="R381" s="330"/>
      <c r="S381" s="330"/>
      <c r="T381" s="330"/>
      <c r="U381" s="330"/>
      <c r="V381" s="330"/>
      <c r="W381" s="330"/>
      <c r="X381" s="330"/>
      <c r="Y381" s="330"/>
      <c r="BF381" s="332">
        <v>377</v>
      </c>
      <c r="BG381" s="333">
        <v>135000</v>
      </c>
      <c r="BH381" s="333">
        <v>108000</v>
      </c>
      <c r="BI381" s="333">
        <v>120000</v>
      </c>
      <c r="BJ381" s="333">
        <v>85000</v>
      </c>
      <c r="BK381" s="333">
        <v>108000</v>
      </c>
      <c r="BL381" s="333"/>
      <c r="BM381" s="333"/>
      <c r="BN381" s="333"/>
      <c r="BO381" s="333"/>
      <c r="BP381" s="331" t="s">
        <v>287</v>
      </c>
    </row>
    <row r="382" spans="1:68" s="331" customFormat="1" x14ac:dyDescent="0.3">
      <c r="A382" s="330"/>
      <c r="B382" s="330"/>
      <c r="C382" s="330"/>
      <c r="D382" s="330"/>
      <c r="E382" s="330"/>
      <c r="F382" s="330"/>
      <c r="G382" s="330"/>
      <c r="H382" s="330"/>
      <c r="I382" s="330"/>
      <c r="J382" s="330"/>
      <c r="K382" s="330"/>
      <c r="L382" s="330"/>
      <c r="M382" s="330"/>
      <c r="N382" s="330"/>
      <c r="O382" s="330"/>
      <c r="P382" s="330"/>
      <c r="Q382" s="330"/>
      <c r="R382" s="330"/>
      <c r="S382" s="330"/>
      <c r="T382" s="330"/>
      <c r="U382" s="330"/>
      <c r="V382" s="330"/>
      <c r="W382" s="330"/>
      <c r="X382" s="330"/>
      <c r="Y382" s="330"/>
      <c r="BF382" s="332">
        <v>378</v>
      </c>
      <c r="BG382" s="333">
        <v>135000</v>
      </c>
      <c r="BH382" s="333">
        <v>108000</v>
      </c>
      <c r="BI382" s="333">
        <v>120000</v>
      </c>
      <c r="BJ382" s="333">
        <v>85000</v>
      </c>
      <c r="BK382" s="333">
        <v>108000</v>
      </c>
      <c r="BL382" s="333"/>
      <c r="BM382" s="333"/>
      <c r="BN382" s="333"/>
      <c r="BO382" s="333"/>
      <c r="BP382" s="331" t="s">
        <v>287</v>
      </c>
    </row>
    <row r="383" spans="1:68" s="331" customFormat="1" x14ac:dyDescent="0.3">
      <c r="A383" s="330"/>
      <c r="B383" s="330"/>
      <c r="C383" s="330"/>
      <c r="D383" s="330"/>
      <c r="E383" s="330"/>
      <c r="F383" s="330"/>
      <c r="G383" s="330"/>
      <c r="H383" s="330"/>
      <c r="I383" s="330"/>
      <c r="J383" s="330"/>
      <c r="K383" s="330"/>
      <c r="L383" s="330"/>
      <c r="M383" s="330"/>
      <c r="N383" s="330"/>
      <c r="O383" s="330"/>
      <c r="P383" s="330"/>
      <c r="Q383" s="330"/>
      <c r="R383" s="330"/>
      <c r="S383" s="330"/>
      <c r="T383" s="330"/>
      <c r="U383" s="330"/>
      <c r="V383" s="330"/>
      <c r="W383" s="330"/>
      <c r="X383" s="330"/>
      <c r="Y383" s="330"/>
      <c r="BF383" s="332">
        <v>379</v>
      </c>
      <c r="BG383" s="333">
        <v>135000</v>
      </c>
      <c r="BH383" s="333">
        <v>108000</v>
      </c>
      <c r="BI383" s="333">
        <v>120000</v>
      </c>
      <c r="BJ383" s="333">
        <v>85000</v>
      </c>
      <c r="BK383" s="333">
        <v>108000</v>
      </c>
      <c r="BL383" s="333"/>
      <c r="BM383" s="333"/>
      <c r="BN383" s="333"/>
      <c r="BO383" s="333"/>
      <c r="BP383" s="331" t="s">
        <v>287</v>
      </c>
    </row>
    <row r="384" spans="1:68" s="331" customFormat="1" x14ac:dyDescent="0.3">
      <c r="A384" s="330"/>
      <c r="B384" s="330"/>
      <c r="C384" s="330"/>
      <c r="D384" s="330"/>
      <c r="E384" s="330"/>
      <c r="F384" s="330"/>
      <c r="G384" s="330"/>
      <c r="H384" s="330"/>
      <c r="I384" s="330"/>
      <c r="J384" s="330"/>
      <c r="K384" s="330"/>
      <c r="L384" s="330"/>
      <c r="M384" s="330"/>
      <c r="N384" s="330"/>
      <c r="O384" s="330"/>
      <c r="P384" s="330"/>
      <c r="Q384" s="330"/>
      <c r="R384" s="330"/>
      <c r="S384" s="330"/>
      <c r="T384" s="330"/>
      <c r="U384" s="330"/>
      <c r="V384" s="330"/>
      <c r="W384" s="330"/>
      <c r="X384" s="330"/>
      <c r="Y384" s="330"/>
      <c r="BF384" s="332">
        <v>380</v>
      </c>
      <c r="BG384" s="333">
        <v>135000</v>
      </c>
      <c r="BH384" s="333">
        <v>108000</v>
      </c>
      <c r="BI384" s="333">
        <v>120000</v>
      </c>
      <c r="BJ384" s="333">
        <v>85000</v>
      </c>
      <c r="BK384" s="333">
        <v>108000</v>
      </c>
      <c r="BL384" s="333"/>
      <c r="BM384" s="333"/>
      <c r="BN384" s="333"/>
      <c r="BO384" s="333"/>
      <c r="BP384" s="331" t="s">
        <v>287</v>
      </c>
    </row>
    <row r="385" spans="1:68" s="331" customFormat="1" x14ac:dyDescent="0.3">
      <c r="A385" s="330"/>
      <c r="B385" s="330"/>
      <c r="C385" s="330"/>
      <c r="D385" s="330"/>
      <c r="E385" s="330"/>
      <c r="F385" s="330"/>
      <c r="G385" s="330"/>
      <c r="H385" s="330"/>
      <c r="I385" s="330"/>
      <c r="J385" s="330"/>
      <c r="K385" s="330"/>
      <c r="L385" s="330"/>
      <c r="M385" s="330"/>
      <c r="N385" s="330"/>
      <c r="O385" s="330"/>
      <c r="P385" s="330"/>
      <c r="Q385" s="330"/>
      <c r="R385" s="330"/>
      <c r="S385" s="330"/>
      <c r="T385" s="330"/>
      <c r="U385" s="330"/>
      <c r="V385" s="330"/>
      <c r="W385" s="330"/>
      <c r="X385" s="330"/>
      <c r="Y385" s="330"/>
      <c r="BF385" s="332">
        <v>381</v>
      </c>
      <c r="BG385" s="333">
        <v>135000</v>
      </c>
      <c r="BH385" s="333">
        <v>108000</v>
      </c>
      <c r="BI385" s="333">
        <v>120000</v>
      </c>
      <c r="BJ385" s="333">
        <v>85000</v>
      </c>
      <c r="BK385" s="333">
        <v>108000</v>
      </c>
      <c r="BL385" s="333"/>
      <c r="BM385" s="333"/>
      <c r="BN385" s="333"/>
      <c r="BO385" s="333"/>
      <c r="BP385" s="331" t="s">
        <v>287</v>
      </c>
    </row>
    <row r="386" spans="1:68" s="331" customFormat="1" x14ac:dyDescent="0.3">
      <c r="A386" s="330"/>
      <c r="B386" s="330"/>
      <c r="C386" s="330"/>
      <c r="D386" s="330"/>
      <c r="E386" s="330"/>
      <c r="F386" s="330"/>
      <c r="G386" s="330"/>
      <c r="H386" s="330"/>
      <c r="I386" s="330"/>
      <c r="J386" s="330"/>
      <c r="K386" s="330"/>
      <c r="L386" s="330"/>
      <c r="M386" s="330"/>
      <c r="N386" s="330"/>
      <c r="O386" s="330"/>
      <c r="P386" s="330"/>
      <c r="Q386" s="330"/>
      <c r="R386" s="330"/>
      <c r="S386" s="330"/>
      <c r="T386" s="330"/>
      <c r="U386" s="330"/>
      <c r="V386" s="330"/>
      <c r="W386" s="330"/>
      <c r="X386" s="330"/>
      <c r="Y386" s="330"/>
      <c r="BF386" s="332">
        <v>382</v>
      </c>
      <c r="BG386" s="333">
        <v>135000</v>
      </c>
      <c r="BH386" s="333">
        <v>108000</v>
      </c>
      <c r="BI386" s="333">
        <v>120000</v>
      </c>
      <c r="BJ386" s="333">
        <v>85000</v>
      </c>
      <c r="BK386" s="333">
        <v>108000</v>
      </c>
      <c r="BL386" s="333"/>
      <c r="BM386" s="333"/>
      <c r="BN386" s="333"/>
      <c r="BO386" s="333"/>
      <c r="BP386" s="331" t="s">
        <v>287</v>
      </c>
    </row>
    <row r="387" spans="1:68" s="331" customFormat="1" x14ac:dyDescent="0.3">
      <c r="A387" s="330"/>
      <c r="B387" s="330"/>
      <c r="C387" s="330"/>
      <c r="D387" s="330"/>
      <c r="E387" s="330"/>
      <c r="F387" s="330"/>
      <c r="G387" s="330"/>
      <c r="H387" s="330"/>
      <c r="I387" s="330"/>
      <c r="J387" s="330"/>
      <c r="K387" s="330"/>
      <c r="L387" s="330"/>
      <c r="M387" s="330"/>
      <c r="N387" s="330"/>
      <c r="O387" s="330"/>
      <c r="P387" s="330"/>
      <c r="Q387" s="330"/>
      <c r="R387" s="330"/>
      <c r="S387" s="330"/>
      <c r="T387" s="330"/>
      <c r="U387" s="330"/>
      <c r="V387" s="330"/>
      <c r="W387" s="330"/>
      <c r="X387" s="330"/>
      <c r="Y387" s="330"/>
      <c r="BF387" s="332">
        <v>383</v>
      </c>
      <c r="BG387" s="333">
        <v>135000</v>
      </c>
      <c r="BH387" s="333">
        <v>108000</v>
      </c>
      <c r="BI387" s="333">
        <v>120000</v>
      </c>
      <c r="BJ387" s="333">
        <v>85000</v>
      </c>
      <c r="BK387" s="333">
        <v>108000</v>
      </c>
      <c r="BL387" s="333"/>
      <c r="BM387" s="333"/>
      <c r="BN387" s="333"/>
      <c r="BO387" s="333"/>
      <c r="BP387" s="331" t="s">
        <v>287</v>
      </c>
    </row>
    <row r="388" spans="1:68" s="331" customFormat="1" x14ac:dyDescent="0.3">
      <c r="A388" s="330"/>
      <c r="B388" s="330"/>
      <c r="C388" s="330"/>
      <c r="D388" s="330"/>
      <c r="E388" s="330"/>
      <c r="F388" s="330"/>
      <c r="G388" s="330"/>
      <c r="H388" s="330"/>
      <c r="I388" s="330"/>
      <c r="J388" s="330"/>
      <c r="K388" s="330"/>
      <c r="L388" s="330"/>
      <c r="M388" s="330"/>
      <c r="N388" s="330"/>
      <c r="O388" s="330"/>
      <c r="P388" s="330"/>
      <c r="Q388" s="330"/>
      <c r="R388" s="330"/>
      <c r="S388" s="330"/>
      <c r="T388" s="330"/>
      <c r="U388" s="330"/>
      <c r="V388" s="330"/>
      <c r="W388" s="330"/>
      <c r="X388" s="330"/>
      <c r="Y388" s="330"/>
      <c r="BF388" s="332">
        <v>384</v>
      </c>
      <c r="BG388" s="333">
        <v>135000</v>
      </c>
      <c r="BH388" s="333">
        <v>108000</v>
      </c>
      <c r="BI388" s="333">
        <v>120000</v>
      </c>
      <c r="BJ388" s="333">
        <v>85000</v>
      </c>
      <c r="BK388" s="333">
        <v>108000</v>
      </c>
      <c r="BL388" s="333"/>
      <c r="BM388" s="333"/>
      <c r="BN388" s="333"/>
      <c r="BO388" s="333"/>
      <c r="BP388" s="331" t="s">
        <v>287</v>
      </c>
    </row>
    <row r="389" spans="1:68" s="331" customFormat="1" x14ac:dyDescent="0.3">
      <c r="A389" s="330"/>
      <c r="B389" s="330"/>
      <c r="C389" s="330"/>
      <c r="D389" s="330"/>
      <c r="E389" s="330"/>
      <c r="F389" s="330"/>
      <c r="G389" s="330"/>
      <c r="H389" s="330"/>
      <c r="I389" s="330"/>
      <c r="J389" s="330"/>
      <c r="K389" s="330"/>
      <c r="L389" s="330"/>
      <c r="M389" s="330"/>
      <c r="N389" s="330"/>
      <c r="O389" s="330"/>
      <c r="P389" s="330"/>
      <c r="Q389" s="330"/>
      <c r="R389" s="330"/>
      <c r="S389" s="330"/>
      <c r="T389" s="330"/>
      <c r="U389" s="330"/>
      <c r="V389" s="330"/>
      <c r="W389" s="330"/>
      <c r="X389" s="330"/>
      <c r="Y389" s="330"/>
      <c r="BF389" s="332">
        <v>385</v>
      </c>
      <c r="BG389" s="333">
        <v>135000</v>
      </c>
      <c r="BH389" s="333">
        <v>108000</v>
      </c>
      <c r="BI389" s="333">
        <v>120000</v>
      </c>
      <c r="BJ389" s="333">
        <v>85000</v>
      </c>
      <c r="BK389" s="333">
        <v>108000</v>
      </c>
      <c r="BL389" s="333"/>
      <c r="BM389" s="333"/>
      <c r="BN389" s="333"/>
      <c r="BO389" s="333"/>
      <c r="BP389" s="331" t="s">
        <v>287</v>
      </c>
    </row>
    <row r="390" spans="1:68" s="331" customFormat="1" x14ac:dyDescent="0.3">
      <c r="A390" s="330"/>
      <c r="B390" s="330"/>
      <c r="C390" s="330"/>
      <c r="D390" s="330"/>
      <c r="E390" s="330"/>
      <c r="F390" s="330"/>
      <c r="G390" s="330"/>
      <c r="H390" s="330"/>
      <c r="I390" s="330"/>
      <c r="J390" s="330"/>
      <c r="K390" s="330"/>
      <c r="L390" s="330"/>
      <c r="M390" s="330"/>
      <c r="N390" s="330"/>
      <c r="O390" s="330"/>
      <c r="P390" s="330"/>
      <c r="Q390" s="330"/>
      <c r="R390" s="330"/>
      <c r="S390" s="330"/>
      <c r="T390" s="330"/>
      <c r="U390" s="330"/>
      <c r="V390" s="330"/>
      <c r="W390" s="330"/>
      <c r="X390" s="330"/>
      <c r="Y390" s="330"/>
      <c r="BF390" s="332">
        <v>386</v>
      </c>
      <c r="BG390" s="333">
        <v>135000</v>
      </c>
      <c r="BH390" s="333">
        <v>108000</v>
      </c>
      <c r="BI390" s="333">
        <v>120000</v>
      </c>
      <c r="BJ390" s="333">
        <v>85000</v>
      </c>
      <c r="BK390" s="333">
        <v>108000</v>
      </c>
      <c r="BL390" s="333"/>
      <c r="BM390" s="333"/>
      <c r="BN390" s="333"/>
      <c r="BO390" s="333"/>
      <c r="BP390" s="331" t="s">
        <v>287</v>
      </c>
    </row>
    <row r="391" spans="1:68" s="331" customFormat="1" x14ac:dyDescent="0.3">
      <c r="A391" s="330"/>
      <c r="B391" s="330"/>
      <c r="C391" s="330"/>
      <c r="D391" s="330"/>
      <c r="E391" s="330"/>
      <c r="F391" s="330"/>
      <c r="G391" s="330"/>
      <c r="H391" s="330"/>
      <c r="I391" s="330"/>
      <c r="J391" s="330"/>
      <c r="K391" s="330"/>
      <c r="L391" s="330"/>
      <c r="M391" s="330"/>
      <c r="N391" s="330"/>
      <c r="O391" s="330"/>
      <c r="P391" s="330"/>
      <c r="Q391" s="330"/>
      <c r="R391" s="330"/>
      <c r="S391" s="330"/>
      <c r="T391" s="330"/>
      <c r="U391" s="330"/>
      <c r="V391" s="330"/>
      <c r="W391" s="330"/>
      <c r="X391" s="330"/>
      <c r="Y391" s="330"/>
      <c r="BF391" s="332">
        <v>387</v>
      </c>
      <c r="BG391" s="333">
        <v>135000</v>
      </c>
      <c r="BH391" s="333">
        <v>108000</v>
      </c>
      <c r="BI391" s="333">
        <v>120000</v>
      </c>
      <c r="BJ391" s="333">
        <v>85000</v>
      </c>
      <c r="BK391" s="333">
        <v>108000</v>
      </c>
      <c r="BL391" s="333"/>
      <c r="BM391" s="333"/>
      <c r="BN391" s="333"/>
      <c r="BO391" s="333"/>
      <c r="BP391" s="331" t="s">
        <v>287</v>
      </c>
    </row>
    <row r="392" spans="1:68" s="331" customFormat="1" x14ac:dyDescent="0.3">
      <c r="A392" s="330"/>
      <c r="B392" s="330"/>
      <c r="C392" s="330"/>
      <c r="D392" s="330"/>
      <c r="E392" s="330"/>
      <c r="F392" s="330"/>
      <c r="G392" s="330"/>
      <c r="H392" s="330"/>
      <c r="I392" s="330"/>
      <c r="J392" s="330"/>
      <c r="K392" s="330"/>
      <c r="L392" s="330"/>
      <c r="M392" s="330"/>
      <c r="N392" s="330"/>
      <c r="O392" s="330"/>
      <c r="P392" s="330"/>
      <c r="Q392" s="330"/>
      <c r="R392" s="330"/>
      <c r="S392" s="330"/>
      <c r="T392" s="330"/>
      <c r="U392" s="330"/>
      <c r="V392" s="330"/>
      <c r="W392" s="330"/>
      <c r="X392" s="330"/>
      <c r="Y392" s="330"/>
      <c r="BF392" s="332">
        <v>388</v>
      </c>
      <c r="BG392" s="333">
        <v>135000</v>
      </c>
      <c r="BH392" s="333">
        <v>108000</v>
      </c>
      <c r="BI392" s="333">
        <v>120000</v>
      </c>
      <c r="BJ392" s="333">
        <v>85000</v>
      </c>
      <c r="BK392" s="333">
        <v>108000</v>
      </c>
      <c r="BL392" s="333"/>
      <c r="BM392" s="333"/>
      <c r="BN392" s="333"/>
      <c r="BO392" s="333"/>
      <c r="BP392" s="331" t="s">
        <v>287</v>
      </c>
    </row>
    <row r="393" spans="1:68" s="331" customFormat="1" x14ac:dyDescent="0.3">
      <c r="A393" s="330"/>
      <c r="B393" s="330"/>
      <c r="C393" s="330"/>
      <c r="D393" s="330"/>
      <c r="E393" s="330"/>
      <c r="F393" s="330"/>
      <c r="G393" s="330"/>
      <c r="H393" s="330"/>
      <c r="I393" s="330"/>
      <c r="J393" s="330"/>
      <c r="K393" s="330"/>
      <c r="L393" s="330"/>
      <c r="M393" s="330"/>
      <c r="N393" s="330"/>
      <c r="O393" s="330"/>
      <c r="P393" s="330"/>
      <c r="Q393" s="330"/>
      <c r="R393" s="330"/>
      <c r="S393" s="330"/>
      <c r="T393" s="330"/>
      <c r="U393" s="330"/>
      <c r="V393" s="330"/>
      <c r="W393" s="330"/>
      <c r="X393" s="330"/>
      <c r="Y393" s="330"/>
      <c r="BF393" s="332">
        <v>389</v>
      </c>
      <c r="BG393" s="333">
        <v>135000</v>
      </c>
      <c r="BH393" s="333">
        <v>108000</v>
      </c>
      <c r="BI393" s="333">
        <v>120000</v>
      </c>
      <c r="BJ393" s="333">
        <v>85000</v>
      </c>
      <c r="BK393" s="333">
        <v>108000</v>
      </c>
      <c r="BL393" s="333"/>
      <c r="BM393" s="333"/>
      <c r="BN393" s="333"/>
      <c r="BO393" s="333"/>
      <c r="BP393" s="331" t="s">
        <v>287</v>
      </c>
    </row>
    <row r="394" spans="1:68" s="331" customFormat="1" x14ac:dyDescent="0.3">
      <c r="A394" s="330"/>
      <c r="B394" s="330"/>
      <c r="C394" s="330"/>
      <c r="D394" s="330"/>
      <c r="E394" s="330"/>
      <c r="F394" s="330"/>
      <c r="G394" s="330"/>
      <c r="H394" s="330"/>
      <c r="I394" s="330"/>
      <c r="J394" s="330"/>
      <c r="K394" s="330"/>
      <c r="L394" s="330"/>
      <c r="M394" s="330"/>
      <c r="N394" s="330"/>
      <c r="O394" s="330"/>
      <c r="P394" s="330"/>
      <c r="Q394" s="330"/>
      <c r="R394" s="330"/>
      <c r="S394" s="330"/>
      <c r="T394" s="330"/>
      <c r="U394" s="330"/>
      <c r="V394" s="330"/>
      <c r="W394" s="330"/>
      <c r="X394" s="330"/>
      <c r="Y394" s="330"/>
      <c r="BF394" s="332">
        <v>390</v>
      </c>
      <c r="BG394" s="333">
        <v>135000</v>
      </c>
      <c r="BH394" s="333">
        <v>108000</v>
      </c>
      <c r="BI394" s="333">
        <v>120000</v>
      </c>
      <c r="BJ394" s="333">
        <v>85000</v>
      </c>
      <c r="BK394" s="333">
        <v>108000</v>
      </c>
      <c r="BL394" s="333"/>
      <c r="BM394" s="333"/>
      <c r="BN394" s="333"/>
      <c r="BO394" s="333"/>
      <c r="BP394" s="331" t="s">
        <v>287</v>
      </c>
    </row>
    <row r="395" spans="1:68" s="331" customFormat="1" x14ac:dyDescent="0.3">
      <c r="A395" s="330"/>
      <c r="B395" s="330"/>
      <c r="C395" s="330"/>
      <c r="D395" s="330"/>
      <c r="E395" s="330"/>
      <c r="F395" s="330"/>
      <c r="G395" s="330"/>
      <c r="H395" s="330"/>
      <c r="I395" s="330"/>
      <c r="J395" s="330"/>
      <c r="K395" s="330"/>
      <c r="L395" s="330"/>
      <c r="M395" s="330"/>
      <c r="N395" s="330"/>
      <c r="O395" s="330"/>
      <c r="P395" s="330"/>
      <c r="Q395" s="330"/>
      <c r="R395" s="330"/>
      <c r="S395" s="330"/>
      <c r="T395" s="330"/>
      <c r="U395" s="330"/>
      <c r="V395" s="330"/>
      <c r="W395" s="330"/>
      <c r="X395" s="330"/>
      <c r="Y395" s="330"/>
      <c r="BF395" s="332">
        <v>391</v>
      </c>
      <c r="BG395" s="333">
        <v>135000</v>
      </c>
      <c r="BH395" s="333">
        <v>108000</v>
      </c>
      <c r="BI395" s="333">
        <v>120000</v>
      </c>
      <c r="BJ395" s="333">
        <v>85000</v>
      </c>
      <c r="BK395" s="333">
        <v>108000</v>
      </c>
      <c r="BL395" s="333"/>
      <c r="BM395" s="333"/>
      <c r="BN395" s="333"/>
      <c r="BO395" s="333"/>
      <c r="BP395" s="331" t="s">
        <v>287</v>
      </c>
    </row>
    <row r="396" spans="1:68" s="331" customFormat="1" x14ac:dyDescent="0.3">
      <c r="A396" s="330"/>
      <c r="B396" s="330"/>
      <c r="C396" s="330"/>
      <c r="D396" s="330"/>
      <c r="E396" s="330"/>
      <c r="F396" s="330"/>
      <c r="G396" s="330"/>
      <c r="H396" s="330"/>
      <c r="I396" s="330"/>
      <c r="J396" s="330"/>
      <c r="K396" s="330"/>
      <c r="L396" s="330"/>
      <c r="M396" s="330"/>
      <c r="N396" s="330"/>
      <c r="O396" s="330"/>
      <c r="P396" s="330"/>
      <c r="Q396" s="330"/>
      <c r="R396" s="330"/>
      <c r="S396" s="330"/>
      <c r="T396" s="330"/>
      <c r="U396" s="330"/>
      <c r="V396" s="330"/>
      <c r="W396" s="330"/>
      <c r="X396" s="330"/>
      <c r="Y396" s="330"/>
      <c r="BF396" s="332">
        <v>392</v>
      </c>
      <c r="BG396" s="333">
        <v>135000</v>
      </c>
      <c r="BH396" s="333">
        <v>108000</v>
      </c>
      <c r="BI396" s="333">
        <v>120000</v>
      </c>
      <c r="BJ396" s="333">
        <v>85000</v>
      </c>
      <c r="BK396" s="333">
        <v>108000</v>
      </c>
      <c r="BL396" s="333"/>
      <c r="BM396" s="333"/>
      <c r="BN396" s="333"/>
      <c r="BO396" s="333"/>
      <c r="BP396" s="331" t="s">
        <v>287</v>
      </c>
    </row>
    <row r="397" spans="1:68" s="331" customFormat="1" x14ac:dyDescent="0.3">
      <c r="A397" s="330"/>
      <c r="B397" s="330"/>
      <c r="C397" s="330"/>
      <c r="D397" s="330"/>
      <c r="E397" s="330"/>
      <c r="F397" s="330"/>
      <c r="G397" s="330"/>
      <c r="H397" s="330"/>
      <c r="I397" s="330"/>
      <c r="J397" s="330"/>
      <c r="K397" s="330"/>
      <c r="L397" s="330"/>
      <c r="M397" s="330"/>
      <c r="N397" s="330"/>
      <c r="O397" s="330"/>
      <c r="P397" s="330"/>
      <c r="Q397" s="330"/>
      <c r="R397" s="330"/>
      <c r="S397" s="330"/>
      <c r="T397" s="330"/>
      <c r="U397" s="330"/>
      <c r="V397" s="330"/>
      <c r="W397" s="330"/>
      <c r="X397" s="330"/>
      <c r="Y397" s="330"/>
      <c r="BF397" s="332">
        <v>393</v>
      </c>
      <c r="BG397" s="333">
        <v>135000</v>
      </c>
      <c r="BH397" s="333">
        <v>108000</v>
      </c>
      <c r="BI397" s="333">
        <v>120000</v>
      </c>
      <c r="BJ397" s="333">
        <v>85000</v>
      </c>
      <c r="BK397" s="333">
        <v>108000</v>
      </c>
      <c r="BL397" s="333"/>
      <c r="BM397" s="333"/>
      <c r="BN397" s="333"/>
      <c r="BO397" s="333"/>
      <c r="BP397" s="331" t="s">
        <v>287</v>
      </c>
    </row>
    <row r="398" spans="1:68" s="331" customFormat="1" x14ac:dyDescent="0.3">
      <c r="A398" s="330"/>
      <c r="B398" s="330"/>
      <c r="C398" s="330"/>
      <c r="D398" s="330"/>
      <c r="E398" s="330"/>
      <c r="F398" s="330"/>
      <c r="G398" s="330"/>
      <c r="H398" s="330"/>
      <c r="I398" s="330"/>
      <c r="J398" s="330"/>
      <c r="K398" s="330"/>
      <c r="L398" s="330"/>
      <c r="M398" s="330"/>
      <c r="N398" s="330"/>
      <c r="O398" s="330"/>
      <c r="P398" s="330"/>
      <c r="Q398" s="330"/>
      <c r="R398" s="330"/>
      <c r="S398" s="330"/>
      <c r="T398" s="330"/>
      <c r="U398" s="330"/>
      <c r="V398" s="330"/>
      <c r="W398" s="330"/>
      <c r="X398" s="330"/>
      <c r="Y398" s="330"/>
      <c r="BF398" s="332">
        <v>394</v>
      </c>
      <c r="BG398" s="333">
        <v>135000</v>
      </c>
      <c r="BH398" s="333">
        <v>108000</v>
      </c>
      <c r="BI398" s="333">
        <v>120000</v>
      </c>
      <c r="BJ398" s="333">
        <v>85000</v>
      </c>
      <c r="BK398" s="333">
        <v>108000</v>
      </c>
      <c r="BL398" s="333"/>
      <c r="BM398" s="333"/>
      <c r="BN398" s="333"/>
      <c r="BO398" s="333"/>
      <c r="BP398" s="331" t="s">
        <v>287</v>
      </c>
    </row>
    <row r="399" spans="1:68" s="331" customFormat="1" x14ac:dyDescent="0.3">
      <c r="A399" s="330"/>
      <c r="B399" s="330"/>
      <c r="C399" s="330"/>
      <c r="D399" s="330"/>
      <c r="E399" s="330"/>
      <c r="F399" s="330"/>
      <c r="G399" s="330"/>
      <c r="H399" s="330"/>
      <c r="I399" s="330"/>
      <c r="J399" s="330"/>
      <c r="K399" s="330"/>
      <c r="L399" s="330"/>
      <c r="M399" s="330"/>
      <c r="N399" s="330"/>
      <c r="O399" s="330"/>
      <c r="P399" s="330"/>
      <c r="Q399" s="330"/>
      <c r="R399" s="330"/>
      <c r="S399" s="330"/>
      <c r="T399" s="330"/>
      <c r="U399" s="330"/>
      <c r="V399" s="330"/>
      <c r="W399" s="330"/>
      <c r="X399" s="330"/>
      <c r="Y399" s="330"/>
      <c r="BF399" s="332">
        <v>395</v>
      </c>
      <c r="BG399" s="333">
        <v>135000</v>
      </c>
      <c r="BH399" s="333">
        <v>108000</v>
      </c>
      <c r="BI399" s="333">
        <v>120000</v>
      </c>
      <c r="BJ399" s="333">
        <v>85000</v>
      </c>
      <c r="BK399" s="333">
        <v>108000</v>
      </c>
      <c r="BL399" s="333"/>
      <c r="BM399" s="333"/>
      <c r="BN399" s="333"/>
      <c r="BO399" s="333"/>
      <c r="BP399" s="331" t="s">
        <v>287</v>
      </c>
    </row>
    <row r="400" spans="1:68" s="331" customFormat="1" x14ac:dyDescent="0.3">
      <c r="A400" s="330"/>
      <c r="B400" s="330"/>
      <c r="C400" s="330"/>
      <c r="D400" s="330"/>
      <c r="E400" s="330"/>
      <c r="F400" s="330"/>
      <c r="G400" s="330"/>
      <c r="H400" s="330"/>
      <c r="I400" s="330"/>
      <c r="J400" s="330"/>
      <c r="K400" s="330"/>
      <c r="L400" s="330"/>
      <c r="M400" s="330"/>
      <c r="N400" s="330"/>
      <c r="O400" s="330"/>
      <c r="P400" s="330"/>
      <c r="Q400" s="330"/>
      <c r="R400" s="330"/>
      <c r="S400" s="330"/>
      <c r="T400" s="330"/>
      <c r="U400" s="330"/>
      <c r="V400" s="330"/>
      <c r="W400" s="330"/>
      <c r="X400" s="330"/>
      <c r="Y400" s="330"/>
      <c r="BF400" s="332">
        <v>396</v>
      </c>
      <c r="BG400" s="333">
        <v>135000</v>
      </c>
      <c r="BH400" s="333">
        <v>108000</v>
      </c>
      <c r="BI400" s="333">
        <v>120000</v>
      </c>
      <c r="BJ400" s="333">
        <v>85000</v>
      </c>
      <c r="BK400" s="333">
        <v>108000</v>
      </c>
      <c r="BL400" s="333"/>
      <c r="BM400" s="333"/>
      <c r="BN400" s="333"/>
      <c r="BO400" s="333"/>
      <c r="BP400" s="331" t="s">
        <v>287</v>
      </c>
    </row>
    <row r="401" spans="1:68" s="331" customFormat="1" x14ac:dyDescent="0.3">
      <c r="A401" s="330"/>
      <c r="B401" s="330"/>
      <c r="C401" s="330"/>
      <c r="D401" s="330"/>
      <c r="E401" s="330"/>
      <c r="F401" s="330"/>
      <c r="G401" s="330"/>
      <c r="H401" s="330"/>
      <c r="I401" s="330"/>
      <c r="J401" s="330"/>
      <c r="K401" s="330"/>
      <c r="L401" s="330"/>
      <c r="M401" s="330"/>
      <c r="N401" s="330"/>
      <c r="O401" s="330"/>
      <c r="P401" s="330"/>
      <c r="Q401" s="330"/>
      <c r="R401" s="330"/>
      <c r="S401" s="330"/>
      <c r="T401" s="330"/>
      <c r="U401" s="330"/>
      <c r="V401" s="330"/>
      <c r="W401" s="330"/>
      <c r="X401" s="330"/>
      <c r="Y401" s="330"/>
      <c r="BF401" s="332">
        <v>397</v>
      </c>
      <c r="BG401" s="333">
        <v>135000</v>
      </c>
      <c r="BH401" s="333">
        <v>108000</v>
      </c>
      <c r="BI401" s="333">
        <v>120000</v>
      </c>
      <c r="BJ401" s="333">
        <v>85000</v>
      </c>
      <c r="BK401" s="333">
        <v>108000</v>
      </c>
      <c r="BL401" s="333"/>
      <c r="BM401" s="333"/>
      <c r="BN401" s="333"/>
      <c r="BO401" s="333"/>
      <c r="BP401" s="331" t="s">
        <v>287</v>
      </c>
    </row>
    <row r="402" spans="1:68" s="331" customFormat="1" x14ac:dyDescent="0.3">
      <c r="A402" s="330"/>
      <c r="B402" s="330"/>
      <c r="C402" s="330"/>
      <c r="D402" s="330"/>
      <c r="E402" s="330"/>
      <c r="F402" s="330"/>
      <c r="G402" s="330"/>
      <c r="H402" s="330"/>
      <c r="I402" s="330"/>
      <c r="J402" s="330"/>
      <c r="K402" s="330"/>
      <c r="L402" s="330"/>
      <c r="M402" s="330"/>
      <c r="N402" s="330"/>
      <c r="O402" s="330"/>
      <c r="P402" s="330"/>
      <c r="Q402" s="330"/>
      <c r="R402" s="330"/>
      <c r="S402" s="330"/>
      <c r="T402" s="330"/>
      <c r="U402" s="330"/>
      <c r="V402" s="330"/>
      <c r="W402" s="330"/>
      <c r="X402" s="330"/>
      <c r="Y402" s="330"/>
      <c r="BF402" s="332">
        <v>398</v>
      </c>
      <c r="BG402" s="333">
        <v>135000</v>
      </c>
      <c r="BH402" s="333">
        <v>108000</v>
      </c>
      <c r="BI402" s="333">
        <v>120000</v>
      </c>
      <c r="BJ402" s="333">
        <v>85000</v>
      </c>
      <c r="BK402" s="333">
        <v>108000</v>
      </c>
      <c r="BL402" s="333"/>
      <c r="BM402" s="333"/>
      <c r="BN402" s="333"/>
      <c r="BO402" s="333"/>
      <c r="BP402" s="331" t="s">
        <v>287</v>
      </c>
    </row>
    <row r="403" spans="1:68" s="331" customFormat="1" x14ac:dyDescent="0.3">
      <c r="A403" s="330"/>
      <c r="B403" s="330"/>
      <c r="C403" s="330"/>
      <c r="D403" s="330"/>
      <c r="E403" s="330"/>
      <c r="F403" s="330"/>
      <c r="G403" s="330"/>
      <c r="H403" s="330"/>
      <c r="I403" s="330"/>
      <c r="J403" s="330"/>
      <c r="K403" s="330"/>
      <c r="L403" s="330"/>
      <c r="M403" s="330"/>
      <c r="N403" s="330"/>
      <c r="O403" s="330"/>
      <c r="P403" s="330"/>
      <c r="Q403" s="330"/>
      <c r="R403" s="330"/>
      <c r="S403" s="330"/>
      <c r="T403" s="330"/>
      <c r="U403" s="330"/>
      <c r="V403" s="330"/>
      <c r="W403" s="330"/>
      <c r="X403" s="330"/>
      <c r="Y403" s="330"/>
      <c r="BF403" s="332">
        <v>399</v>
      </c>
      <c r="BG403" s="333">
        <v>135000</v>
      </c>
      <c r="BH403" s="333">
        <v>108000</v>
      </c>
      <c r="BI403" s="333">
        <v>120000</v>
      </c>
      <c r="BJ403" s="333">
        <v>85000</v>
      </c>
      <c r="BK403" s="333">
        <v>108000</v>
      </c>
      <c r="BL403" s="333"/>
      <c r="BM403" s="333"/>
      <c r="BN403" s="333"/>
      <c r="BO403" s="333"/>
      <c r="BP403" s="331" t="s">
        <v>287</v>
      </c>
    </row>
    <row r="404" spans="1:68" s="331" customFormat="1" x14ac:dyDescent="0.3">
      <c r="A404" s="330"/>
      <c r="B404" s="330"/>
      <c r="C404" s="330"/>
      <c r="D404" s="330"/>
      <c r="E404" s="330"/>
      <c r="F404" s="330"/>
      <c r="G404" s="330"/>
      <c r="H404" s="330"/>
      <c r="I404" s="330"/>
      <c r="J404" s="330"/>
      <c r="K404" s="330"/>
      <c r="L404" s="330"/>
      <c r="M404" s="330"/>
      <c r="N404" s="330"/>
      <c r="O404" s="330"/>
      <c r="P404" s="330"/>
      <c r="Q404" s="330"/>
      <c r="R404" s="330"/>
      <c r="S404" s="330"/>
      <c r="T404" s="330"/>
      <c r="U404" s="330"/>
      <c r="V404" s="330"/>
      <c r="W404" s="330"/>
      <c r="X404" s="330"/>
      <c r="Y404" s="330"/>
      <c r="BF404" s="332">
        <v>400</v>
      </c>
      <c r="BG404" s="333">
        <v>135000</v>
      </c>
      <c r="BH404" s="333">
        <v>99000</v>
      </c>
      <c r="BI404" s="333">
        <v>110000</v>
      </c>
      <c r="BJ404" s="333">
        <v>85000</v>
      </c>
      <c r="BK404" s="333">
        <v>99000</v>
      </c>
      <c r="BL404" s="333"/>
      <c r="BM404" s="333"/>
      <c r="BN404" s="333"/>
      <c r="BO404" s="333"/>
      <c r="BP404" s="331" t="s">
        <v>287</v>
      </c>
    </row>
    <row r="405" spans="1:68" s="331" customFormat="1" x14ac:dyDescent="0.3">
      <c r="A405" s="330"/>
      <c r="B405" s="330"/>
      <c r="C405" s="330"/>
      <c r="D405" s="330"/>
      <c r="E405" s="330"/>
      <c r="F405" s="330"/>
      <c r="G405" s="330"/>
      <c r="H405" s="330"/>
      <c r="I405" s="330"/>
      <c r="J405" s="330"/>
      <c r="K405" s="330"/>
      <c r="L405" s="330"/>
      <c r="M405" s="330"/>
      <c r="N405" s="330"/>
      <c r="O405" s="330"/>
      <c r="P405" s="330"/>
      <c r="Q405" s="330"/>
      <c r="R405" s="330"/>
      <c r="S405" s="330"/>
      <c r="T405" s="330"/>
      <c r="U405" s="330"/>
      <c r="V405" s="330"/>
      <c r="W405" s="330"/>
      <c r="X405" s="330"/>
      <c r="Y405" s="330"/>
      <c r="BF405" s="332">
        <v>401</v>
      </c>
      <c r="BG405" s="333">
        <v>135000</v>
      </c>
      <c r="BH405" s="333">
        <v>99000</v>
      </c>
      <c r="BI405" s="333">
        <v>110000</v>
      </c>
      <c r="BJ405" s="333">
        <v>85000</v>
      </c>
      <c r="BK405" s="333">
        <v>99000</v>
      </c>
      <c r="BL405" s="333"/>
      <c r="BM405" s="333"/>
      <c r="BN405" s="333"/>
      <c r="BO405" s="333"/>
      <c r="BP405" s="331" t="s">
        <v>287</v>
      </c>
    </row>
    <row r="406" spans="1:68" s="331" customFormat="1" x14ac:dyDescent="0.3">
      <c r="A406" s="330"/>
      <c r="B406" s="330"/>
      <c r="C406" s="330"/>
      <c r="D406" s="330"/>
      <c r="E406" s="330"/>
      <c r="F406" s="330"/>
      <c r="G406" s="330"/>
      <c r="H406" s="330"/>
      <c r="I406" s="330"/>
      <c r="J406" s="330"/>
      <c r="K406" s="330"/>
      <c r="L406" s="330"/>
      <c r="M406" s="330"/>
      <c r="N406" s="330"/>
      <c r="O406" s="330"/>
      <c r="P406" s="330"/>
      <c r="Q406" s="330"/>
      <c r="R406" s="330"/>
      <c r="S406" s="330"/>
      <c r="T406" s="330"/>
      <c r="U406" s="330"/>
      <c r="V406" s="330"/>
      <c r="W406" s="330"/>
      <c r="X406" s="330"/>
      <c r="Y406" s="330"/>
      <c r="BF406" s="332">
        <v>402</v>
      </c>
      <c r="BG406" s="333">
        <v>135000</v>
      </c>
      <c r="BH406" s="333">
        <v>99000</v>
      </c>
      <c r="BI406" s="333">
        <v>110000</v>
      </c>
      <c r="BJ406" s="333">
        <v>85000</v>
      </c>
      <c r="BK406" s="333">
        <v>99000</v>
      </c>
      <c r="BL406" s="333"/>
      <c r="BM406" s="333"/>
      <c r="BN406" s="333"/>
      <c r="BO406" s="333"/>
      <c r="BP406" s="331" t="s">
        <v>287</v>
      </c>
    </row>
    <row r="407" spans="1:68" s="331" customFormat="1" x14ac:dyDescent="0.3">
      <c r="A407" s="330"/>
      <c r="B407" s="330"/>
      <c r="C407" s="330"/>
      <c r="D407" s="330"/>
      <c r="E407" s="330"/>
      <c r="F407" s="330"/>
      <c r="G407" s="330"/>
      <c r="H407" s="330"/>
      <c r="I407" s="330"/>
      <c r="J407" s="330"/>
      <c r="K407" s="330"/>
      <c r="L407" s="330"/>
      <c r="M407" s="330"/>
      <c r="N407" s="330"/>
      <c r="O407" s="330"/>
      <c r="P407" s="330"/>
      <c r="Q407" s="330"/>
      <c r="R407" s="330"/>
      <c r="S407" s="330"/>
      <c r="T407" s="330"/>
      <c r="U407" s="330"/>
      <c r="V407" s="330"/>
      <c r="W407" s="330"/>
      <c r="X407" s="330"/>
      <c r="Y407" s="330"/>
      <c r="BF407" s="332">
        <v>403</v>
      </c>
      <c r="BG407" s="333">
        <v>135000</v>
      </c>
      <c r="BH407" s="333">
        <v>99000</v>
      </c>
      <c r="BI407" s="333">
        <v>110000</v>
      </c>
      <c r="BJ407" s="333">
        <v>85000</v>
      </c>
      <c r="BK407" s="333">
        <v>99000</v>
      </c>
      <c r="BL407" s="333"/>
      <c r="BM407" s="333"/>
      <c r="BN407" s="333"/>
      <c r="BO407" s="333"/>
      <c r="BP407" s="331" t="s">
        <v>287</v>
      </c>
    </row>
    <row r="408" spans="1:68" s="331" customFormat="1" x14ac:dyDescent="0.3">
      <c r="A408" s="330"/>
      <c r="B408" s="330"/>
      <c r="C408" s="330"/>
      <c r="D408" s="330"/>
      <c r="E408" s="330"/>
      <c r="F408" s="330"/>
      <c r="G408" s="330"/>
      <c r="H408" s="330"/>
      <c r="I408" s="330"/>
      <c r="J408" s="330"/>
      <c r="K408" s="330"/>
      <c r="L408" s="330"/>
      <c r="M408" s="330"/>
      <c r="N408" s="330"/>
      <c r="O408" s="330"/>
      <c r="P408" s="330"/>
      <c r="Q408" s="330"/>
      <c r="R408" s="330"/>
      <c r="S408" s="330"/>
      <c r="T408" s="330"/>
      <c r="U408" s="330"/>
      <c r="V408" s="330"/>
      <c r="W408" s="330"/>
      <c r="X408" s="330"/>
      <c r="Y408" s="330"/>
      <c r="BF408" s="332">
        <v>404</v>
      </c>
      <c r="BG408" s="333">
        <v>135000</v>
      </c>
      <c r="BH408" s="333">
        <v>99000</v>
      </c>
      <c r="BI408" s="333">
        <v>110000</v>
      </c>
      <c r="BJ408" s="333">
        <v>85000</v>
      </c>
      <c r="BK408" s="333">
        <v>99000</v>
      </c>
      <c r="BL408" s="333"/>
      <c r="BM408" s="333"/>
      <c r="BN408" s="333"/>
      <c r="BO408" s="333"/>
      <c r="BP408" s="331" t="s">
        <v>287</v>
      </c>
    </row>
    <row r="409" spans="1:68" s="331" customFormat="1" x14ac:dyDescent="0.3">
      <c r="A409" s="330"/>
      <c r="B409" s="330"/>
      <c r="C409" s="330"/>
      <c r="D409" s="330"/>
      <c r="E409" s="330"/>
      <c r="F409" s="330"/>
      <c r="G409" s="330"/>
      <c r="H409" s="330"/>
      <c r="I409" s="330"/>
      <c r="J409" s="330"/>
      <c r="K409" s="330"/>
      <c r="L409" s="330"/>
      <c r="M409" s="330"/>
      <c r="N409" s="330"/>
      <c r="O409" s="330"/>
      <c r="P409" s="330"/>
      <c r="Q409" s="330"/>
      <c r="R409" s="330"/>
      <c r="S409" s="330"/>
      <c r="T409" s="330"/>
      <c r="U409" s="330"/>
      <c r="V409" s="330"/>
      <c r="W409" s="330"/>
      <c r="X409" s="330"/>
      <c r="Y409" s="330"/>
      <c r="BF409" s="332">
        <v>405</v>
      </c>
      <c r="BG409" s="333">
        <v>135000</v>
      </c>
      <c r="BH409" s="333">
        <v>99000</v>
      </c>
      <c r="BI409" s="333">
        <v>110000</v>
      </c>
      <c r="BJ409" s="333">
        <v>85000</v>
      </c>
      <c r="BK409" s="333">
        <v>99000</v>
      </c>
      <c r="BL409" s="333"/>
      <c r="BM409" s="333"/>
      <c r="BN409" s="333"/>
      <c r="BO409" s="333"/>
      <c r="BP409" s="331" t="s">
        <v>287</v>
      </c>
    </row>
    <row r="410" spans="1:68" s="331" customFormat="1" x14ac:dyDescent="0.3">
      <c r="A410" s="330"/>
      <c r="B410" s="330"/>
      <c r="C410" s="330"/>
      <c r="D410" s="330"/>
      <c r="E410" s="330"/>
      <c r="F410" s="330"/>
      <c r="G410" s="330"/>
      <c r="H410" s="330"/>
      <c r="I410" s="330"/>
      <c r="J410" s="330"/>
      <c r="K410" s="330"/>
      <c r="L410" s="330"/>
      <c r="M410" s="330"/>
      <c r="N410" s="330"/>
      <c r="O410" s="330"/>
      <c r="P410" s="330"/>
      <c r="Q410" s="330"/>
      <c r="R410" s="330"/>
      <c r="S410" s="330"/>
      <c r="T410" s="330"/>
      <c r="U410" s="330"/>
      <c r="V410" s="330"/>
      <c r="W410" s="330"/>
      <c r="X410" s="330"/>
      <c r="Y410" s="330"/>
      <c r="BF410" s="332">
        <v>406</v>
      </c>
      <c r="BG410" s="333">
        <v>135000</v>
      </c>
      <c r="BH410" s="333">
        <v>99000</v>
      </c>
      <c r="BI410" s="333">
        <v>110000</v>
      </c>
      <c r="BJ410" s="333">
        <v>85000</v>
      </c>
      <c r="BK410" s="333">
        <v>99000</v>
      </c>
      <c r="BL410" s="333"/>
      <c r="BM410" s="333"/>
      <c r="BN410" s="333"/>
      <c r="BO410" s="333"/>
      <c r="BP410" s="331" t="s">
        <v>287</v>
      </c>
    </row>
    <row r="411" spans="1:68" s="331" customFormat="1" x14ac:dyDescent="0.3">
      <c r="A411" s="330"/>
      <c r="B411" s="330"/>
      <c r="C411" s="330"/>
      <c r="D411" s="330"/>
      <c r="E411" s="330"/>
      <c r="F411" s="330"/>
      <c r="G411" s="330"/>
      <c r="H411" s="330"/>
      <c r="I411" s="330"/>
      <c r="J411" s="330"/>
      <c r="K411" s="330"/>
      <c r="L411" s="330"/>
      <c r="M411" s="330"/>
      <c r="N411" s="330"/>
      <c r="O411" s="330"/>
      <c r="P411" s="330"/>
      <c r="Q411" s="330"/>
      <c r="R411" s="330"/>
      <c r="S411" s="330"/>
      <c r="T411" s="330"/>
      <c r="U411" s="330"/>
      <c r="V411" s="330"/>
      <c r="W411" s="330"/>
      <c r="X411" s="330"/>
      <c r="Y411" s="330"/>
      <c r="BF411" s="332">
        <v>407</v>
      </c>
      <c r="BG411" s="333">
        <v>135000</v>
      </c>
      <c r="BH411" s="333">
        <v>99000</v>
      </c>
      <c r="BI411" s="333">
        <v>110000</v>
      </c>
      <c r="BJ411" s="333">
        <v>85000</v>
      </c>
      <c r="BK411" s="333">
        <v>99000</v>
      </c>
      <c r="BL411" s="333"/>
      <c r="BM411" s="333"/>
      <c r="BN411" s="333"/>
      <c r="BO411" s="333"/>
      <c r="BP411" s="331" t="s">
        <v>287</v>
      </c>
    </row>
    <row r="412" spans="1:68" s="331" customFormat="1" x14ac:dyDescent="0.3">
      <c r="A412" s="330"/>
      <c r="B412" s="330"/>
      <c r="C412" s="330"/>
      <c r="D412" s="330"/>
      <c r="E412" s="330"/>
      <c r="F412" s="330"/>
      <c r="G412" s="330"/>
      <c r="H412" s="330"/>
      <c r="I412" s="330"/>
      <c r="J412" s="330"/>
      <c r="K412" s="330"/>
      <c r="L412" s="330"/>
      <c r="M412" s="330"/>
      <c r="N412" s="330"/>
      <c r="O412" s="330"/>
      <c r="P412" s="330"/>
      <c r="Q412" s="330"/>
      <c r="R412" s="330"/>
      <c r="S412" s="330"/>
      <c r="T412" s="330"/>
      <c r="U412" s="330"/>
      <c r="V412" s="330"/>
      <c r="W412" s="330"/>
      <c r="X412" s="330"/>
      <c r="Y412" s="330"/>
      <c r="BF412" s="332">
        <v>408</v>
      </c>
      <c r="BG412" s="333">
        <v>135000</v>
      </c>
      <c r="BH412" s="333">
        <v>99000</v>
      </c>
      <c r="BI412" s="333">
        <v>110000</v>
      </c>
      <c r="BJ412" s="333">
        <v>85000</v>
      </c>
      <c r="BK412" s="333">
        <v>99000</v>
      </c>
      <c r="BL412" s="333"/>
      <c r="BM412" s="333"/>
      <c r="BN412" s="333"/>
      <c r="BO412" s="333"/>
      <c r="BP412" s="331" t="s">
        <v>287</v>
      </c>
    </row>
    <row r="413" spans="1:68" s="331" customFormat="1" x14ac:dyDescent="0.3">
      <c r="A413" s="330"/>
      <c r="B413" s="330"/>
      <c r="C413" s="330"/>
      <c r="D413" s="330"/>
      <c r="E413" s="330"/>
      <c r="F413" s="330"/>
      <c r="G413" s="330"/>
      <c r="H413" s="330"/>
      <c r="I413" s="330"/>
      <c r="J413" s="330"/>
      <c r="K413" s="330"/>
      <c r="L413" s="330"/>
      <c r="M413" s="330"/>
      <c r="N413" s="330"/>
      <c r="O413" s="330"/>
      <c r="P413" s="330"/>
      <c r="Q413" s="330"/>
      <c r="R413" s="330"/>
      <c r="S413" s="330"/>
      <c r="T413" s="330"/>
      <c r="U413" s="330"/>
      <c r="V413" s="330"/>
      <c r="W413" s="330"/>
      <c r="X413" s="330"/>
      <c r="Y413" s="330"/>
      <c r="BF413" s="332">
        <v>409</v>
      </c>
      <c r="BG413" s="333">
        <v>135000</v>
      </c>
      <c r="BH413" s="333">
        <v>99000</v>
      </c>
      <c r="BI413" s="333">
        <v>110000</v>
      </c>
      <c r="BJ413" s="333">
        <v>85000</v>
      </c>
      <c r="BK413" s="333">
        <v>99000</v>
      </c>
      <c r="BL413" s="333"/>
      <c r="BM413" s="333"/>
      <c r="BN413" s="333"/>
      <c r="BO413" s="333"/>
      <c r="BP413" s="331" t="s">
        <v>287</v>
      </c>
    </row>
    <row r="414" spans="1:68" s="331" customFormat="1" x14ac:dyDescent="0.3">
      <c r="A414" s="330"/>
      <c r="B414" s="330"/>
      <c r="C414" s="330"/>
      <c r="D414" s="330"/>
      <c r="E414" s="330"/>
      <c r="F414" s="330"/>
      <c r="G414" s="330"/>
      <c r="H414" s="330"/>
      <c r="I414" s="330"/>
      <c r="J414" s="330"/>
      <c r="K414" s="330"/>
      <c r="L414" s="330"/>
      <c r="M414" s="330"/>
      <c r="N414" s="330"/>
      <c r="O414" s="330"/>
      <c r="P414" s="330"/>
      <c r="Q414" s="330"/>
      <c r="R414" s="330"/>
      <c r="S414" s="330"/>
      <c r="T414" s="330"/>
      <c r="U414" s="330"/>
      <c r="V414" s="330"/>
      <c r="W414" s="330"/>
      <c r="X414" s="330"/>
      <c r="Y414" s="330"/>
      <c r="BF414" s="332">
        <v>410</v>
      </c>
      <c r="BG414" s="333">
        <v>135000</v>
      </c>
      <c r="BH414" s="333">
        <v>99000</v>
      </c>
      <c r="BI414" s="333">
        <v>110000</v>
      </c>
      <c r="BJ414" s="333">
        <v>85000</v>
      </c>
      <c r="BK414" s="333">
        <v>99000</v>
      </c>
      <c r="BL414" s="333"/>
      <c r="BM414" s="333"/>
      <c r="BN414" s="333"/>
      <c r="BO414" s="333"/>
      <c r="BP414" s="331" t="s">
        <v>287</v>
      </c>
    </row>
    <row r="415" spans="1:68" s="331" customFormat="1" x14ac:dyDescent="0.3">
      <c r="A415" s="330"/>
      <c r="B415" s="330"/>
      <c r="C415" s="330"/>
      <c r="D415" s="330"/>
      <c r="E415" s="330"/>
      <c r="F415" s="330"/>
      <c r="G415" s="330"/>
      <c r="H415" s="330"/>
      <c r="I415" s="330"/>
      <c r="J415" s="330"/>
      <c r="K415" s="330"/>
      <c r="L415" s="330"/>
      <c r="M415" s="330"/>
      <c r="N415" s="330"/>
      <c r="O415" s="330"/>
      <c r="P415" s="330"/>
      <c r="Q415" s="330"/>
      <c r="R415" s="330"/>
      <c r="S415" s="330"/>
      <c r="T415" s="330"/>
      <c r="U415" s="330"/>
      <c r="V415" s="330"/>
      <c r="W415" s="330"/>
      <c r="X415" s="330"/>
      <c r="Y415" s="330"/>
      <c r="BF415" s="332">
        <v>411</v>
      </c>
      <c r="BG415" s="333">
        <v>135000</v>
      </c>
      <c r="BH415" s="333">
        <v>99000</v>
      </c>
      <c r="BI415" s="333">
        <v>110000</v>
      </c>
      <c r="BJ415" s="333">
        <v>85000</v>
      </c>
      <c r="BK415" s="333">
        <v>99000</v>
      </c>
      <c r="BL415" s="333"/>
      <c r="BM415" s="333"/>
      <c r="BN415" s="333"/>
      <c r="BO415" s="333"/>
      <c r="BP415" s="331" t="s">
        <v>287</v>
      </c>
    </row>
    <row r="416" spans="1:68" s="331" customFormat="1" x14ac:dyDescent="0.3">
      <c r="A416" s="330"/>
      <c r="B416" s="330"/>
      <c r="C416" s="330"/>
      <c r="D416" s="330"/>
      <c r="E416" s="330"/>
      <c r="F416" s="330"/>
      <c r="G416" s="330"/>
      <c r="H416" s="330"/>
      <c r="I416" s="330"/>
      <c r="J416" s="330"/>
      <c r="K416" s="330"/>
      <c r="L416" s="330"/>
      <c r="M416" s="330"/>
      <c r="N416" s="330"/>
      <c r="O416" s="330"/>
      <c r="P416" s="330"/>
      <c r="Q416" s="330"/>
      <c r="R416" s="330"/>
      <c r="S416" s="330"/>
      <c r="T416" s="330"/>
      <c r="U416" s="330"/>
      <c r="V416" s="330"/>
      <c r="W416" s="330"/>
      <c r="X416" s="330"/>
      <c r="Y416" s="330"/>
      <c r="BF416" s="332">
        <v>412</v>
      </c>
      <c r="BG416" s="333">
        <v>135000</v>
      </c>
      <c r="BH416" s="333">
        <v>99000</v>
      </c>
      <c r="BI416" s="333">
        <v>110000</v>
      </c>
      <c r="BJ416" s="333">
        <v>85000</v>
      </c>
      <c r="BK416" s="333">
        <v>99000</v>
      </c>
      <c r="BL416" s="333"/>
      <c r="BM416" s="333"/>
      <c r="BN416" s="333"/>
      <c r="BO416" s="333"/>
      <c r="BP416" s="331" t="s">
        <v>287</v>
      </c>
    </row>
    <row r="417" spans="1:68" s="331" customFormat="1" x14ac:dyDescent="0.3">
      <c r="A417" s="330"/>
      <c r="B417" s="330"/>
      <c r="C417" s="330"/>
      <c r="D417" s="330"/>
      <c r="E417" s="330"/>
      <c r="F417" s="330"/>
      <c r="G417" s="330"/>
      <c r="H417" s="330"/>
      <c r="I417" s="330"/>
      <c r="J417" s="330"/>
      <c r="K417" s="330"/>
      <c r="L417" s="330"/>
      <c r="M417" s="330"/>
      <c r="N417" s="330"/>
      <c r="O417" s="330"/>
      <c r="P417" s="330"/>
      <c r="Q417" s="330"/>
      <c r="R417" s="330"/>
      <c r="S417" s="330"/>
      <c r="T417" s="330"/>
      <c r="U417" s="330"/>
      <c r="V417" s="330"/>
      <c r="W417" s="330"/>
      <c r="X417" s="330"/>
      <c r="Y417" s="330"/>
      <c r="BF417" s="332">
        <v>413</v>
      </c>
      <c r="BG417" s="333">
        <v>135000</v>
      </c>
      <c r="BH417" s="333">
        <v>99000</v>
      </c>
      <c r="BI417" s="333">
        <v>110000</v>
      </c>
      <c r="BJ417" s="333">
        <v>85000</v>
      </c>
      <c r="BK417" s="333">
        <v>99000</v>
      </c>
      <c r="BL417" s="333"/>
      <c r="BM417" s="333"/>
      <c r="BN417" s="333"/>
      <c r="BO417" s="333"/>
      <c r="BP417" s="331" t="s">
        <v>287</v>
      </c>
    </row>
    <row r="418" spans="1:68" s="331" customFormat="1" x14ac:dyDescent="0.3">
      <c r="A418" s="330"/>
      <c r="B418" s="330"/>
      <c r="C418" s="330"/>
      <c r="D418" s="330"/>
      <c r="E418" s="330"/>
      <c r="F418" s="330"/>
      <c r="G418" s="330"/>
      <c r="H418" s="330"/>
      <c r="I418" s="330"/>
      <c r="J418" s="330"/>
      <c r="K418" s="330"/>
      <c r="L418" s="330"/>
      <c r="M418" s="330"/>
      <c r="N418" s="330"/>
      <c r="O418" s="330"/>
      <c r="P418" s="330"/>
      <c r="Q418" s="330"/>
      <c r="R418" s="330"/>
      <c r="S418" s="330"/>
      <c r="T418" s="330"/>
      <c r="U418" s="330"/>
      <c r="V418" s="330"/>
      <c r="W418" s="330"/>
      <c r="X418" s="330"/>
      <c r="Y418" s="330"/>
      <c r="BF418" s="332">
        <v>414</v>
      </c>
      <c r="BG418" s="333">
        <v>135000</v>
      </c>
      <c r="BH418" s="333">
        <v>99000</v>
      </c>
      <c r="BI418" s="333">
        <v>110000</v>
      </c>
      <c r="BJ418" s="333">
        <v>85000</v>
      </c>
      <c r="BK418" s="333">
        <v>99000</v>
      </c>
      <c r="BL418" s="333"/>
      <c r="BM418" s="333"/>
      <c r="BN418" s="333"/>
      <c r="BO418" s="333"/>
      <c r="BP418" s="331" t="s">
        <v>287</v>
      </c>
    </row>
    <row r="419" spans="1:68" s="331" customFormat="1" x14ac:dyDescent="0.3">
      <c r="A419" s="330"/>
      <c r="B419" s="330"/>
      <c r="C419" s="330"/>
      <c r="D419" s="330"/>
      <c r="E419" s="330"/>
      <c r="F419" s="330"/>
      <c r="G419" s="330"/>
      <c r="H419" s="330"/>
      <c r="I419" s="330"/>
      <c r="J419" s="330"/>
      <c r="K419" s="330"/>
      <c r="L419" s="330"/>
      <c r="M419" s="330"/>
      <c r="N419" s="330"/>
      <c r="O419" s="330"/>
      <c r="P419" s="330"/>
      <c r="Q419" s="330"/>
      <c r="R419" s="330"/>
      <c r="S419" s="330"/>
      <c r="T419" s="330"/>
      <c r="U419" s="330"/>
      <c r="V419" s="330"/>
      <c r="W419" s="330"/>
      <c r="X419" s="330"/>
      <c r="Y419" s="330"/>
      <c r="BF419" s="332">
        <v>415</v>
      </c>
      <c r="BG419" s="333">
        <v>135000</v>
      </c>
      <c r="BH419" s="333">
        <v>99000</v>
      </c>
      <c r="BI419" s="333">
        <v>110000</v>
      </c>
      <c r="BJ419" s="333">
        <v>85000</v>
      </c>
      <c r="BK419" s="333">
        <v>99000</v>
      </c>
      <c r="BL419" s="333"/>
      <c r="BM419" s="333"/>
      <c r="BN419" s="333"/>
      <c r="BO419" s="333"/>
      <c r="BP419" s="331" t="s">
        <v>287</v>
      </c>
    </row>
    <row r="420" spans="1:68" s="331" customFormat="1" x14ac:dyDescent="0.3">
      <c r="A420" s="330"/>
      <c r="B420" s="330"/>
      <c r="C420" s="330"/>
      <c r="D420" s="330"/>
      <c r="E420" s="330"/>
      <c r="F420" s="330"/>
      <c r="G420" s="330"/>
      <c r="H420" s="330"/>
      <c r="I420" s="330"/>
      <c r="J420" s="330"/>
      <c r="K420" s="330"/>
      <c r="L420" s="330"/>
      <c r="M420" s="330"/>
      <c r="N420" s="330"/>
      <c r="O420" s="330"/>
      <c r="P420" s="330"/>
      <c r="Q420" s="330"/>
      <c r="R420" s="330"/>
      <c r="S420" s="330"/>
      <c r="T420" s="330"/>
      <c r="U420" s="330"/>
      <c r="V420" s="330"/>
      <c r="W420" s="330"/>
      <c r="X420" s="330"/>
      <c r="Y420" s="330"/>
      <c r="BF420" s="332">
        <v>416</v>
      </c>
      <c r="BG420" s="333">
        <v>135000</v>
      </c>
      <c r="BH420" s="333">
        <v>99000</v>
      </c>
      <c r="BI420" s="333">
        <v>110000</v>
      </c>
      <c r="BJ420" s="333">
        <v>85000</v>
      </c>
      <c r="BK420" s="333">
        <v>99000</v>
      </c>
      <c r="BL420" s="333"/>
      <c r="BM420" s="333"/>
      <c r="BN420" s="333"/>
      <c r="BO420" s="333"/>
      <c r="BP420" s="331" t="s">
        <v>287</v>
      </c>
    </row>
    <row r="421" spans="1:68" s="331" customFormat="1" x14ac:dyDescent="0.3">
      <c r="A421" s="330"/>
      <c r="B421" s="330"/>
      <c r="C421" s="330"/>
      <c r="D421" s="330"/>
      <c r="E421" s="330"/>
      <c r="F421" s="330"/>
      <c r="G421" s="330"/>
      <c r="H421" s="330"/>
      <c r="I421" s="330"/>
      <c r="J421" s="330"/>
      <c r="K421" s="330"/>
      <c r="L421" s="330"/>
      <c r="M421" s="330"/>
      <c r="N421" s="330"/>
      <c r="O421" s="330"/>
      <c r="P421" s="330"/>
      <c r="Q421" s="330"/>
      <c r="R421" s="330"/>
      <c r="S421" s="330"/>
      <c r="T421" s="330"/>
      <c r="U421" s="330"/>
      <c r="V421" s="330"/>
      <c r="W421" s="330"/>
      <c r="X421" s="330"/>
      <c r="Y421" s="330"/>
      <c r="BF421" s="332">
        <v>417</v>
      </c>
      <c r="BG421" s="333">
        <v>135000</v>
      </c>
      <c r="BH421" s="333">
        <v>99000</v>
      </c>
      <c r="BI421" s="333">
        <v>110000</v>
      </c>
      <c r="BJ421" s="333">
        <v>85000</v>
      </c>
      <c r="BK421" s="333">
        <v>99000</v>
      </c>
      <c r="BL421" s="333"/>
      <c r="BM421" s="333"/>
      <c r="BN421" s="333"/>
      <c r="BO421" s="333"/>
      <c r="BP421" s="331" t="s">
        <v>287</v>
      </c>
    </row>
    <row r="422" spans="1:68" s="331" customFormat="1" x14ac:dyDescent="0.3">
      <c r="A422" s="330"/>
      <c r="B422" s="330"/>
      <c r="C422" s="330"/>
      <c r="D422" s="330"/>
      <c r="E422" s="330"/>
      <c r="F422" s="330"/>
      <c r="G422" s="330"/>
      <c r="H422" s="330"/>
      <c r="I422" s="330"/>
      <c r="J422" s="330"/>
      <c r="K422" s="330"/>
      <c r="L422" s="330"/>
      <c r="M422" s="330"/>
      <c r="N422" s="330"/>
      <c r="O422" s="330"/>
      <c r="P422" s="330"/>
      <c r="Q422" s="330"/>
      <c r="R422" s="330"/>
      <c r="S422" s="330"/>
      <c r="T422" s="330"/>
      <c r="U422" s="330"/>
      <c r="V422" s="330"/>
      <c r="W422" s="330"/>
      <c r="X422" s="330"/>
      <c r="Y422" s="330"/>
      <c r="BF422" s="332">
        <v>418</v>
      </c>
      <c r="BG422" s="333">
        <v>135000</v>
      </c>
      <c r="BH422" s="333">
        <v>99000</v>
      </c>
      <c r="BI422" s="333">
        <v>110000</v>
      </c>
      <c r="BJ422" s="333">
        <v>85000</v>
      </c>
      <c r="BK422" s="333">
        <v>99000</v>
      </c>
      <c r="BL422" s="333"/>
      <c r="BM422" s="333"/>
      <c r="BN422" s="333"/>
      <c r="BO422" s="333"/>
      <c r="BP422" s="331" t="s">
        <v>287</v>
      </c>
    </row>
    <row r="423" spans="1:68" s="331" customFormat="1" x14ac:dyDescent="0.3">
      <c r="A423" s="330"/>
      <c r="B423" s="330"/>
      <c r="C423" s="330"/>
      <c r="D423" s="330"/>
      <c r="E423" s="330"/>
      <c r="F423" s="330"/>
      <c r="G423" s="330"/>
      <c r="H423" s="330"/>
      <c r="I423" s="330"/>
      <c r="J423" s="330"/>
      <c r="K423" s="330"/>
      <c r="L423" s="330"/>
      <c r="M423" s="330"/>
      <c r="N423" s="330"/>
      <c r="O423" s="330"/>
      <c r="P423" s="330"/>
      <c r="Q423" s="330"/>
      <c r="R423" s="330"/>
      <c r="S423" s="330"/>
      <c r="T423" s="330"/>
      <c r="U423" s="330"/>
      <c r="V423" s="330"/>
      <c r="W423" s="330"/>
      <c r="X423" s="330"/>
      <c r="Y423" s="330"/>
      <c r="BF423" s="332">
        <v>419</v>
      </c>
      <c r="BG423" s="333">
        <v>135000</v>
      </c>
      <c r="BH423" s="333">
        <v>99000</v>
      </c>
      <c r="BI423" s="333">
        <v>110000</v>
      </c>
      <c r="BJ423" s="333">
        <v>85000</v>
      </c>
      <c r="BK423" s="333">
        <v>99000</v>
      </c>
      <c r="BL423" s="333"/>
      <c r="BM423" s="333"/>
      <c r="BN423" s="333"/>
      <c r="BO423" s="333"/>
      <c r="BP423" s="331" t="s">
        <v>287</v>
      </c>
    </row>
    <row r="424" spans="1:68" s="331" customFormat="1" x14ac:dyDescent="0.3">
      <c r="A424" s="330"/>
      <c r="B424" s="330"/>
      <c r="C424" s="330"/>
      <c r="D424" s="330"/>
      <c r="E424" s="330"/>
      <c r="F424" s="330"/>
      <c r="G424" s="330"/>
      <c r="H424" s="330"/>
      <c r="I424" s="330"/>
      <c r="J424" s="330"/>
      <c r="K424" s="330"/>
      <c r="L424" s="330"/>
      <c r="M424" s="330"/>
      <c r="N424" s="330"/>
      <c r="O424" s="330"/>
      <c r="P424" s="330"/>
      <c r="Q424" s="330"/>
      <c r="R424" s="330"/>
      <c r="S424" s="330"/>
      <c r="T424" s="330"/>
      <c r="U424" s="330"/>
      <c r="V424" s="330"/>
      <c r="W424" s="330"/>
      <c r="X424" s="330"/>
      <c r="Y424" s="330"/>
      <c r="BF424" s="332">
        <v>420</v>
      </c>
      <c r="BG424" s="333">
        <v>135000</v>
      </c>
      <c r="BH424" s="333">
        <v>99000</v>
      </c>
      <c r="BI424" s="333">
        <v>110000</v>
      </c>
      <c r="BJ424" s="333">
        <v>85000</v>
      </c>
      <c r="BK424" s="333">
        <v>99000</v>
      </c>
      <c r="BL424" s="333"/>
      <c r="BM424" s="333"/>
      <c r="BN424" s="333"/>
      <c r="BO424" s="333"/>
      <c r="BP424" s="331" t="s">
        <v>287</v>
      </c>
    </row>
    <row r="425" spans="1:68" s="331" customFormat="1" x14ac:dyDescent="0.3">
      <c r="A425" s="330"/>
      <c r="B425" s="330"/>
      <c r="C425" s="330"/>
      <c r="D425" s="330"/>
      <c r="E425" s="330"/>
      <c r="F425" s="330"/>
      <c r="G425" s="330"/>
      <c r="H425" s="330"/>
      <c r="I425" s="330"/>
      <c r="J425" s="330"/>
      <c r="K425" s="330"/>
      <c r="L425" s="330"/>
      <c r="M425" s="330"/>
      <c r="N425" s="330"/>
      <c r="O425" s="330"/>
      <c r="P425" s="330"/>
      <c r="Q425" s="330"/>
      <c r="R425" s="330"/>
      <c r="S425" s="330"/>
      <c r="T425" s="330"/>
      <c r="U425" s="330"/>
      <c r="V425" s="330"/>
      <c r="W425" s="330"/>
      <c r="X425" s="330"/>
      <c r="Y425" s="330"/>
      <c r="BF425" s="332">
        <v>421</v>
      </c>
      <c r="BG425" s="333">
        <v>135000</v>
      </c>
      <c r="BH425" s="333">
        <v>99000</v>
      </c>
      <c r="BI425" s="333">
        <v>110000</v>
      </c>
      <c r="BJ425" s="333">
        <v>85000</v>
      </c>
      <c r="BK425" s="333">
        <v>99000</v>
      </c>
      <c r="BL425" s="333"/>
      <c r="BM425" s="333"/>
      <c r="BN425" s="333"/>
      <c r="BO425" s="333"/>
      <c r="BP425" s="331" t="s">
        <v>287</v>
      </c>
    </row>
    <row r="426" spans="1:68" s="331" customFormat="1" x14ac:dyDescent="0.3">
      <c r="A426" s="330"/>
      <c r="B426" s="330"/>
      <c r="C426" s="330"/>
      <c r="D426" s="330"/>
      <c r="E426" s="330"/>
      <c r="F426" s="330"/>
      <c r="G426" s="330"/>
      <c r="H426" s="330"/>
      <c r="I426" s="330"/>
      <c r="J426" s="330"/>
      <c r="K426" s="330"/>
      <c r="L426" s="330"/>
      <c r="M426" s="330"/>
      <c r="N426" s="330"/>
      <c r="O426" s="330"/>
      <c r="P426" s="330"/>
      <c r="Q426" s="330"/>
      <c r="R426" s="330"/>
      <c r="S426" s="330"/>
      <c r="T426" s="330"/>
      <c r="U426" s="330"/>
      <c r="V426" s="330"/>
      <c r="W426" s="330"/>
      <c r="X426" s="330"/>
      <c r="Y426" s="330"/>
      <c r="BF426" s="332">
        <v>422</v>
      </c>
      <c r="BG426" s="333">
        <v>135000</v>
      </c>
      <c r="BH426" s="333">
        <v>99000</v>
      </c>
      <c r="BI426" s="333">
        <v>110000</v>
      </c>
      <c r="BJ426" s="333">
        <v>85000</v>
      </c>
      <c r="BK426" s="333">
        <v>99000</v>
      </c>
      <c r="BL426" s="333"/>
      <c r="BM426" s="333"/>
      <c r="BN426" s="333"/>
      <c r="BO426" s="333"/>
      <c r="BP426" s="331" t="s">
        <v>287</v>
      </c>
    </row>
    <row r="427" spans="1:68" s="331" customFormat="1" x14ac:dyDescent="0.3">
      <c r="A427" s="330"/>
      <c r="B427" s="330"/>
      <c r="C427" s="330"/>
      <c r="D427" s="330"/>
      <c r="E427" s="330"/>
      <c r="F427" s="330"/>
      <c r="G427" s="330"/>
      <c r="H427" s="330"/>
      <c r="I427" s="330"/>
      <c r="J427" s="330"/>
      <c r="K427" s="330"/>
      <c r="L427" s="330"/>
      <c r="M427" s="330"/>
      <c r="N427" s="330"/>
      <c r="O427" s="330"/>
      <c r="P427" s="330"/>
      <c r="Q427" s="330"/>
      <c r="R427" s="330"/>
      <c r="S427" s="330"/>
      <c r="T427" s="330"/>
      <c r="U427" s="330"/>
      <c r="V427" s="330"/>
      <c r="W427" s="330"/>
      <c r="X427" s="330"/>
      <c r="Y427" s="330"/>
      <c r="BF427" s="332">
        <v>423</v>
      </c>
      <c r="BG427" s="333">
        <v>135000</v>
      </c>
      <c r="BH427" s="333">
        <v>99000</v>
      </c>
      <c r="BI427" s="333">
        <v>110000</v>
      </c>
      <c r="BJ427" s="333">
        <v>85000</v>
      </c>
      <c r="BK427" s="333">
        <v>99000</v>
      </c>
      <c r="BL427" s="333"/>
      <c r="BM427" s="333"/>
      <c r="BN427" s="333"/>
      <c r="BO427" s="333"/>
      <c r="BP427" s="331" t="s">
        <v>287</v>
      </c>
    </row>
    <row r="428" spans="1:68" s="331" customFormat="1" x14ac:dyDescent="0.3">
      <c r="A428" s="330"/>
      <c r="B428" s="330"/>
      <c r="C428" s="330"/>
      <c r="D428" s="330"/>
      <c r="E428" s="330"/>
      <c r="F428" s="330"/>
      <c r="G428" s="330"/>
      <c r="H428" s="330"/>
      <c r="I428" s="330"/>
      <c r="J428" s="330"/>
      <c r="K428" s="330"/>
      <c r="L428" s="330"/>
      <c r="M428" s="330"/>
      <c r="N428" s="330"/>
      <c r="O428" s="330"/>
      <c r="P428" s="330"/>
      <c r="Q428" s="330"/>
      <c r="R428" s="330"/>
      <c r="S428" s="330"/>
      <c r="T428" s="330"/>
      <c r="U428" s="330"/>
      <c r="V428" s="330"/>
      <c r="W428" s="330"/>
      <c r="X428" s="330"/>
      <c r="Y428" s="330"/>
      <c r="BF428" s="332">
        <v>424</v>
      </c>
      <c r="BG428" s="333">
        <v>135000</v>
      </c>
      <c r="BH428" s="333">
        <v>99000</v>
      </c>
      <c r="BI428" s="333">
        <v>110000</v>
      </c>
      <c r="BJ428" s="333">
        <v>85000</v>
      </c>
      <c r="BK428" s="333">
        <v>99000</v>
      </c>
      <c r="BL428" s="333"/>
      <c r="BM428" s="333"/>
      <c r="BN428" s="333"/>
      <c r="BO428" s="333"/>
      <c r="BP428" s="331" t="s">
        <v>287</v>
      </c>
    </row>
    <row r="429" spans="1:68" s="331" customFormat="1" x14ac:dyDescent="0.3">
      <c r="A429" s="330"/>
      <c r="B429" s="330"/>
      <c r="C429" s="330"/>
      <c r="D429" s="330"/>
      <c r="E429" s="330"/>
      <c r="F429" s="330"/>
      <c r="G429" s="330"/>
      <c r="H429" s="330"/>
      <c r="I429" s="330"/>
      <c r="J429" s="330"/>
      <c r="K429" s="330"/>
      <c r="L429" s="330"/>
      <c r="M429" s="330"/>
      <c r="N429" s="330"/>
      <c r="O429" s="330"/>
      <c r="P429" s="330"/>
      <c r="Q429" s="330"/>
      <c r="R429" s="330"/>
      <c r="S429" s="330"/>
      <c r="T429" s="330"/>
      <c r="U429" s="330"/>
      <c r="V429" s="330"/>
      <c r="W429" s="330"/>
      <c r="X429" s="330"/>
      <c r="Y429" s="330"/>
      <c r="BF429" s="332">
        <v>425</v>
      </c>
      <c r="BG429" s="333">
        <v>135000</v>
      </c>
      <c r="BH429" s="333">
        <v>99000</v>
      </c>
      <c r="BI429" s="333">
        <v>110000</v>
      </c>
      <c r="BJ429" s="333">
        <v>85000</v>
      </c>
      <c r="BK429" s="333">
        <v>99000</v>
      </c>
      <c r="BL429" s="333"/>
      <c r="BM429" s="333"/>
      <c r="BN429" s="333"/>
      <c r="BO429" s="333"/>
      <c r="BP429" s="331" t="s">
        <v>287</v>
      </c>
    </row>
    <row r="430" spans="1:68" s="331" customFormat="1" x14ac:dyDescent="0.3">
      <c r="A430" s="330"/>
      <c r="B430" s="330"/>
      <c r="C430" s="330"/>
      <c r="D430" s="330"/>
      <c r="E430" s="330"/>
      <c r="F430" s="330"/>
      <c r="G430" s="330"/>
      <c r="H430" s="330"/>
      <c r="I430" s="330"/>
      <c r="J430" s="330"/>
      <c r="K430" s="330"/>
      <c r="L430" s="330"/>
      <c r="M430" s="330"/>
      <c r="N430" s="330"/>
      <c r="O430" s="330"/>
      <c r="P430" s="330"/>
      <c r="Q430" s="330"/>
      <c r="R430" s="330"/>
      <c r="S430" s="330"/>
      <c r="T430" s="330"/>
      <c r="U430" s="330"/>
      <c r="V430" s="330"/>
      <c r="W430" s="330"/>
      <c r="X430" s="330"/>
      <c r="Y430" s="330"/>
      <c r="BF430" s="332">
        <v>426</v>
      </c>
      <c r="BG430" s="333">
        <v>135000</v>
      </c>
      <c r="BH430" s="333">
        <v>99000</v>
      </c>
      <c r="BI430" s="333">
        <v>110000</v>
      </c>
      <c r="BJ430" s="333">
        <v>85000</v>
      </c>
      <c r="BK430" s="333">
        <v>99000</v>
      </c>
      <c r="BL430" s="333"/>
      <c r="BM430" s="333"/>
      <c r="BN430" s="333"/>
      <c r="BO430" s="333"/>
      <c r="BP430" s="331" t="s">
        <v>287</v>
      </c>
    </row>
    <row r="431" spans="1:68" s="331" customFormat="1" x14ac:dyDescent="0.3">
      <c r="A431" s="330"/>
      <c r="B431" s="330"/>
      <c r="C431" s="330"/>
      <c r="D431" s="330"/>
      <c r="E431" s="330"/>
      <c r="F431" s="330"/>
      <c r="G431" s="330"/>
      <c r="H431" s="330"/>
      <c r="I431" s="330"/>
      <c r="J431" s="330"/>
      <c r="K431" s="330"/>
      <c r="L431" s="330"/>
      <c r="M431" s="330"/>
      <c r="N431" s="330"/>
      <c r="O431" s="330"/>
      <c r="P431" s="330"/>
      <c r="Q431" s="330"/>
      <c r="R431" s="330"/>
      <c r="S431" s="330"/>
      <c r="T431" s="330"/>
      <c r="U431" s="330"/>
      <c r="V431" s="330"/>
      <c r="W431" s="330"/>
      <c r="X431" s="330"/>
      <c r="Y431" s="330"/>
      <c r="BF431" s="332">
        <v>427</v>
      </c>
      <c r="BG431" s="333">
        <v>135000</v>
      </c>
      <c r="BH431" s="333">
        <v>99000</v>
      </c>
      <c r="BI431" s="333">
        <v>110000</v>
      </c>
      <c r="BJ431" s="333">
        <v>85000</v>
      </c>
      <c r="BK431" s="333">
        <v>99000</v>
      </c>
      <c r="BL431" s="333"/>
      <c r="BM431" s="333"/>
      <c r="BN431" s="333"/>
      <c r="BO431" s="333"/>
      <c r="BP431" s="331" t="s">
        <v>287</v>
      </c>
    </row>
    <row r="432" spans="1:68" s="331" customFormat="1" x14ac:dyDescent="0.3">
      <c r="A432" s="330"/>
      <c r="B432" s="330"/>
      <c r="C432" s="330"/>
      <c r="D432" s="330"/>
      <c r="E432" s="330"/>
      <c r="F432" s="330"/>
      <c r="G432" s="330"/>
      <c r="H432" s="330"/>
      <c r="I432" s="330"/>
      <c r="J432" s="330"/>
      <c r="K432" s="330"/>
      <c r="L432" s="330"/>
      <c r="M432" s="330"/>
      <c r="N432" s="330"/>
      <c r="O432" s="330"/>
      <c r="P432" s="330"/>
      <c r="Q432" s="330"/>
      <c r="R432" s="330"/>
      <c r="S432" s="330"/>
      <c r="T432" s="330"/>
      <c r="U432" s="330"/>
      <c r="V432" s="330"/>
      <c r="W432" s="330"/>
      <c r="X432" s="330"/>
      <c r="Y432" s="330"/>
      <c r="BF432" s="332">
        <v>428</v>
      </c>
      <c r="BG432" s="333">
        <v>135000</v>
      </c>
      <c r="BH432" s="333">
        <v>99000</v>
      </c>
      <c r="BI432" s="333">
        <v>110000</v>
      </c>
      <c r="BJ432" s="333">
        <v>85000</v>
      </c>
      <c r="BK432" s="333">
        <v>99000</v>
      </c>
      <c r="BL432" s="333"/>
      <c r="BM432" s="333"/>
      <c r="BN432" s="333"/>
      <c r="BO432" s="333"/>
      <c r="BP432" s="331" t="s">
        <v>287</v>
      </c>
    </row>
    <row r="433" spans="1:68" s="331" customFormat="1" x14ac:dyDescent="0.3">
      <c r="A433" s="330"/>
      <c r="B433" s="330"/>
      <c r="C433" s="330"/>
      <c r="D433" s="330"/>
      <c r="E433" s="330"/>
      <c r="F433" s="330"/>
      <c r="G433" s="330"/>
      <c r="H433" s="330"/>
      <c r="I433" s="330"/>
      <c r="J433" s="330"/>
      <c r="K433" s="330"/>
      <c r="L433" s="330"/>
      <c r="M433" s="330"/>
      <c r="N433" s="330"/>
      <c r="O433" s="330"/>
      <c r="P433" s="330"/>
      <c r="Q433" s="330"/>
      <c r="R433" s="330"/>
      <c r="S433" s="330"/>
      <c r="T433" s="330"/>
      <c r="U433" s="330"/>
      <c r="V433" s="330"/>
      <c r="W433" s="330"/>
      <c r="X433" s="330"/>
      <c r="Y433" s="330"/>
      <c r="BF433" s="332">
        <v>429</v>
      </c>
      <c r="BG433" s="333">
        <v>135000</v>
      </c>
      <c r="BH433" s="333">
        <v>99000</v>
      </c>
      <c r="BI433" s="333">
        <v>110000</v>
      </c>
      <c r="BJ433" s="333">
        <v>85000</v>
      </c>
      <c r="BK433" s="333">
        <v>99000</v>
      </c>
      <c r="BL433" s="333"/>
      <c r="BM433" s="333"/>
      <c r="BN433" s="333"/>
      <c r="BO433" s="333"/>
      <c r="BP433" s="331" t="s">
        <v>287</v>
      </c>
    </row>
    <row r="434" spans="1:68" s="331" customFormat="1" x14ac:dyDescent="0.3">
      <c r="A434" s="330"/>
      <c r="B434" s="330"/>
      <c r="C434" s="330"/>
      <c r="D434" s="330"/>
      <c r="E434" s="330"/>
      <c r="F434" s="330"/>
      <c r="G434" s="330"/>
      <c r="H434" s="330"/>
      <c r="I434" s="330"/>
      <c r="J434" s="330"/>
      <c r="K434" s="330"/>
      <c r="L434" s="330"/>
      <c r="M434" s="330"/>
      <c r="N434" s="330"/>
      <c r="O434" s="330"/>
      <c r="P434" s="330"/>
      <c r="Q434" s="330"/>
      <c r="R434" s="330"/>
      <c r="S434" s="330"/>
      <c r="T434" s="330"/>
      <c r="U434" s="330"/>
      <c r="V434" s="330"/>
      <c r="W434" s="330"/>
      <c r="X434" s="330"/>
      <c r="Y434" s="330"/>
      <c r="BF434" s="332">
        <v>430</v>
      </c>
      <c r="BG434" s="333">
        <v>135000</v>
      </c>
      <c r="BH434" s="333">
        <v>99000</v>
      </c>
      <c r="BI434" s="333">
        <v>110000</v>
      </c>
      <c r="BJ434" s="333">
        <v>85000</v>
      </c>
      <c r="BK434" s="333">
        <v>99000</v>
      </c>
      <c r="BL434" s="333"/>
      <c r="BM434" s="333"/>
      <c r="BN434" s="333"/>
      <c r="BO434" s="333"/>
      <c r="BP434" s="331" t="s">
        <v>287</v>
      </c>
    </row>
    <row r="435" spans="1:68" s="331" customFormat="1" x14ac:dyDescent="0.3">
      <c r="A435" s="330"/>
      <c r="B435" s="330"/>
      <c r="C435" s="330"/>
      <c r="D435" s="330"/>
      <c r="E435" s="330"/>
      <c r="F435" s="330"/>
      <c r="G435" s="330"/>
      <c r="H435" s="330"/>
      <c r="I435" s="330"/>
      <c r="J435" s="330"/>
      <c r="K435" s="330"/>
      <c r="L435" s="330"/>
      <c r="M435" s="330"/>
      <c r="N435" s="330"/>
      <c r="O435" s="330"/>
      <c r="P435" s="330"/>
      <c r="Q435" s="330"/>
      <c r="R435" s="330"/>
      <c r="S435" s="330"/>
      <c r="T435" s="330"/>
      <c r="U435" s="330"/>
      <c r="V435" s="330"/>
      <c r="W435" s="330"/>
      <c r="X435" s="330"/>
      <c r="Y435" s="330"/>
      <c r="BF435" s="332">
        <v>431</v>
      </c>
      <c r="BG435" s="333">
        <v>135000</v>
      </c>
      <c r="BH435" s="333">
        <v>99000</v>
      </c>
      <c r="BI435" s="333">
        <v>110000</v>
      </c>
      <c r="BJ435" s="333">
        <v>85000</v>
      </c>
      <c r="BK435" s="333">
        <v>99000</v>
      </c>
      <c r="BL435" s="333"/>
      <c r="BM435" s="333"/>
      <c r="BN435" s="333"/>
      <c r="BO435" s="333"/>
      <c r="BP435" s="331" t="s">
        <v>287</v>
      </c>
    </row>
    <row r="436" spans="1:68" s="331" customFormat="1" x14ac:dyDescent="0.3">
      <c r="A436" s="330"/>
      <c r="B436" s="330"/>
      <c r="C436" s="330"/>
      <c r="D436" s="330"/>
      <c r="E436" s="330"/>
      <c r="F436" s="330"/>
      <c r="G436" s="330"/>
      <c r="H436" s="330"/>
      <c r="I436" s="330"/>
      <c r="J436" s="330"/>
      <c r="K436" s="330"/>
      <c r="L436" s="330"/>
      <c r="M436" s="330"/>
      <c r="N436" s="330"/>
      <c r="O436" s="330"/>
      <c r="P436" s="330"/>
      <c r="Q436" s="330"/>
      <c r="R436" s="330"/>
      <c r="S436" s="330"/>
      <c r="T436" s="330"/>
      <c r="U436" s="330"/>
      <c r="V436" s="330"/>
      <c r="W436" s="330"/>
      <c r="X436" s="330"/>
      <c r="Y436" s="330"/>
      <c r="BF436" s="332">
        <v>432</v>
      </c>
      <c r="BG436" s="333">
        <v>135000</v>
      </c>
      <c r="BH436" s="333">
        <v>99000</v>
      </c>
      <c r="BI436" s="333">
        <v>110000</v>
      </c>
      <c r="BJ436" s="333">
        <v>85000</v>
      </c>
      <c r="BK436" s="333">
        <v>99000</v>
      </c>
      <c r="BL436" s="333"/>
      <c r="BM436" s="333"/>
      <c r="BN436" s="333"/>
      <c r="BO436" s="333"/>
      <c r="BP436" s="331" t="s">
        <v>287</v>
      </c>
    </row>
    <row r="437" spans="1:68" s="331" customFormat="1" x14ac:dyDescent="0.3">
      <c r="A437" s="330"/>
      <c r="B437" s="330"/>
      <c r="C437" s="330"/>
      <c r="D437" s="330"/>
      <c r="E437" s="330"/>
      <c r="F437" s="330"/>
      <c r="G437" s="330"/>
      <c r="H437" s="330"/>
      <c r="I437" s="330"/>
      <c r="J437" s="330"/>
      <c r="K437" s="330"/>
      <c r="L437" s="330"/>
      <c r="M437" s="330"/>
      <c r="N437" s="330"/>
      <c r="O437" s="330"/>
      <c r="P437" s="330"/>
      <c r="Q437" s="330"/>
      <c r="R437" s="330"/>
      <c r="S437" s="330"/>
      <c r="T437" s="330"/>
      <c r="U437" s="330"/>
      <c r="V437" s="330"/>
      <c r="W437" s="330"/>
      <c r="X437" s="330"/>
      <c r="Y437" s="330"/>
      <c r="BF437" s="332">
        <v>433</v>
      </c>
      <c r="BG437" s="333">
        <v>135000</v>
      </c>
      <c r="BH437" s="333">
        <v>99000</v>
      </c>
      <c r="BI437" s="333">
        <v>110000</v>
      </c>
      <c r="BJ437" s="333">
        <v>85000</v>
      </c>
      <c r="BK437" s="333">
        <v>99000</v>
      </c>
      <c r="BL437" s="333"/>
      <c r="BM437" s="333"/>
      <c r="BN437" s="333"/>
      <c r="BO437" s="333"/>
      <c r="BP437" s="331" t="s">
        <v>287</v>
      </c>
    </row>
    <row r="438" spans="1:68" s="331" customFormat="1" x14ac:dyDescent="0.3">
      <c r="A438" s="330"/>
      <c r="B438" s="330"/>
      <c r="C438" s="330"/>
      <c r="D438" s="330"/>
      <c r="E438" s="330"/>
      <c r="F438" s="330"/>
      <c r="G438" s="330"/>
      <c r="H438" s="330"/>
      <c r="I438" s="330"/>
      <c r="J438" s="330"/>
      <c r="K438" s="330"/>
      <c r="L438" s="330"/>
      <c r="M438" s="330"/>
      <c r="N438" s="330"/>
      <c r="O438" s="330"/>
      <c r="P438" s="330"/>
      <c r="Q438" s="330"/>
      <c r="R438" s="330"/>
      <c r="S438" s="330"/>
      <c r="T438" s="330"/>
      <c r="U438" s="330"/>
      <c r="V438" s="330"/>
      <c r="W438" s="330"/>
      <c r="X438" s="330"/>
      <c r="Y438" s="330"/>
      <c r="BF438" s="332">
        <v>434</v>
      </c>
      <c r="BG438" s="333">
        <v>135000</v>
      </c>
      <c r="BH438" s="333">
        <v>99000</v>
      </c>
      <c r="BI438" s="333">
        <v>110000</v>
      </c>
      <c r="BJ438" s="333">
        <v>85000</v>
      </c>
      <c r="BK438" s="333">
        <v>99000</v>
      </c>
      <c r="BL438" s="333"/>
      <c r="BM438" s="333"/>
      <c r="BN438" s="333"/>
      <c r="BO438" s="333"/>
      <c r="BP438" s="331" t="s">
        <v>287</v>
      </c>
    </row>
    <row r="439" spans="1:68" s="331" customFormat="1" x14ac:dyDescent="0.3">
      <c r="A439" s="330"/>
      <c r="B439" s="330"/>
      <c r="C439" s="330"/>
      <c r="D439" s="330"/>
      <c r="E439" s="330"/>
      <c r="F439" s="330"/>
      <c r="G439" s="330"/>
      <c r="H439" s="330"/>
      <c r="I439" s="330"/>
      <c r="J439" s="330"/>
      <c r="K439" s="330"/>
      <c r="L439" s="330"/>
      <c r="M439" s="330"/>
      <c r="N439" s="330"/>
      <c r="O439" s="330"/>
      <c r="P439" s="330"/>
      <c r="Q439" s="330"/>
      <c r="R439" s="330"/>
      <c r="S439" s="330"/>
      <c r="T439" s="330"/>
      <c r="U439" s="330"/>
      <c r="V439" s="330"/>
      <c r="W439" s="330"/>
      <c r="X439" s="330"/>
      <c r="Y439" s="330"/>
      <c r="BF439" s="332">
        <v>435</v>
      </c>
      <c r="BG439" s="333">
        <v>135000</v>
      </c>
      <c r="BH439" s="333">
        <v>99000</v>
      </c>
      <c r="BI439" s="333">
        <v>110000</v>
      </c>
      <c r="BJ439" s="333">
        <v>85000</v>
      </c>
      <c r="BK439" s="333">
        <v>99000</v>
      </c>
      <c r="BL439" s="333"/>
      <c r="BM439" s="333"/>
      <c r="BN439" s="333"/>
      <c r="BO439" s="333"/>
      <c r="BP439" s="331" t="s">
        <v>287</v>
      </c>
    </row>
    <row r="440" spans="1:68" s="331" customFormat="1" x14ac:dyDescent="0.3">
      <c r="A440" s="330"/>
      <c r="B440" s="330"/>
      <c r="C440" s="330"/>
      <c r="D440" s="330"/>
      <c r="E440" s="330"/>
      <c r="F440" s="330"/>
      <c r="G440" s="330"/>
      <c r="H440" s="330"/>
      <c r="I440" s="330"/>
      <c r="J440" s="330"/>
      <c r="K440" s="330"/>
      <c r="L440" s="330"/>
      <c r="M440" s="330"/>
      <c r="N440" s="330"/>
      <c r="O440" s="330"/>
      <c r="P440" s="330"/>
      <c r="Q440" s="330"/>
      <c r="R440" s="330"/>
      <c r="S440" s="330"/>
      <c r="T440" s="330"/>
      <c r="U440" s="330"/>
      <c r="V440" s="330"/>
      <c r="W440" s="330"/>
      <c r="X440" s="330"/>
      <c r="Y440" s="330"/>
      <c r="BF440" s="332">
        <v>436</v>
      </c>
      <c r="BG440" s="333">
        <v>135000</v>
      </c>
      <c r="BH440" s="333">
        <v>99000</v>
      </c>
      <c r="BI440" s="333">
        <v>110000</v>
      </c>
      <c r="BJ440" s="333">
        <v>85000</v>
      </c>
      <c r="BK440" s="333">
        <v>99000</v>
      </c>
      <c r="BL440" s="333"/>
      <c r="BM440" s="333"/>
      <c r="BN440" s="333"/>
      <c r="BO440" s="333"/>
      <c r="BP440" s="331" t="s">
        <v>287</v>
      </c>
    </row>
    <row r="441" spans="1:68" s="331" customFormat="1" x14ac:dyDescent="0.3">
      <c r="A441" s="330"/>
      <c r="B441" s="330"/>
      <c r="C441" s="330"/>
      <c r="D441" s="330"/>
      <c r="E441" s="330"/>
      <c r="F441" s="330"/>
      <c r="G441" s="330"/>
      <c r="H441" s="330"/>
      <c r="I441" s="330"/>
      <c r="J441" s="330"/>
      <c r="K441" s="330"/>
      <c r="L441" s="330"/>
      <c r="M441" s="330"/>
      <c r="N441" s="330"/>
      <c r="O441" s="330"/>
      <c r="P441" s="330"/>
      <c r="Q441" s="330"/>
      <c r="R441" s="330"/>
      <c r="S441" s="330"/>
      <c r="T441" s="330"/>
      <c r="U441" s="330"/>
      <c r="V441" s="330"/>
      <c r="W441" s="330"/>
      <c r="X441" s="330"/>
      <c r="Y441" s="330"/>
      <c r="BF441" s="332">
        <v>437</v>
      </c>
      <c r="BG441" s="333">
        <v>135000</v>
      </c>
      <c r="BH441" s="333">
        <v>99000</v>
      </c>
      <c r="BI441" s="333">
        <v>110000</v>
      </c>
      <c r="BJ441" s="333">
        <v>85000</v>
      </c>
      <c r="BK441" s="333">
        <v>99000</v>
      </c>
      <c r="BL441" s="333"/>
      <c r="BM441" s="333"/>
      <c r="BN441" s="333"/>
      <c r="BO441" s="333"/>
      <c r="BP441" s="331" t="s">
        <v>287</v>
      </c>
    </row>
    <row r="442" spans="1:68" s="331" customFormat="1" x14ac:dyDescent="0.3">
      <c r="A442" s="330"/>
      <c r="B442" s="330"/>
      <c r="C442" s="330"/>
      <c r="D442" s="330"/>
      <c r="E442" s="330"/>
      <c r="F442" s="330"/>
      <c r="G442" s="330"/>
      <c r="H442" s="330"/>
      <c r="I442" s="330"/>
      <c r="J442" s="330"/>
      <c r="K442" s="330"/>
      <c r="L442" s="330"/>
      <c r="M442" s="330"/>
      <c r="N442" s="330"/>
      <c r="O442" s="330"/>
      <c r="P442" s="330"/>
      <c r="Q442" s="330"/>
      <c r="R442" s="330"/>
      <c r="S442" s="330"/>
      <c r="T442" s="330"/>
      <c r="U442" s="330"/>
      <c r="V442" s="330"/>
      <c r="W442" s="330"/>
      <c r="X442" s="330"/>
      <c r="Y442" s="330"/>
      <c r="BF442" s="332">
        <v>438</v>
      </c>
      <c r="BG442" s="333">
        <v>135000</v>
      </c>
      <c r="BH442" s="333">
        <v>99000</v>
      </c>
      <c r="BI442" s="333">
        <v>110000</v>
      </c>
      <c r="BJ442" s="333">
        <v>85000</v>
      </c>
      <c r="BK442" s="333">
        <v>99000</v>
      </c>
      <c r="BL442" s="333"/>
      <c r="BM442" s="333"/>
      <c r="BN442" s="333"/>
      <c r="BO442" s="333"/>
      <c r="BP442" s="331" t="s">
        <v>287</v>
      </c>
    </row>
    <row r="443" spans="1:68" s="331" customFormat="1" x14ac:dyDescent="0.3">
      <c r="A443" s="330"/>
      <c r="B443" s="330"/>
      <c r="C443" s="330"/>
      <c r="D443" s="330"/>
      <c r="E443" s="330"/>
      <c r="F443" s="330"/>
      <c r="G443" s="330"/>
      <c r="H443" s="330"/>
      <c r="I443" s="330"/>
      <c r="J443" s="330"/>
      <c r="K443" s="330"/>
      <c r="L443" s="330"/>
      <c r="M443" s="330"/>
      <c r="N443" s="330"/>
      <c r="O443" s="330"/>
      <c r="P443" s="330"/>
      <c r="Q443" s="330"/>
      <c r="R443" s="330"/>
      <c r="S443" s="330"/>
      <c r="T443" s="330"/>
      <c r="U443" s="330"/>
      <c r="V443" s="330"/>
      <c r="W443" s="330"/>
      <c r="X443" s="330"/>
      <c r="Y443" s="330"/>
      <c r="BF443" s="332">
        <v>439</v>
      </c>
      <c r="BG443" s="333">
        <v>135000</v>
      </c>
      <c r="BH443" s="333">
        <v>99000</v>
      </c>
      <c r="BI443" s="333">
        <v>110000</v>
      </c>
      <c r="BJ443" s="333">
        <v>85000</v>
      </c>
      <c r="BK443" s="333">
        <v>99000</v>
      </c>
      <c r="BL443" s="333"/>
      <c r="BM443" s="333"/>
      <c r="BN443" s="333"/>
      <c r="BO443" s="333"/>
      <c r="BP443" s="331" t="s">
        <v>287</v>
      </c>
    </row>
    <row r="444" spans="1:68" s="331" customFormat="1" x14ac:dyDescent="0.3">
      <c r="A444" s="330"/>
      <c r="B444" s="330"/>
      <c r="C444" s="330"/>
      <c r="D444" s="330"/>
      <c r="E444" s="330"/>
      <c r="F444" s="330"/>
      <c r="G444" s="330"/>
      <c r="H444" s="330"/>
      <c r="I444" s="330"/>
      <c r="J444" s="330"/>
      <c r="K444" s="330"/>
      <c r="L444" s="330"/>
      <c r="M444" s="330"/>
      <c r="N444" s="330"/>
      <c r="O444" s="330"/>
      <c r="P444" s="330"/>
      <c r="Q444" s="330"/>
      <c r="R444" s="330"/>
      <c r="S444" s="330"/>
      <c r="T444" s="330"/>
      <c r="U444" s="330"/>
      <c r="V444" s="330"/>
      <c r="W444" s="330"/>
      <c r="X444" s="330"/>
      <c r="Y444" s="330"/>
      <c r="BF444" s="332">
        <v>440</v>
      </c>
      <c r="BG444" s="333">
        <v>135000</v>
      </c>
      <c r="BH444" s="333">
        <v>99000</v>
      </c>
      <c r="BI444" s="333">
        <v>110000</v>
      </c>
      <c r="BJ444" s="333">
        <v>85000</v>
      </c>
      <c r="BK444" s="333">
        <v>99000</v>
      </c>
      <c r="BL444" s="333"/>
      <c r="BM444" s="333"/>
      <c r="BN444" s="333"/>
      <c r="BO444" s="333"/>
      <c r="BP444" s="331" t="s">
        <v>287</v>
      </c>
    </row>
    <row r="445" spans="1:68" s="331" customFormat="1" x14ac:dyDescent="0.3">
      <c r="A445" s="330"/>
      <c r="B445" s="330"/>
      <c r="C445" s="330"/>
      <c r="D445" s="330"/>
      <c r="E445" s="330"/>
      <c r="F445" s="330"/>
      <c r="G445" s="330"/>
      <c r="H445" s="330"/>
      <c r="I445" s="330"/>
      <c r="J445" s="330"/>
      <c r="K445" s="330"/>
      <c r="L445" s="330"/>
      <c r="M445" s="330"/>
      <c r="N445" s="330"/>
      <c r="O445" s="330"/>
      <c r="P445" s="330"/>
      <c r="Q445" s="330"/>
      <c r="R445" s="330"/>
      <c r="S445" s="330"/>
      <c r="T445" s="330"/>
      <c r="U445" s="330"/>
      <c r="V445" s="330"/>
      <c r="W445" s="330"/>
      <c r="X445" s="330"/>
      <c r="Y445" s="330"/>
      <c r="BF445" s="332">
        <v>441</v>
      </c>
      <c r="BG445" s="333">
        <v>135000</v>
      </c>
      <c r="BH445" s="333">
        <v>99000</v>
      </c>
      <c r="BI445" s="333">
        <v>110000</v>
      </c>
      <c r="BJ445" s="333">
        <v>85000</v>
      </c>
      <c r="BK445" s="333">
        <v>99000</v>
      </c>
      <c r="BL445" s="333"/>
      <c r="BM445" s="333"/>
      <c r="BN445" s="333"/>
      <c r="BO445" s="333"/>
      <c r="BP445" s="331" t="s">
        <v>287</v>
      </c>
    </row>
    <row r="446" spans="1:68" s="331" customFormat="1" x14ac:dyDescent="0.3">
      <c r="A446" s="330"/>
      <c r="B446" s="330"/>
      <c r="C446" s="330"/>
      <c r="D446" s="330"/>
      <c r="E446" s="330"/>
      <c r="F446" s="330"/>
      <c r="G446" s="330"/>
      <c r="H446" s="330"/>
      <c r="I446" s="330"/>
      <c r="J446" s="330"/>
      <c r="K446" s="330"/>
      <c r="L446" s="330"/>
      <c r="M446" s="330"/>
      <c r="N446" s="330"/>
      <c r="O446" s="330"/>
      <c r="P446" s="330"/>
      <c r="Q446" s="330"/>
      <c r="R446" s="330"/>
      <c r="S446" s="330"/>
      <c r="T446" s="330"/>
      <c r="U446" s="330"/>
      <c r="V446" s="330"/>
      <c r="W446" s="330"/>
      <c r="X446" s="330"/>
      <c r="Y446" s="330"/>
      <c r="BF446" s="332">
        <v>442</v>
      </c>
      <c r="BG446" s="333">
        <v>135000</v>
      </c>
      <c r="BH446" s="333">
        <v>99000</v>
      </c>
      <c r="BI446" s="333">
        <v>110000</v>
      </c>
      <c r="BJ446" s="333">
        <v>85000</v>
      </c>
      <c r="BK446" s="333">
        <v>99000</v>
      </c>
      <c r="BL446" s="333"/>
      <c r="BM446" s="333"/>
      <c r="BN446" s="333"/>
      <c r="BO446" s="333"/>
      <c r="BP446" s="331" t="s">
        <v>287</v>
      </c>
    </row>
    <row r="447" spans="1:68" s="331" customFormat="1" x14ac:dyDescent="0.3">
      <c r="A447" s="330"/>
      <c r="B447" s="330"/>
      <c r="C447" s="330"/>
      <c r="D447" s="330"/>
      <c r="E447" s="330"/>
      <c r="F447" s="330"/>
      <c r="G447" s="330"/>
      <c r="H447" s="330"/>
      <c r="I447" s="330"/>
      <c r="J447" s="330"/>
      <c r="K447" s="330"/>
      <c r="L447" s="330"/>
      <c r="M447" s="330"/>
      <c r="N447" s="330"/>
      <c r="O447" s="330"/>
      <c r="P447" s="330"/>
      <c r="Q447" s="330"/>
      <c r="R447" s="330"/>
      <c r="S447" s="330"/>
      <c r="T447" s="330"/>
      <c r="U447" s="330"/>
      <c r="V447" s="330"/>
      <c r="W447" s="330"/>
      <c r="X447" s="330"/>
      <c r="Y447" s="330"/>
      <c r="BF447" s="332">
        <v>443</v>
      </c>
      <c r="BG447" s="333">
        <v>135000</v>
      </c>
      <c r="BH447" s="333">
        <v>99000</v>
      </c>
      <c r="BI447" s="333">
        <v>110000</v>
      </c>
      <c r="BJ447" s="333">
        <v>85000</v>
      </c>
      <c r="BK447" s="333">
        <v>99000</v>
      </c>
      <c r="BL447" s="333"/>
      <c r="BM447" s="333"/>
      <c r="BN447" s="333"/>
      <c r="BO447" s="333"/>
      <c r="BP447" s="331" t="s">
        <v>287</v>
      </c>
    </row>
    <row r="448" spans="1:68" s="331" customFormat="1" x14ac:dyDescent="0.3">
      <c r="A448" s="330"/>
      <c r="B448" s="330"/>
      <c r="C448" s="330"/>
      <c r="D448" s="330"/>
      <c r="E448" s="330"/>
      <c r="F448" s="330"/>
      <c r="G448" s="330"/>
      <c r="H448" s="330"/>
      <c r="I448" s="330"/>
      <c r="J448" s="330"/>
      <c r="K448" s="330"/>
      <c r="L448" s="330"/>
      <c r="M448" s="330"/>
      <c r="N448" s="330"/>
      <c r="O448" s="330"/>
      <c r="P448" s="330"/>
      <c r="Q448" s="330"/>
      <c r="R448" s="330"/>
      <c r="S448" s="330"/>
      <c r="T448" s="330"/>
      <c r="U448" s="330"/>
      <c r="V448" s="330"/>
      <c r="W448" s="330"/>
      <c r="X448" s="330"/>
      <c r="Y448" s="330"/>
      <c r="BF448" s="332">
        <v>444</v>
      </c>
      <c r="BG448" s="333">
        <v>135000</v>
      </c>
      <c r="BH448" s="333">
        <v>99000</v>
      </c>
      <c r="BI448" s="333">
        <v>110000</v>
      </c>
      <c r="BJ448" s="333">
        <v>85000</v>
      </c>
      <c r="BK448" s="333">
        <v>99000</v>
      </c>
      <c r="BL448" s="333"/>
      <c r="BM448" s="333"/>
      <c r="BN448" s="333"/>
      <c r="BO448" s="333"/>
      <c r="BP448" s="331" t="s">
        <v>287</v>
      </c>
    </row>
    <row r="449" spans="1:68" s="331" customFormat="1" x14ac:dyDescent="0.3">
      <c r="A449" s="330"/>
      <c r="B449" s="330"/>
      <c r="C449" s="330"/>
      <c r="D449" s="330"/>
      <c r="E449" s="330"/>
      <c r="F449" s="330"/>
      <c r="G449" s="330"/>
      <c r="H449" s="330"/>
      <c r="I449" s="330"/>
      <c r="J449" s="330"/>
      <c r="K449" s="330"/>
      <c r="L449" s="330"/>
      <c r="M449" s="330"/>
      <c r="N449" s="330"/>
      <c r="O449" s="330"/>
      <c r="P449" s="330"/>
      <c r="Q449" s="330"/>
      <c r="R449" s="330"/>
      <c r="S449" s="330"/>
      <c r="T449" s="330"/>
      <c r="U449" s="330"/>
      <c r="V449" s="330"/>
      <c r="W449" s="330"/>
      <c r="X449" s="330"/>
      <c r="Y449" s="330"/>
      <c r="BF449" s="332">
        <v>445</v>
      </c>
      <c r="BG449" s="333">
        <v>135000</v>
      </c>
      <c r="BH449" s="333">
        <v>99000</v>
      </c>
      <c r="BI449" s="333">
        <v>110000</v>
      </c>
      <c r="BJ449" s="333">
        <v>85000</v>
      </c>
      <c r="BK449" s="333">
        <v>99000</v>
      </c>
      <c r="BL449" s="333"/>
      <c r="BM449" s="333"/>
      <c r="BN449" s="333"/>
      <c r="BO449" s="333"/>
      <c r="BP449" s="331" t="s">
        <v>287</v>
      </c>
    </row>
    <row r="450" spans="1:68" s="331" customFormat="1" x14ac:dyDescent="0.3">
      <c r="A450" s="330"/>
      <c r="B450" s="330"/>
      <c r="C450" s="330"/>
      <c r="D450" s="330"/>
      <c r="E450" s="330"/>
      <c r="F450" s="330"/>
      <c r="G450" s="330"/>
      <c r="H450" s="330"/>
      <c r="I450" s="330"/>
      <c r="J450" s="330"/>
      <c r="K450" s="330"/>
      <c r="L450" s="330"/>
      <c r="M450" s="330"/>
      <c r="N450" s="330"/>
      <c r="O450" s="330"/>
      <c r="P450" s="330"/>
      <c r="Q450" s="330"/>
      <c r="R450" s="330"/>
      <c r="S450" s="330"/>
      <c r="T450" s="330"/>
      <c r="U450" s="330"/>
      <c r="V450" s="330"/>
      <c r="W450" s="330"/>
      <c r="X450" s="330"/>
      <c r="Y450" s="330"/>
      <c r="BF450" s="332">
        <v>446</v>
      </c>
      <c r="BG450" s="333">
        <v>135000</v>
      </c>
      <c r="BH450" s="333">
        <v>99000</v>
      </c>
      <c r="BI450" s="333">
        <v>110000</v>
      </c>
      <c r="BJ450" s="333">
        <v>85000</v>
      </c>
      <c r="BK450" s="333">
        <v>99000</v>
      </c>
      <c r="BL450" s="333"/>
      <c r="BM450" s="333"/>
      <c r="BN450" s="333"/>
      <c r="BO450" s="333"/>
      <c r="BP450" s="331" t="s">
        <v>287</v>
      </c>
    </row>
    <row r="451" spans="1:68" s="331" customFormat="1" x14ac:dyDescent="0.3">
      <c r="A451" s="330"/>
      <c r="B451" s="330"/>
      <c r="C451" s="330"/>
      <c r="D451" s="330"/>
      <c r="E451" s="330"/>
      <c r="F451" s="330"/>
      <c r="G451" s="330"/>
      <c r="H451" s="330"/>
      <c r="I451" s="330"/>
      <c r="J451" s="330"/>
      <c r="K451" s="330"/>
      <c r="L451" s="330"/>
      <c r="M451" s="330"/>
      <c r="N451" s="330"/>
      <c r="O451" s="330"/>
      <c r="P451" s="330"/>
      <c r="Q451" s="330"/>
      <c r="R451" s="330"/>
      <c r="S451" s="330"/>
      <c r="T451" s="330"/>
      <c r="U451" s="330"/>
      <c r="V451" s="330"/>
      <c r="W451" s="330"/>
      <c r="X451" s="330"/>
      <c r="Y451" s="330"/>
      <c r="BF451" s="332">
        <v>447</v>
      </c>
      <c r="BG451" s="333">
        <v>135000</v>
      </c>
      <c r="BH451" s="333">
        <v>99000</v>
      </c>
      <c r="BI451" s="333">
        <v>110000</v>
      </c>
      <c r="BJ451" s="333">
        <v>85000</v>
      </c>
      <c r="BK451" s="333">
        <v>99000</v>
      </c>
      <c r="BL451" s="333"/>
      <c r="BM451" s="333"/>
      <c r="BN451" s="333"/>
      <c r="BO451" s="333"/>
      <c r="BP451" s="331" t="s">
        <v>287</v>
      </c>
    </row>
    <row r="452" spans="1:68" s="331" customFormat="1" x14ac:dyDescent="0.3">
      <c r="A452" s="330"/>
      <c r="B452" s="330"/>
      <c r="C452" s="330"/>
      <c r="D452" s="330"/>
      <c r="E452" s="330"/>
      <c r="F452" s="330"/>
      <c r="G452" s="330"/>
      <c r="H452" s="330"/>
      <c r="I452" s="330"/>
      <c r="J452" s="330"/>
      <c r="K452" s="330"/>
      <c r="L452" s="330"/>
      <c r="M452" s="330"/>
      <c r="N452" s="330"/>
      <c r="O452" s="330"/>
      <c r="P452" s="330"/>
      <c r="Q452" s="330"/>
      <c r="R452" s="330"/>
      <c r="S452" s="330"/>
      <c r="T452" s="330"/>
      <c r="U452" s="330"/>
      <c r="V452" s="330"/>
      <c r="W452" s="330"/>
      <c r="X452" s="330"/>
      <c r="Y452" s="330"/>
      <c r="BF452" s="332">
        <v>448</v>
      </c>
      <c r="BG452" s="333">
        <v>135000</v>
      </c>
      <c r="BH452" s="333">
        <v>99000</v>
      </c>
      <c r="BI452" s="333">
        <v>110000</v>
      </c>
      <c r="BJ452" s="333">
        <v>85000</v>
      </c>
      <c r="BK452" s="333">
        <v>99000</v>
      </c>
      <c r="BL452" s="333"/>
      <c r="BM452" s="333"/>
      <c r="BN452" s="333"/>
      <c r="BO452" s="333"/>
      <c r="BP452" s="331" t="s">
        <v>287</v>
      </c>
    </row>
    <row r="453" spans="1:68" s="331" customFormat="1" x14ac:dyDescent="0.3">
      <c r="A453" s="330"/>
      <c r="B453" s="330"/>
      <c r="C453" s="330"/>
      <c r="D453" s="330"/>
      <c r="E453" s="330"/>
      <c r="F453" s="330"/>
      <c r="G453" s="330"/>
      <c r="H453" s="330"/>
      <c r="I453" s="330"/>
      <c r="J453" s="330"/>
      <c r="K453" s="330"/>
      <c r="L453" s="330"/>
      <c r="M453" s="330"/>
      <c r="N453" s="330"/>
      <c r="O453" s="330"/>
      <c r="P453" s="330"/>
      <c r="Q453" s="330"/>
      <c r="R453" s="330"/>
      <c r="S453" s="330"/>
      <c r="T453" s="330"/>
      <c r="U453" s="330"/>
      <c r="V453" s="330"/>
      <c r="W453" s="330"/>
      <c r="X453" s="330"/>
      <c r="Y453" s="330"/>
      <c r="BF453" s="332">
        <v>449</v>
      </c>
      <c r="BG453" s="333">
        <v>135000</v>
      </c>
      <c r="BH453" s="333">
        <v>99000</v>
      </c>
      <c r="BI453" s="333">
        <v>110000</v>
      </c>
      <c r="BJ453" s="333">
        <v>85000</v>
      </c>
      <c r="BK453" s="333">
        <v>99000</v>
      </c>
      <c r="BL453" s="333"/>
      <c r="BM453" s="333"/>
      <c r="BN453" s="333"/>
      <c r="BO453" s="333"/>
      <c r="BP453" s="331" t="s">
        <v>287</v>
      </c>
    </row>
    <row r="454" spans="1:68" s="331" customFormat="1" x14ac:dyDescent="0.3">
      <c r="A454" s="330"/>
      <c r="B454" s="330"/>
      <c r="C454" s="330"/>
      <c r="D454" s="330"/>
      <c r="E454" s="330"/>
      <c r="F454" s="330"/>
      <c r="G454" s="330"/>
      <c r="H454" s="330"/>
      <c r="I454" s="330"/>
      <c r="J454" s="330"/>
      <c r="K454" s="330"/>
      <c r="L454" s="330"/>
      <c r="M454" s="330"/>
      <c r="N454" s="330"/>
      <c r="O454" s="330"/>
      <c r="P454" s="330"/>
      <c r="Q454" s="330"/>
      <c r="R454" s="330"/>
      <c r="S454" s="330"/>
      <c r="T454" s="330"/>
      <c r="U454" s="330"/>
      <c r="V454" s="330"/>
      <c r="W454" s="330"/>
      <c r="X454" s="330"/>
      <c r="Y454" s="330"/>
      <c r="BF454" s="332">
        <v>450</v>
      </c>
      <c r="BG454" s="333">
        <v>135000</v>
      </c>
      <c r="BH454" s="333">
        <v>99000</v>
      </c>
      <c r="BI454" s="333">
        <v>110000</v>
      </c>
      <c r="BJ454" s="333">
        <v>85000</v>
      </c>
      <c r="BK454" s="333">
        <v>99000</v>
      </c>
      <c r="BL454" s="333"/>
      <c r="BM454" s="333"/>
      <c r="BN454" s="333"/>
      <c r="BO454" s="333"/>
      <c r="BP454" s="331" t="s">
        <v>287</v>
      </c>
    </row>
    <row r="455" spans="1:68" s="331" customFormat="1" x14ac:dyDescent="0.3">
      <c r="A455" s="330"/>
      <c r="B455" s="330"/>
      <c r="C455" s="330"/>
      <c r="D455" s="330"/>
      <c r="E455" s="330"/>
      <c r="F455" s="330"/>
      <c r="G455" s="330"/>
      <c r="H455" s="330"/>
      <c r="I455" s="330"/>
      <c r="J455" s="330"/>
      <c r="K455" s="330"/>
      <c r="L455" s="330"/>
      <c r="M455" s="330"/>
      <c r="N455" s="330"/>
      <c r="O455" s="330"/>
      <c r="P455" s="330"/>
      <c r="Q455" s="330"/>
      <c r="R455" s="330"/>
      <c r="S455" s="330"/>
      <c r="T455" s="330"/>
      <c r="U455" s="330"/>
      <c r="V455" s="330"/>
      <c r="W455" s="330"/>
      <c r="X455" s="330"/>
      <c r="Y455" s="330"/>
      <c r="BF455" s="332">
        <v>451</v>
      </c>
      <c r="BG455" s="333">
        <v>135000</v>
      </c>
      <c r="BH455" s="333">
        <v>99000</v>
      </c>
      <c r="BI455" s="333">
        <v>110000</v>
      </c>
      <c r="BJ455" s="333">
        <v>85000</v>
      </c>
      <c r="BK455" s="333">
        <v>99000</v>
      </c>
      <c r="BL455" s="333"/>
      <c r="BM455" s="333"/>
      <c r="BN455" s="333"/>
      <c r="BO455" s="333"/>
      <c r="BP455" s="331" t="s">
        <v>287</v>
      </c>
    </row>
    <row r="456" spans="1:68" s="331" customFormat="1" x14ac:dyDescent="0.3">
      <c r="A456" s="330"/>
      <c r="B456" s="330"/>
      <c r="C456" s="330"/>
      <c r="D456" s="330"/>
      <c r="E456" s="330"/>
      <c r="F456" s="330"/>
      <c r="G456" s="330"/>
      <c r="H456" s="330"/>
      <c r="I456" s="330"/>
      <c r="J456" s="330"/>
      <c r="K456" s="330"/>
      <c r="L456" s="330"/>
      <c r="M456" s="330"/>
      <c r="N456" s="330"/>
      <c r="O456" s="330"/>
      <c r="P456" s="330"/>
      <c r="Q456" s="330"/>
      <c r="R456" s="330"/>
      <c r="S456" s="330"/>
      <c r="T456" s="330"/>
      <c r="U456" s="330"/>
      <c r="V456" s="330"/>
      <c r="W456" s="330"/>
      <c r="X456" s="330"/>
      <c r="Y456" s="330"/>
      <c r="BF456" s="332">
        <v>452</v>
      </c>
      <c r="BG456" s="333">
        <v>135000</v>
      </c>
      <c r="BH456" s="333">
        <v>99000</v>
      </c>
      <c r="BI456" s="333">
        <v>110000</v>
      </c>
      <c r="BJ456" s="333">
        <v>85000</v>
      </c>
      <c r="BK456" s="333">
        <v>99000</v>
      </c>
      <c r="BL456" s="333"/>
      <c r="BM456" s="333"/>
      <c r="BN456" s="333"/>
      <c r="BO456" s="333"/>
      <c r="BP456" s="331" t="s">
        <v>287</v>
      </c>
    </row>
    <row r="457" spans="1:68" s="331" customFormat="1" x14ac:dyDescent="0.3">
      <c r="A457" s="330"/>
      <c r="B457" s="330"/>
      <c r="C457" s="330"/>
      <c r="D457" s="330"/>
      <c r="E457" s="330"/>
      <c r="F457" s="330"/>
      <c r="G457" s="330"/>
      <c r="H457" s="330"/>
      <c r="I457" s="330"/>
      <c r="J457" s="330"/>
      <c r="K457" s="330"/>
      <c r="L457" s="330"/>
      <c r="M457" s="330"/>
      <c r="N457" s="330"/>
      <c r="O457" s="330"/>
      <c r="P457" s="330"/>
      <c r="Q457" s="330"/>
      <c r="R457" s="330"/>
      <c r="S457" s="330"/>
      <c r="T457" s="330"/>
      <c r="U457" s="330"/>
      <c r="V457" s="330"/>
      <c r="W457" s="330"/>
      <c r="X457" s="330"/>
      <c r="Y457" s="330"/>
      <c r="BF457" s="332">
        <v>453</v>
      </c>
      <c r="BG457" s="333">
        <v>135000</v>
      </c>
      <c r="BH457" s="333">
        <v>99000</v>
      </c>
      <c r="BI457" s="333">
        <v>110000</v>
      </c>
      <c r="BJ457" s="333">
        <v>85000</v>
      </c>
      <c r="BK457" s="333">
        <v>99000</v>
      </c>
      <c r="BL457" s="333"/>
      <c r="BM457" s="333"/>
      <c r="BN457" s="333"/>
      <c r="BO457" s="333"/>
      <c r="BP457" s="331" t="s">
        <v>287</v>
      </c>
    </row>
    <row r="458" spans="1:68" s="331" customFormat="1" x14ac:dyDescent="0.3">
      <c r="A458" s="330"/>
      <c r="B458" s="330"/>
      <c r="C458" s="330"/>
      <c r="D458" s="330"/>
      <c r="E458" s="330"/>
      <c r="F458" s="330"/>
      <c r="G458" s="330"/>
      <c r="H458" s="330"/>
      <c r="I458" s="330"/>
      <c r="J458" s="330"/>
      <c r="K458" s="330"/>
      <c r="L458" s="330"/>
      <c r="M458" s="330"/>
      <c r="N458" s="330"/>
      <c r="O458" s="330"/>
      <c r="P458" s="330"/>
      <c r="Q458" s="330"/>
      <c r="R458" s="330"/>
      <c r="S458" s="330"/>
      <c r="T458" s="330"/>
      <c r="U458" s="330"/>
      <c r="V458" s="330"/>
      <c r="W458" s="330"/>
      <c r="X458" s="330"/>
      <c r="Y458" s="330"/>
      <c r="BF458" s="332">
        <v>454</v>
      </c>
      <c r="BG458" s="333">
        <v>135000</v>
      </c>
      <c r="BH458" s="333">
        <v>99000</v>
      </c>
      <c r="BI458" s="333">
        <v>110000</v>
      </c>
      <c r="BJ458" s="333">
        <v>85000</v>
      </c>
      <c r="BK458" s="333">
        <v>99000</v>
      </c>
      <c r="BL458" s="333"/>
      <c r="BM458" s="333"/>
      <c r="BN458" s="333"/>
      <c r="BO458" s="333"/>
      <c r="BP458" s="331" t="s">
        <v>287</v>
      </c>
    </row>
    <row r="459" spans="1:68" s="331" customFormat="1" x14ac:dyDescent="0.3">
      <c r="A459" s="330"/>
      <c r="B459" s="330"/>
      <c r="C459" s="330"/>
      <c r="D459" s="330"/>
      <c r="E459" s="330"/>
      <c r="F459" s="330"/>
      <c r="G459" s="330"/>
      <c r="H459" s="330"/>
      <c r="I459" s="330"/>
      <c r="J459" s="330"/>
      <c r="K459" s="330"/>
      <c r="L459" s="330"/>
      <c r="M459" s="330"/>
      <c r="N459" s="330"/>
      <c r="O459" s="330"/>
      <c r="P459" s="330"/>
      <c r="Q459" s="330"/>
      <c r="R459" s="330"/>
      <c r="S459" s="330"/>
      <c r="T459" s="330"/>
      <c r="U459" s="330"/>
      <c r="V459" s="330"/>
      <c r="W459" s="330"/>
      <c r="X459" s="330"/>
      <c r="Y459" s="330"/>
      <c r="BF459" s="332">
        <v>455</v>
      </c>
      <c r="BG459" s="333">
        <v>135000</v>
      </c>
      <c r="BH459" s="333">
        <v>99000</v>
      </c>
      <c r="BI459" s="333">
        <v>110000</v>
      </c>
      <c r="BJ459" s="333">
        <v>85000</v>
      </c>
      <c r="BK459" s="333">
        <v>99000</v>
      </c>
      <c r="BL459" s="333"/>
      <c r="BM459" s="333"/>
      <c r="BN459" s="333"/>
      <c r="BO459" s="333"/>
      <c r="BP459" s="331" t="s">
        <v>287</v>
      </c>
    </row>
    <row r="460" spans="1:68" s="331" customFormat="1" x14ac:dyDescent="0.3">
      <c r="A460" s="330"/>
      <c r="B460" s="330"/>
      <c r="C460" s="330"/>
      <c r="D460" s="330"/>
      <c r="E460" s="330"/>
      <c r="F460" s="330"/>
      <c r="G460" s="330"/>
      <c r="H460" s="330"/>
      <c r="I460" s="330"/>
      <c r="J460" s="330"/>
      <c r="K460" s="330"/>
      <c r="L460" s="330"/>
      <c r="M460" s="330"/>
      <c r="N460" s="330"/>
      <c r="O460" s="330"/>
      <c r="P460" s="330"/>
      <c r="Q460" s="330"/>
      <c r="R460" s="330"/>
      <c r="S460" s="330"/>
      <c r="T460" s="330"/>
      <c r="U460" s="330"/>
      <c r="V460" s="330"/>
      <c r="W460" s="330"/>
      <c r="X460" s="330"/>
      <c r="Y460" s="330"/>
      <c r="BF460" s="332">
        <v>456</v>
      </c>
      <c r="BG460" s="333">
        <v>135000</v>
      </c>
      <c r="BH460" s="333">
        <v>99000</v>
      </c>
      <c r="BI460" s="333">
        <v>110000</v>
      </c>
      <c r="BJ460" s="333">
        <v>85000</v>
      </c>
      <c r="BK460" s="333">
        <v>99000</v>
      </c>
      <c r="BL460" s="333"/>
      <c r="BM460" s="333"/>
      <c r="BN460" s="333"/>
      <c r="BO460" s="333"/>
      <c r="BP460" s="331" t="s">
        <v>287</v>
      </c>
    </row>
    <row r="461" spans="1:68" s="331" customFormat="1" x14ac:dyDescent="0.3">
      <c r="A461" s="330"/>
      <c r="B461" s="330"/>
      <c r="C461" s="330"/>
      <c r="D461" s="330"/>
      <c r="E461" s="330"/>
      <c r="F461" s="330"/>
      <c r="G461" s="330"/>
      <c r="H461" s="330"/>
      <c r="I461" s="330"/>
      <c r="J461" s="330"/>
      <c r="K461" s="330"/>
      <c r="L461" s="330"/>
      <c r="M461" s="330"/>
      <c r="N461" s="330"/>
      <c r="O461" s="330"/>
      <c r="P461" s="330"/>
      <c r="Q461" s="330"/>
      <c r="R461" s="330"/>
      <c r="S461" s="330"/>
      <c r="T461" s="330"/>
      <c r="U461" s="330"/>
      <c r="V461" s="330"/>
      <c r="W461" s="330"/>
      <c r="X461" s="330"/>
      <c r="Y461" s="330"/>
      <c r="BF461" s="332">
        <v>457</v>
      </c>
      <c r="BG461" s="333">
        <v>135000</v>
      </c>
      <c r="BH461" s="333">
        <v>99000</v>
      </c>
      <c r="BI461" s="333">
        <v>110000</v>
      </c>
      <c r="BJ461" s="333">
        <v>85000</v>
      </c>
      <c r="BK461" s="333">
        <v>99000</v>
      </c>
      <c r="BL461" s="333"/>
      <c r="BM461" s="333"/>
      <c r="BN461" s="333"/>
      <c r="BO461" s="333"/>
      <c r="BP461" s="331" t="s">
        <v>287</v>
      </c>
    </row>
    <row r="462" spans="1:68" s="331" customFormat="1" x14ac:dyDescent="0.3">
      <c r="A462" s="330"/>
      <c r="B462" s="330"/>
      <c r="C462" s="330"/>
      <c r="D462" s="330"/>
      <c r="E462" s="330"/>
      <c r="F462" s="330"/>
      <c r="G462" s="330"/>
      <c r="H462" s="330"/>
      <c r="I462" s="330"/>
      <c r="J462" s="330"/>
      <c r="K462" s="330"/>
      <c r="L462" s="330"/>
      <c r="M462" s="330"/>
      <c r="N462" s="330"/>
      <c r="O462" s="330"/>
      <c r="P462" s="330"/>
      <c r="Q462" s="330"/>
      <c r="R462" s="330"/>
      <c r="S462" s="330"/>
      <c r="T462" s="330"/>
      <c r="U462" s="330"/>
      <c r="V462" s="330"/>
      <c r="W462" s="330"/>
      <c r="X462" s="330"/>
      <c r="Y462" s="330"/>
      <c r="BF462" s="332">
        <v>458</v>
      </c>
      <c r="BG462" s="333">
        <v>135000</v>
      </c>
      <c r="BH462" s="333">
        <v>99000</v>
      </c>
      <c r="BI462" s="333">
        <v>110000</v>
      </c>
      <c r="BJ462" s="333">
        <v>85000</v>
      </c>
      <c r="BK462" s="333">
        <v>99000</v>
      </c>
      <c r="BL462" s="333"/>
      <c r="BM462" s="333"/>
      <c r="BN462" s="333"/>
      <c r="BO462" s="333"/>
      <c r="BP462" s="331" t="s">
        <v>287</v>
      </c>
    </row>
    <row r="463" spans="1:68" s="331" customFormat="1" x14ac:dyDescent="0.3">
      <c r="A463" s="330"/>
      <c r="B463" s="330"/>
      <c r="C463" s="330"/>
      <c r="D463" s="330"/>
      <c r="E463" s="330"/>
      <c r="F463" s="330"/>
      <c r="G463" s="330"/>
      <c r="H463" s="330"/>
      <c r="I463" s="330"/>
      <c r="J463" s="330"/>
      <c r="K463" s="330"/>
      <c r="L463" s="330"/>
      <c r="M463" s="330"/>
      <c r="N463" s="330"/>
      <c r="O463" s="330"/>
      <c r="P463" s="330"/>
      <c r="Q463" s="330"/>
      <c r="R463" s="330"/>
      <c r="S463" s="330"/>
      <c r="T463" s="330"/>
      <c r="U463" s="330"/>
      <c r="V463" s="330"/>
      <c r="W463" s="330"/>
      <c r="X463" s="330"/>
      <c r="Y463" s="330"/>
      <c r="BF463" s="332">
        <v>459</v>
      </c>
      <c r="BG463" s="333">
        <v>135000</v>
      </c>
      <c r="BH463" s="333">
        <v>99000</v>
      </c>
      <c r="BI463" s="333">
        <v>110000</v>
      </c>
      <c r="BJ463" s="333">
        <v>85000</v>
      </c>
      <c r="BK463" s="333">
        <v>99000</v>
      </c>
      <c r="BL463" s="333"/>
      <c r="BM463" s="333"/>
      <c r="BN463" s="333"/>
      <c r="BO463" s="333"/>
      <c r="BP463" s="331" t="s">
        <v>287</v>
      </c>
    </row>
    <row r="464" spans="1:68" s="331" customFormat="1" x14ac:dyDescent="0.3">
      <c r="A464" s="330"/>
      <c r="B464" s="330"/>
      <c r="C464" s="330"/>
      <c r="D464" s="330"/>
      <c r="E464" s="330"/>
      <c r="F464" s="330"/>
      <c r="G464" s="330"/>
      <c r="H464" s="330"/>
      <c r="I464" s="330"/>
      <c r="J464" s="330"/>
      <c r="K464" s="330"/>
      <c r="L464" s="330"/>
      <c r="M464" s="330"/>
      <c r="N464" s="330"/>
      <c r="O464" s="330"/>
      <c r="P464" s="330"/>
      <c r="Q464" s="330"/>
      <c r="R464" s="330"/>
      <c r="S464" s="330"/>
      <c r="T464" s="330"/>
      <c r="U464" s="330"/>
      <c r="V464" s="330"/>
      <c r="W464" s="330"/>
      <c r="X464" s="330"/>
      <c r="Y464" s="330"/>
      <c r="BF464" s="332">
        <v>460</v>
      </c>
      <c r="BG464" s="333">
        <v>135000</v>
      </c>
      <c r="BH464" s="333">
        <v>99000</v>
      </c>
      <c r="BI464" s="333">
        <v>110000</v>
      </c>
      <c r="BJ464" s="333">
        <v>85000</v>
      </c>
      <c r="BK464" s="333">
        <v>99000</v>
      </c>
      <c r="BL464" s="333"/>
      <c r="BM464" s="333"/>
      <c r="BN464" s="333"/>
      <c r="BO464" s="333"/>
      <c r="BP464" s="331" t="s">
        <v>287</v>
      </c>
    </row>
    <row r="465" spans="1:68" s="331" customFormat="1" x14ac:dyDescent="0.3">
      <c r="A465" s="330"/>
      <c r="B465" s="330"/>
      <c r="C465" s="330"/>
      <c r="D465" s="330"/>
      <c r="E465" s="330"/>
      <c r="F465" s="330"/>
      <c r="G465" s="330"/>
      <c r="H465" s="330"/>
      <c r="I465" s="330"/>
      <c r="J465" s="330"/>
      <c r="K465" s="330"/>
      <c r="L465" s="330"/>
      <c r="M465" s="330"/>
      <c r="N465" s="330"/>
      <c r="O465" s="330"/>
      <c r="P465" s="330"/>
      <c r="Q465" s="330"/>
      <c r="R465" s="330"/>
      <c r="S465" s="330"/>
      <c r="T465" s="330"/>
      <c r="U465" s="330"/>
      <c r="V465" s="330"/>
      <c r="W465" s="330"/>
      <c r="X465" s="330"/>
      <c r="Y465" s="330"/>
      <c r="BF465" s="332">
        <v>461</v>
      </c>
      <c r="BG465" s="333">
        <v>135000</v>
      </c>
      <c r="BH465" s="333">
        <v>99000</v>
      </c>
      <c r="BI465" s="333">
        <v>110000</v>
      </c>
      <c r="BJ465" s="333">
        <v>85000</v>
      </c>
      <c r="BK465" s="333">
        <v>99000</v>
      </c>
      <c r="BL465" s="333"/>
      <c r="BM465" s="333"/>
      <c r="BN465" s="333"/>
      <c r="BO465" s="333"/>
      <c r="BP465" s="331" t="s">
        <v>287</v>
      </c>
    </row>
    <row r="466" spans="1:68" s="331" customFormat="1" x14ac:dyDescent="0.3">
      <c r="A466" s="330"/>
      <c r="B466" s="330"/>
      <c r="C466" s="330"/>
      <c r="D466" s="330"/>
      <c r="E466" s="330"/>
      <c r="F466" s="330"/>
      <c r="G466" s="330"/>
      <c r="H466" s="330"/>
      <c r="I466" s="330"/>
      <c r="J466" s="330"/>
      <c r="K466" s="330"/>
      <c r="L466" s="330"/>
      <c r="M466" s="330"/>
      <c r="N466" s="330"/>
      <c r="O466" s="330"/>
      <c r="P466" s="330"/>
      <c r="Q466" s="330"/>
      <c r="R466" s="330"/>
      <c r="S466" s="330"/>
      <c r="T466" s="330"/>
      <c r="U466" s="330"/>
      <c r="V466" s="330"/>
      <c r="W466" s="330"/>
      <c r="X466" s="330"/>
      <c r="Y466" s="330"/>
      <c r="BF466" s="332">
        <v>462</v>
      </c>
      <c r="BG466" s="333">
        <v>135000</v>
      </c>
      <c r="BH466" s="333">
        <v>99000</v>
      </c>
      <c r="BI466" s="333">
        <v>110000</v>
      </c>
      <c r="BJ466" s="333">
        <v>85000</v>
      </c>
      <c r="BK466" s="333">
        <v>99000</v>
      </c>
      <c r="BL466" s="333"/>
      <c r="BM466" s="333"/>
      <c r="BN466" s="333"/>
      <c r="BO466" s="333"/>
      <c r="BP466" s="331" t="s">
        <v>287</v>
      </c>
    </row>
    <row r="467" spans="1:68" s="331" customFormat="1" x14ac:dyDescent="0.3">
      <c r="A467" s="330"/>
      <c r="B467" s="330"/>
      <c r="C467" s="330"/>
      <c r="D467" s="330"/>
      <c r="E467" s="330"/>
      <c r="F467" s="330"/>
      <c r="G467" s="330"/>
      <c r="H467" s="330"/>
      <c r="I467" s="330"/>
      <c r="J467" s="330"/>
      <c r="K467" s="330"/>
      <c r="L467" s="330"/>
      <c r="M467" s="330"/>
      <c r="N467" s="330"/>
      <c r="O467" s="330"/>
      <c r="P467" s="330"/>
      <c r="Q467" s="330"/>
      <c r="R467" s="330"/>
      <c r="S467" s="330"/>
      <c r="T467" s="330"/>
      <c r="U467" s="330"/>
      <c r="V467" s="330"/>
      <c r="W467" s="330"/>
      <c r="X467" s="330"/>
      <c r="Y467" s="330"/>
      <c r="BF467" s="332">
        <v>463</v>
      </c>
      <c r="BG467" s="333">
        <v>135000</v>
      </c>
      <c r="BH467" s="333">
        <v>99000</v>
      </c>
      <c r="BI467" s="333">
        <v>110000</v>
      </c>
      <c r="BJ467" s="333">
        <v>85000</v>
      </c>
      <c r="BK467" s="333">
        <v>99000</v>
      </c>
      <c r="BL467" s="333"/>
      <c r="BM467" s="333"/>
      <c r="BN467" s="333"/>
      <c r="BO467" s="333"/>
      <c r="BP467" s="331" t="s">
        <v>287</v>
      </c>
    </row>
    <row r="468" spans="1:68" s="331" customFormat="1" x14ac:dyDescent="0.3">
      <c r="A468" s="330"/>
      <c r="B468" s="330"/>
      <c r="C468" s="330"/>
      <c r="D468" s="330"/>
      <c r="E468" s="330"/>
      <c r="F468" s="330"/>
      <c r="G468" s="330"/>
      <c r="H468" s="330"/>
      <c r="I468" s="330"/>
      <c r="J468" s="330"/>
      <c r="K468" s="330"/>
      <c r="L468" s="330"/>
      <c r="M468" s="330"/>
      <c r="N468" s="330"/>
      <c r="O468" s="330"/>
      <c r="P468" s="330"/>
      <c r="Q468" s="330"/>
      <c r="R468" s="330"/>
      <c r="S468" s="330"/>
      <c r="T468" s="330"/>
      <c r="U468" s="330"/>
      <c r="V468" s="330"/>
      <c r="W468" s="330"/>
      <c r="X468" s="330"/>
      <c r="Y468" s="330"/>
      <c r="BF468" s="332">
        <v>464</v>
      </c>
      <c r="BG468" s="333">
        <v>135000</v>
      </c>
      <c r="BH468" s="333">
        <v>99000</v>
      </c>
      <c r="BI468" s="333">
        <v>110000</v>
      </c>
      <c r="BJ468" s="333">
        <v>85000</v>
      </c>
      <c r="BK468" s="333">
        <v>99000</v>
      </c>
      <c r="BL468" s="333"/>
      <c r="BM468" s="333"/>
      <c r="BN468" s="333"/>
      <c r="BO468" s="333"/>
      <c r="BP468" s="331" t="s">
        <v>287</v>
      </c>
    </row>
    <row r="469" spans="1:68" s="331" customFormat="1" x14ac:dyDescent="0.3">
      <c r="A469" s="330"/>
      <c r="B469" s="330"/>
      <c r="C469" s="330"/>
      <c r="D469" s="330"/>
      <c r="E469" s="330"/>
      <c r="F469" s="330"/>
      <c r="G469" s="330"/>
      <c r="H469" s="330"/>
      <c r="I469" s="330"/>
      <c r="J469" s="330"/>
      <c r="K469" s="330"/>
      <c r="L469" s="330"/>
      <c r="M469" s="330"/>
      <c r="N469" s="330"/>
      <c r="O469" s="330"/>
      <c r="P469" s="330"/>
      <c r="Q469" s="330"/>
      <c r="R469" s="330"/>
      <c r="S469" s="330"/>
      <c r="T469" s="330"/>
      <c r="U469" s="330"/>
      <c r="V469" s="330"/>
      <c r="W469" s="330"/>
      <c r="X469" s="330"/>
      <c r="Y469" s="330"/>
      <c r="BF469" s="332">
        <v>465</v>
      </c>
      <c r="BG469" s="333">
        <v>135000</v>
      </c>
      <c r="BH469" s="333">
        <v>99000</v>
      </c>
      <c r="BI469" s="333">
        <v>110000</v>
      </c>
      <c r="BJ469" s="333">
        <v>85000</v>
      </c>
      <c r="BK469" s="333">
        <v>99000</v>
      </c>
      <c r="BL469" s="333"/>
      <c r="BM469" s="333"/>
      <c r="BN469" s="333"/>
      <c r="BO469" s="333"/>
      <c r="BP469" s="331" t="s">
        <v>287</v>
      </c>
    </row>
    <row r="470" spans="1:68" s="331" customFormat="1" x14ac:dyDescent="0.3">
      <c r="A470" s="330"/>
      <c r="B470" s="330"/>
      <c r="C470" s="330"/>
      <c r="D470" s="330"/>
      <c r="E470" s="330"/>
      <c r="F470" s="330"/>
      <c r="G470" s="330"/>
      <c r="H470" s="330"/>
      <c r="I470" s="330"/>
      <c r="J470" s="330"/>
      <c r="K470" s="330"/>
      <c r="L470" s="330"/>
      <c r="M470" s="330"/>
      <c r="N470" s="330"/>
      <c r="O470" s="330"/>
      <c r="P470" s="330"/>
      <c r="Q470" s="330"/>
      <c r="R470" s="330"/>
      <c r="S470" s="330"/>
      <c r="T470" s="330"/>
      <c r="U470" s="330"/>
      <c r="V470" s="330"/>
      <c r="W470" s="330"/>
      <c r="X470" s="330"/>
      <c r="Y470" s="330"/>
      <c r="BF470" s="332">
        <v>466</v>
      </c>
      <c r="BG470" s="333">
        <v>135000</v>
      </c>
      <c r="BH470" s="333">
        <v>99000</v>
      </c>
      <c r="BI470" s="333">
        <v>110000</v>
      </c>
      <c r="BJ470" s="333">
        <v>85000</v>
      </c>
      <c r="BK470" s="333">
        <v>99000</v>
      </c>
      <c r="BL470" s="333"/>
      <c r="BM470" s="333"/>
      <c r="BN470" s="333"/>
      <c r="BO470" s="333"/>
      <c r="BP470" s="331" t="s">
        <v>287</v>
      </c>
    </row>
    <row r="471" spans="1:68" s="331" customFormat="1" x14ac:dyDescent="0.3">
      <c r="A471" s="330"/>
      <c r="B471" s="330"/>
      <c r="C471" s="330"/>
      <c r="D471" s="330"/>
      <c r="E471" s="330"/>
      <c r="F471" s="330"/>
      <c r="G471" s="330"/>
      <c r="H471" s="330"/>
      <c r="I471" s="330"/>
      <c r="J471" s="330"/>
      <c r="K471" s="330"/>
      <c r="L471" s="330"/>
      <c r="M471" s="330"/>
      <c r="N471" s="330"/>
      <c r="O471" s="330"/>
      <c r="P471" s="330"/>
      <c r="Q471" s="330"/>
      <c r="R471" s="330"/>
      <c r="S471" s="330"/>
      <c r="T471" s="330"/>
      <c r="U471" s="330"/>
      <c r="V471" s="330"/>
      <c r="W471" s="330"/>
      <c r="X471" s="330"/>
      <c r="Y471" s="330"/>
      <c r="BF471" s="332">
        <v>467</v>
      </c>
      <c r="BG471" s="333">
        <v>135000</v>
      </c>
      <c r="BH471" s="333">
        <v>99000</v>
      </c>
      <c r="BI471" s="333">
        <v>110000</v>
      </c>
      <c r="BJ471" s="333">
        <v>85000</v>
      </c>
      <c r="BK471" s="333">
        <v>99000</v>
      </c>
      <c r="BL471" s="333"/>
      <c r="BM471" s="333"/>
      <c r="BN471" s="333"/>
      <c r="BO471" s="333"/>
      <c r="BP471" s="331" t="s">
        <v>287</v>
      </c>
    </row>
    <row r="472" spans="1:68" s="331" customFormat="1" x14ac:dyDescent="0.3">
      <c r="A472" s="330"/>
      <c r="B472" s="330"/>
      <c r="C472" s="330"/>
      <c r="D472" s="330"/>
      <c r="E472" s="330"/>
      <c r="F472" s="330"/>
      <c r="G472" s="330"/>
      <c r="H472" s="330"/>
      <c r="I472" s="330"/>
      <c r="J472" s="330"/>
      <c r="K472" s="330"/>
      <c r="L472" s="330"/>
      <c r="M472" s="330"/>
      <c r="N472" s="330"/>
      <c r="O472" s="330"/>
      <c r="P472" s="330"/>
      <c r="Q472" s="330"/>
      <c r="R472" s="330"/>
      <c r="S472" s="330"/>
      <c r="T472" s="330"/>
      <c r="U472" s="330"/>
      <c r="V472" s="330"/>
      <c r="W472" s="330"/>
      <c r="X472" s="330"/>
      <c r="Y472" s="330"/>
      <c r="BF472" s="332">
        <v>468</v>
      </c>
      <c r="BG472" s="333">
        <v>135000</v>
      </c>
      <c r="BH472" s="333">
        <v>99000</v>
      </c>
      <c r="BI472" s="333">
        <v>110000</v>
      </c>
      <c r="BJ472" s="333">
        <v>85000</v>
      </c>
      <c r="BK472" s="333">
        <v>99000</v>
      </c>
      <c r="BL472" s="333"/>
      <c r="BM472" s="333"/>
      <c r="BN472" s="333"/>
      <c r="BO472" s="333"/>
      <c r="BP472" s="331" t="s">
        <v>287</v>
      </c>
    </row>
    <row r="473" spans="1:68" s="331" customFormat="1" x14ac:dyDescent="0.3">
      <c r="A473" s="330"/>
      <c r="B473" s="330"/>
      <c r="C473" s="330"/>
      <c r="D473" s="330"/>
      <c r="E473" s="330"/>
      <c r="F473" s="330"/>
      <c r="G473" s="330"/>
      <c r="H473" s="330"/>
      <c r="I473" s="330"/>
      <c r="J473" s="330"/>
      <c r="K473" s="330"/>
      <c r="L473" s="330"/>
      <c r="M473" s="330"/>
      <c r="N473" s="330"/>
      <c r="O473" s="330"/>
      <c r="P473" s="330"/>
      <c r="Q473" s="330"/>
      <c r="R473" s="330"/>
      <c r="S473" s="330"/>
      <c r="T473" s="330"/>
      <c r="U473" s="330"/>
      <c r="V473" s="330"/>
      <c r="W473" s="330"/>
      <c r="X473" s="330"/>
      <c r="Y473" s="330"/>
      <c r="BF473" s="332">
        <v>469</v>
      </c>
      <c r="BG473" s="333">
        <v>135000</v>
      </c>
      <c r="BH473" s="333">
        <v>99000</v>
      </c>
      <c r="BI473" s="333">
        <v>110000</v>
      </c>
      <c r="BJ473" s="333">
        <v>85000</v>
      </c>
      <c r="BK473" s="333">
        <v>99000</v>
      </c>
      <c r="BL473" s="333"/>
      <c r="BM473" s="333"/>
      <c r="BN473" s="333"/>
      <c r="BO473" s="333"/>
      <c r="BP473" s="331" t="s">
        <v>287</v>
      </c>
    </row>
    <row r="474" spans="1:68" s="331" customFormat="1" x14ac:dyDescent="0.3">
      <c r="A474" s="330"/>
      <c r="B474" s="330"/>
      <c r="C474" s="330"/>
      <c r="D474" s="330"/>
      <c r="E474" s="330"/>
      <c r="F474" s="330"/>
      <c r="G474" s="330"/>
      <c r="H474" s="330"/>
      <c r="I474" s="330"/>
      <c r="J474" s="330"/>
      <c r="K474" s="330"/>
      <c r="L474" s="330"/>
      <c r="M474" s="330"/>
      <c r="N474" s="330"/>
      <c r="O474" s="330"/>
      <c r="P474" s="330"/>
      <c r="Q474" s="330"/>
      <c r="R474" s="330"/>
      <c r="S474" s="330"/>
      <c r="T474" s="330"/>
      <c r="U474" s="330"/>
      <c r="V474" s="330"/>
      <c r="W474" s="330"/>
      <c r="X474" s="330"/>
      <c r="Y474" s="330"/>
      <c r="BF474" s="332">
        <v>470</v>
      </c>
      <c r="BG474" s="333">
        <v>135000</v>
      </c>
      <c r="BH474" s="333">
        <v>99000</v>
      </c>
      <c r="BI474" s="333">
        <v>110000</v>
      </c>
      <c r="BJ474" s="333">
        <v>85000</v>
      </c>
      <c r="BK474" s="333">
        <v>99000</v>
      </c>
      <c r="BL474" s="333"/>
      <c r="BM474" s="333"/>
      <c r="BN474" s="333"/>
      <c r="BO474" s="333"/>
      <c r="BP474" s="331" t="s">
        <v>287</v>
      </c>
    </row>
    <row r="475" spans="1:68" s="331" customFormat="1" x14ac:dyDescent="0.3">
      <c r="A475" s="330"/>
      <c r="B475" s="330"/>
      <c r="C475" s="330"/>
      <c r="D475" s="330"/>
      <c r="E475" s="330"/>
      <c r="F475" s="330"/>
      <c r="G475" s="330"/>
      <c r="H475" s="330"/>
      <c r="I475" s="330"/>
      <c r="J475" s="330"/>
      <c r="K475" s="330"/>
      <c r="L475" s="330"/>
      <c r="M475" s="330"/>
      <c r="N475" s="330"/>
      <c r="O475" s="330"/>
      <c r="P475" s="330"/>
      <c r="Q475" s="330"/>
      <c r="R475" s="330"/>
      <c r="S475" s="330"/>
      <c r="T475" s="330"/>
      <c r="U475" s="330"/>
      <c r="V475" s="330"/>
      <c r="W475" s="330"/>
      <c r="X475" s="330"/>
      <c r="Y475" s="330"/>
      <c r="BF475" s="332">
        <v>471</v>
      </c>
      <c r="BG475" s="333">
        <v>135000</v>
      </c>
      <c r="BH475" s="333">
        <v>99000</v>
      </c>
      <c r="BI475" s="333">
        <v>110000</v>
      </c>
      <c r="BJ475" s="333">
        <v>85000</v>
      </c>
      <c r="BK475" s="333">
        <v>99000</v>
      </c>
      <c r="BL475" s="333"/>
      <c r="BM475" s="333"/>
      <c r="BN475" s="333"/>
      <c r="BO475" s="333"/>
      <c r="BP475" s="331" t="s">
        <v>287</v>
      </c>
    </row>
    <row r="476" spans="1:68" s="331" customFormat="1" x14ac:dyDescent="0.3">
      <c r="A476" s="330"/>
      <c r="B476" s="330"/>
      <c r="C476" s="330"/>
      <c r="D476" s="330"/>
      <c r="E476" s="330"/>
      <c r="F476" s="330"/>
      <c r="G476" s="330"/>
      <c r="H476" s="330"/>
      <c r="I476" s="330"/>
      <c r="J476" s="330"/>
      <c r="K476" s="330"/>
      <c r="L476" s="330"/>
      <c r="M476" s="330"/>
      <c r="N476" s="330"/>
      <c r="O476" s="330"/>
      <c r="P476" s="330"/>
      <c r="Q476" s="330"/>
      <c r="R476" s="330"/>
      <c r="S476" s="330"/>
      <c r="T476" s="330"/>
      <c r="U476" s="330"/>
      <c r="V476" s="330"/>
      <c r="W476" s="330"/>
      <c r="X476" s="330"/>
      <c r="Y476" s="330"/>
      <c r="BF476" s="332">
        <v>472</v>
      </c>
      <c r="BG476" s="333">
        <v>135000</v>
      </c>
      <c r="BH476" s="333">
        <v>99000</v>
      </c>
      <c r="BI476" s="333">
        <v>110000</v>
      </c>
      <c r="BJ476" s="333">
        <v>85000</v>
      </c>
      <c r="BK476" s="333">
        <v>99000</v>
      </c>
      <c r="BL476" s="333"/>
      <c r="BM476" s="333"/>
      <c r="BN476" s="333"/>
      <c r="BO476" s="333"/>
      <c r="BP476" s="331" t="s">
        <v>287</v>
      </c>
    </row>
    <row r="477" spans="1:68" s="331" customFormat="1" x14ac:dyDescent="0.3">
      <c r="A477" s="330"/>
      <c r="B477" s="330"/>
      <c r="C477" s="330"/>
      <c r="D477" s="330"/>
      <c r="E477" s="330"/>
      <c r="F477" s="330"/>
      <c r="G477" s="330"/>
      <c r="H477" s="330"/>
      <c r="I477" s="330"/>
      <c r="J477" s="330"/>
      <c r="K477" s="330"/>
      <c r="L477" s="330"/>
      <c r="M477" s="330"/>
      <c r="N477" s="330"/>
      <c r="O477" s="330"/>
      <c r="P477" s="330"/>
      <c r="Q477" s="330"/>
      <c r="R477" s="330"/>
      <c r="S477" s="330"/>
      <c r="T477" s="330"/>
      <c r="U477" s="330"/>
      <c r="V477" s="330"/>
      <c r="W477" s="330"/>
      <c r="X477" s="330"/>
      <c r="Y477" s="330"/>
      <c r="BF477" s="332">
        <v>473</v>
      </c>
      <c r="BG477" s="333">
        <v>135000</v>
      </c>
      <c r="BH477" s="333">
        <v>99000</v>
      </c>
      <c r="BI477" s="333">
        <v>110000</v>
      </c>
      <c r="BJ477" s="333">
        <v>85000</v>
      </c>
      <c r="BK477" s="333">
        <v>99000</v>
      </c>
      <c r="BL477" s="333"/>
      <c r="BM477" s="333"/>
      <c r="BN477" s="333"/>
      <c r="BO477" s="333"/>
      <c r="BP477" s="331" t="s">
        <v>287</v>
      </c>
    </row>
    <row r="478" spans="1:68" s="331" customFormat="1" x14ac:dyDescent="0.3">
      <c r="A478" s="330"/>
      <c r="B478" s="330"/>
      <c r="C478" s="330"/>
      <c r="D478" s="330"/>
      <c r="E478" s="330"/>
      <c r="F478" s="330"/>
      <c r="G478" s="330"/>
      <c r="H478" s="330"/>
      <c r="I478" s="330"/>
      <c r="J478" s="330"/>
      <c r="K478" s="330"/>
      <c r="L478" s="330"/>
      <c r="M478" s="330"/>
      <c r="N478" s="330"/>
      <c r="O478" s="330"/>
      <c r="P478" s="330"/>
      <c r="Q478" s="330"/>
      <c r="R478" s="330"/>
      <c r="S478" s="330"/>
      <c r="T478" s="330"/>
      <c r="U478" s="330"/>
      <c r="V478" s="330"/>
      <c r="W478" s="330"/>
      <c r="X478" s="330"/>
      <c r="Y478" s="330"/>
      <c r="BF478" s="332">
        <v>474</v>
      </c>
      <c r="BG478" s="333">
        <v>135000</v>
      </c>
      <c r="BH478" s="333">
        <v>99000</v>
      </c>
      <c r="BI478" s="333">
        <v>110000</v>
      </c>
      <c r="BJ478" s="333">
        <v>85000</v>
      </c>
      <c r="BK478" s="333">
        <v>99000</v>
      </c>
      <c r="BL478" s="333"/>
      <c r="BM478" s="333"/>
      <c r="BN478" s="333"/>
      <c r="BO478" s="333"/>
      <c r="BP478" s="331" t="s">
        <v>287</v>
      </c>
    </row>
    <row r="479" spans="1:68" s="331" customFormat="1" x14ac:dyDescent="0.3">
      <c r="A479" s="330"/>
      <c r="B479" s="330"/>
      <c r="C479" s="330"/>
      <c r="D479" s="330"/>
      <c r="E479" s="330"/>
      <c r="F479" s="330"/>
      <c r="G479" s="330"/>
      <c r="H479" s="330"/>
      <c r="I479" s="330"/>
      <c r="J479" s="330"/>
      <c r="K479" s="330"/>
      <c r="L479" s="330"/>
      <c r="M479" s="330"/>
      <c r="N479" s="330"/>
      <c r="O479" s="330"/>
      <c r="P479" s="330"/>
      <c r="Q479" s="330"/>
      <c r="R479" s="330"/>
      <c r="S479" s="330"/>
      <c r="T479" s="330"/>
      <c r="U479" s="330"/>
      <c r="V479" s="330"/>
      <c r="W479" s="330"/>
      <c r="X479" s="330"/>
      <c r="Y479" s="330"/>
      <c r="BF479" s="332">
        <v>475</v>
      </c>
      <c r="BG479" s="333">
        <v>135000</v>
      </c>
      <c r="BH479" s="333">
        <v>99000</v>
      </c>
      <c r="BI479" s="333">
        <v>110000</v>
      </c>
      <c r="BJ479" s="333">
        <v>85000</v>
      </c>
      <c r="BK479" s="333">
        <v>99000</v>
      </c>
      <c r="BL479" s="333"/>
      <c r="BM479" s="333"/>
      <c r="BN479" s="333"/>
      <c r="BO479" s="333"/>
      <c r="BP479" s="331" t="s">
        <v>287</v>
      </c>
    </row>
    <row r="480" spans="1:68" s="331" customFormat="1" x14ac:dyDescent="0.3">
      <c r="A480" s="330"/>
      <c r="B480" s="330"/>
      <c r="C480" s="330"/>
      <c r="D480" s="330"/>
      <c r="E480" s="330"/>
      <c r="F480" s="330"/>
      <c r="G480" s="330"/>
      <c r="H480" s="330"/>
      <c r="I480" s="330"/>
      <c r="J480" s="330"/>
      <c r="K480" s="330"/>
      <c r="L480" s="330"/>
      <c r="M480" s="330"/>
      <c r="N480" s="330"/>
      <c r="O480" s="330"/>
      <c r="P480" s="330"/>
      <c r="Q480" s="330"/>
      <c r="R480" s="330"/>
      <c r="S480" s="330"/>
      <c r="T480" s="330"/>
      <c r="U480" s="330"/>
      <c r="V480" s="330"/>
      <c r="W480" s="330"/>
      <c r="X480" s="330"/>
      <c r="Y480" s="330"/>
      <c r="BF480" s="332">
        <v>476</v>
      </c>
      <c r="BG480" s="333">
        <v>135000</v>
      </c>
      <c r="BH480" s="333">
        <v>99000</v>
      </c>
      <c r="BI480" s="333">
        <v>110000</v>
      </c>
      <c r="BJ480" s="333">
        <v>85000</v>
      </c>
      <c r="BK480" s="333">
        <v>99000</v>
      </c>
      <c r="BL480" s="333"/>
      <c r="BM480" s="333"/>
      <c r="BN480" s="333"/>
      <c r="BO480" s="333"/>
      <c r="BP480" s="331" t="s">
        <v>287</v>
      </c>
    </row>
    <row r="481" spans="1:68" s="331" customFormat="1" x14ac:dyDescent="0.3">
      <c r="A481" s="330"/>
      <c r="B481" s="330"/>
      <c r="C481" s="330"/>
      <c r="D481" s="330"/>
      <c r="E481" s="330"/>
      <c r="F481" s="330"/>
      <c r="G481" s="330"/>
      <c r="H481" s="330"/>
      <c r="I481" s="330"/>
      <c r="J481" s="330"/>
      <c r="K481" s="330"/>
      <c r="L481" s="330"/>
      <c r="M481" s="330"/>
      <c r="N481" s="330"/>
      <c r="O481" s="330"/>
      <c r="P481" s="330"/>
      <c r="Q481" s="330"/>
      <c r="R481" s="330"/>
      <c r="S481" s="330"/>
      <c r="T481" s="330"/>
      <c r="U481" s="330"/>
      <c r="V481" s="330"/>
      <c r="W481" s="330"/>
      <c r="X481" s="330"/>
      <c r="Y481" s="330"/>
      <c r="BF481" s="332">
        <v>477</v>
      </c>
      <c r="BG481" s="333">
        <v>135000</v>
      </c>
      <c r="BH481" s="333">
        <v>99000</v>
      </c>
      <c r="BI481" s="333">
        <v>110000</v>
      </c>
      <c r="BJ481" s="333">
        <v>85000</v>
      </c>
      <c r="BK481" s="333">
        <v>99000</v>
      </c>
      <c r="BL481" s="333"/>
      <c r="BM481" s="333"/>
      <c r="BN481" s="333"/>
      <c r="BO481" s="333"/>
      <c r="BP481" s="331" t="s">
        <v>287</v>
      </c>
    </row>
    <row r="482" spans="1:68" s="331" customFormat="1" x14ac:dyDescent="0.3">
      <c r="A482" s="330"/>
      <c r="B482" s="330"/>
      <c r="C482" s="330"/>
      <c r="D482" s="330"/>
      <c r="E482" s="330"/>
      <c r="F482" s="330"/>
      <c r="G482" s="330"/>
      <c r="H482" s="330"/>
      <c r="I482" s="330"/>
      <c r="J482" s="330"/>
      <c r="K482" s="330"/>
      <c r="L482" s="330"/>
      <c r="M482" s="330"/>
      <c r="N482" s="330"/>
      <c r="O482" s="330"/>
      <c r="P482" s="330"/>
      <c r="Q482" s="330"/>
      <c r="R482" s="330"/>
      <c r="S482" s="330"/>
      <c r="T482" s="330"/>
      <c r="U482" s="330"/>
      <c r="V482" s="330"/>
      <c r="W482" s="330"/>
      <c r="X482" s="330"/>
      <c r="Y482" s="330"/>
      <c r="BF482" s="332">
        <v>478</v>
      </c>
      <c r="BG482" s="333">
        <v>135000</v>
      </c>
      <c r="BH482" s="333">
        <v>99000</v>
      </c>
      <c r="BI482" s="333">
        <v>110000</v>
      </c>
      <c r="BJ482" s="333">
        <v>85000</v>
      </c>
      <c r="BK482" s="333">
        <v>99000</v>
      </c>
      <c r="BL482" s="333"/>
      <c r="BM482" s="333"/>
      <c r="BN482" s="333"/>
      <c r="BO482" s="333"/>
      <c r="BP482" s="331" t="s">
        <v>287</v>
      </c>
    </row>
    <row r="483" spans="1:68" s="331" customFormat="1" x14ac:dyDescent="0.3">
      <c r="A483" s="330"/>
      <c r="B483" s="330"/>
      <c r="C483" s="330"/>
      <c r="D483" s="330"/>
      <c r="E483" s="330"/>
      <c r="F483" s="330"/>
      <c r="G483" s="330"/>
      <c r="H483" s="330"/>
      <c r="I483" s="330"/>
      <c r="J483" s="330"/>
      <c r="K483" s="330"/>
      <c r="L483" s="330"/>
      <c r="M483" s="330"/>
      <c r="N483" s="330"/>
      <c r="O483" s="330"/>
      <c r="P483" s="330"/>
      <c r="Q483" s="330"/>
      <c r="R483" s="330"/>
      <c r="S483" s="330"/>
      <c r="T483" s="330"/>
      <c r="U483" s="330"/>
      <c r="V483" s="330"/>
      <c r="W483" s="330"/>
      <c r="X483" s="330"/>
      <c r="Y483" s="330"/>
      <c r="BF483" s="332">
        <v>479</v>
      </c>
      <c r="BG483" s="333">
        <v>135000</v>
      </c>
      <c r="BH483" s="333">
        <v>99000</v>
      </c>
      <c r="BI483" s="333">
        <v>110000</v>
      </c>
      <c r="BJ483" s="333">
        <v>85000</v>
      </c>
      <c r="BK483" s="333">
        <v>99000</v>
      </c>
      <c r="BL483" s="333"/>
      <c r="BM483" s="333"/>
      <c r="BN483" s="333"/>
      <c r="BO483" s="333"/>
      <c r="BP483" s="331" t="s">
        <v>287</v>
      </c>
    </row>
    <row r="484" spans="1:68" s="331" customFormat="1" x14ac:dyDescent="0.3">
      <c r="A484" s="330"/>
      <c r="B484" s="330"/>
      <c r="C484" s="330"/>
      <c r="D484" s="330"/>
      <c r="E484" s="330"/>
      <c r="F484" s="330"/>
      <c r="G484" s="330"/>
      <c r="H484" s="330"/>
      <c r="I484" s="330"/>
      <c r="J484" s="330"/>
      <c r="K484" s="330"/>
      <c r="L484" s="330"/>
      <c r="M484" s="330"/>
      <c r="N484" s="330"/>
      <c r="O484" s="330"/>
      <c r="P484" s="330"/>
      <c r="Q484" s="330"/>
      <c r="R484" s="330"/>
      <c r="S484" s="330"/>
      <c r="T484" s="330"/>
      <c r="U484" s="330"/>
      <c r="V484" s="330"/>
      <c r="W484" s="330"/>
      <c r="X484" s="330"/>
      <c r="Y484" s="330"/>
      <c r="BF484" s="332">
        <v>480</v>
      </c>
      <c r="BG484" s="333">
        <v>135000</v>
      </c>
      <c r="BH484" s="333">
        <v>99000</v>
      </c>
      <c r="BI484" s="333">
        <v>110000</v>
      </c>
      <c r="BJ484" s="333">
        <v>85000</v>
      </c>
      <c r="BK484" s="333">
        <v>99000</v>
      </c>
      <c r="BL484" s="333"/>
      <c r="BM484" s="333"/>
      <c r="BN484" s="333"/>
      <c r="BO484" s="333"/>
      <c r="BP484" s="331" t="s">
        <v>287</v>
      </c>
    </row>
    <row r="485" spans="1:68" s="331" customFormat="1" x14ac:dyDescent="0.3">
      <c r="A485" s="330"/>
      <c r="B485" s="330"/>
      <c r="C485" s="330"/>
      <c r="D485" s="330"/>
      <c r="E485" s="330"/>
      <c r="F485" s="330"/>
      <c r="G485" s="330"/>
      <c r="H485" s="330"/>
      <c r="I485" s="330"/>
      <c r="J485" s="330"/>
      <c r="K485" s="330"/>
      <c r="L485" s="330"/>
      <c r="M485" s="330"/>
      <c r="N485" s="330"/>
      <c r="O485" s="330"/>
      <c r="P485" s="330"/>
      <c r="Q485" s="330"/>
      <c r="R485" s="330"/>
      <c r="S485" s="330"/>
      <c r="T485" s="330"/>
      <c r="U485" s="330"/>
      <c r="V485" s="330"/>
      <c r="W485" s="330"/>
      <c r="X485" s="330"/>
      <c r="Y485" s="330"/>
      <c r="BF485" s="332">
        <v>481</v>
      </c>
      <c r="BG485" s="333">
        <v>135000</v>
      </c>
      <c r="BH485" s="333">
        <v>99000</v>
      </c>
      <c r="BI485" s="333">
        <v>110000</v>
      </c>
      <c r="BJ485" s="333">
        <v>85000</v>
      </c>
      <c r="BK485" s="333">
        <v>99000</v>
      </c>
      <c r="BL485" s="333"/>
      <c r="BM485" s="333"/>
      <c r="BN485" s="333"/>
      <c r="BO485" s="333"/>
      <c r="BP485" s="331" t="s">
        <v>287</v>
      </c>
    </row>
    <row r="486" spans="1:68" s="331" customFormat="1" x14ac:dyDescent="0.3">
      <c r="A486" s="330"/>
      <c r="B486" s="330"/>
      <c r="C486" s="330"/>
      <c r="D486" s="330"/>
      <c r="E486" s="330"/>
      <c r="F486" s="330"/>
      <c r="G486" s="330"/>
      <c r="H486" s="330"/>
      <c r="I486" s="330"/>
      <c r="J486" s="330"/>
      <c r="K486" s="330"/>
      <c r="L486" s="330"/>
      <c r="M486" s="330"/>
      <c r="N486" s="330"/>
      <c r="O486" s="330"/>
      <c r="P486" s="330"/>
      <c r="Q486" s="330"/>
      <c r="R486" s="330"/>
      <c r="S486" s="330"/>
      <c r="T486" s="330"/>
      <c r="U486" s="330"/>
      <c r="V486" s="330"/>
      <c r="W486" s="330"/>
      <c r="X486" s="330"/>
      <c r="Y486" s="330"/>
      <c r="BF486" s="332">
        <v>482</v>
      </c>
      <c r="BG486" s="333">
        <v>135000</v>
      </c>
      <c r="BH486" s="333">
        <v>99000</v>
      </c>
      <c r="BI486" s="333">
        <v>110000</v>
      </c>
      <c r="BJ486" s="333">
        <v>85000</v>
      </c>
      <c r="BK486" s="333">
        <v>99000</v>
      </c>
      <c r="BL486" s="333"/>
      <c r="BM486" s="333"/>
      <c r="BN486" s="333"/>
      <c r="BO486" s="333"/>
      <c r="BP486" s="331" t="s">
        <v>287</v>
      </c>
    </row>
    <row r="487" spans="1:68" s="331" customFormat="1" x14ac:dyDescent="0.3">
      <c r="A487" s="330"/>
      <c r="B487" s="330"/>
      <c r="C487" s="330"/>
      <c r="D487" s="330"/>
      <c r="E487" s="330"/>
      <c r="F487" s="330"/>
      <c r="G487" s="330"/>
      <c r="H487" s="330"/>
      <c r="I487" s="330"/>
      <c r="J487" s="330"/>
      <c r="K487" s="330"/>
      <c r="L487" s="330"/>
      <c r="M487" s="330"/>
      <c r="N487" s="330"/>
      <c r="O487" s="330"/>
      <c r="P487" s="330"/>
      <c r="Q487" s="330"/>
      <c r="R487" s="330"/>
      <c r="S487" s="330"/>
      <c r="T487" s="330"/>
      <c r="U487" s="330"/>
      <c r="V487" s="330"/>
      <c r="W487" s="330"/>
      <c r="X487" s="330"/>
      <c r="Y487" s="330"/>
      <c r="BF487" s="332">
        <v>483</v>
      </c>
      <c r="BG487" s="333">
        <v>135000</v>
      </c>
      <c r="BH487" s="333">
        <v>99000</v>
      </c>
      <c r="BI487" s="333">
        <v>110000</v>
      </c>
      <c r="BJ487" s="333">
        <v>85000</v>
      </c>
      <c r="BK487" s="333">
        <v>99000</v>
      </c>
      <c r="BL487" s="333"/>
      <c r="BM487" s="333"/>
      <c r="BN487" s="333"/>
      <c r="BO487" s="333"/>
      <c r="BP487" s="331" t="s">
        <v>287</v>
      </c>
    </row>
    <row r="488" spans="1:68" s="331" customFormat="1" x14ac:dyDescent="0.3">
      <c r="A488" s="330"/>
      <c r="B488" s="330"/>
      <c r="C488" s="330"/>
      <c r="D488" s="330"/>
      <c r="E488" s="330"/>
      <c r="F488" s="330"/>
      <c r="G488" s="330"/>
      <c r="H488" s="330"/>
      <c r="I488" s="330"/>
      <c r="J488" s="330"/>
      <c r="K488" s="330"/>
      <c r="L488" s="330"/>
      <c r="M488" s="330"/>
      <c r="N488" s="330"/>
      <c r="O488" s="330"/>
      <c r="P488" s="330"/>
      <c r="Q488" s="330"/>
      <c r="R488" s="330"/>
      <c r="S488" s="330"/>
      <c r="T488" s="330"/>
      <c r="U488" s="330"/>
      <c r="V488" s="330"/>
      <c r="W488" s="330"/>
      <c r="X488" s="330"/>
      <c r="Y488" s="330"/>
      <c r="BF488" s="332">
        <v>484</v>
      </c>
      <c r="BG488" s="333">
        <v>135000</v>
      </c>
      <c r="BH488" s="333">
        <v>99000</v>
      </c>
      <c r="BI488" s="333">
        <v>110000</v>
      </c>
      <c r="BJ488" s="333">
        <v>85000</v>
      </c>
      <c r="BK488" s="333">
        <v>99000</v>
      </c>
      <c r="BL488" s="333"/>
      <c r="BM488" s="333"/>
      <c r="BN488" s="333"/>
      <c r="BO488" s="333"/>
      <c r="BP488" s="331" t="s">
        <v>287</v>
      </c>
    </row>
    <row r="489" spans="1:68" s="331" customFormat="1" x14ac:dyDescent="0.3">
      <c r="A489" s="330"/>
      <c r="B489" s="330"/>
      <c r="C489" s="330"/>
      <c r="D489" s="330"/>
      <c r="E489" s="330"/>
      <c r="F489" s="330"/>
      <c r="G489" s="330"/>
      <c r="H489" s="330"/>
      <c r="I489" s="330"/>
      <c r="J489" s="330"/>
      <c r="K489" s="330"/>
      <c r="L489" s="330"/>
      <c r="M489" s="330"/>
      <c r="N489" s="330"/>
      <c r="O489" s="330"/>
      <c r="P489" s="330"/>
      <c r="Q489" s="330"/>
      <c r="R489" s="330"/>
      <c r="S489" s="330"/>
      <c r="T489" s="330"/>
      <c r="U489" s="330"/>
      <c r="V489" s="330"/>
      <c r="W489" s="330"/>
      <c r="X489" s="330"/>
      <c r="Y489" s="330"/>
      <c r="BF489" s="332">
        <v>485</v>
      </c>
      <c r="BG489" s="333">
        <v>135000</v>
      </c>
      <c r="BH489" s="333">
        <v>99000</v>
      </c>
      <c r="BI489" s="333">
        <v>110000</v>
      </c>
      <c r="BJ489" s="333">
        <v>85000</v>
      </c>
      <c r="BK489" s="333">
        <v>99000</v>
      </c>
      <c r="BL489" s="333"/>
      <c r="BM489" s="333"/>
      <c r="BN489" s="333"/>
      <c r="BO489" s="333"/>
      <c r="BP489" s="331" t="s">
        <v>287</v>
      </c>
    </row>
    <row r="490" spans="1:68" s="331" customFormat="1" x14ac:dyDescent="0.3">
      <c r="A490" s="330"/>
      <c r="B490" s="330"/>
      <c r="C490" s="330"/>
      <c r="D490" s="330"/>
      <c r="E490" s="330"/>
      <c r="F490" s="330"/>
      <c r="G490" s="330"/>
      <c r="H490" s="330"/>
      <c r="I490" s="330"/>
      <c r="J490" s="330"/>
      <c r="K490" s="330"/>
      <c r="L490" s="330"/>
      <c r="M490" s="330"/>
      <c r="N490" s="330"/>
      <c r="O490" s="330"/>
      <c r="P490" s="330"/>
      <c r="Q490" s="330"/>
      <c r="R490" s="330"/>
      <c r="S490" s="330"/>
      <c r="T490" s="330"/>
      <c r="U490" s="330"/>
      <c r="V490" s="330"/>
      <c r="W490" s="330"/>
      <c r="X490" s="330"/>
      <c r="Y490" s="330"/>
      <c r="BF490" s="332">
        <v>486</v>
      </c>
      <c r="BG490" s="333">
        <v>135000</v>
      </c>
      <c r="BH490" s="333">
        <v>99000</v>
      </c>
      <c r="BI490" s="333">
        <v>110000</v>
      </c>
      <c r="BJ490" s="333">
        <v>85000</v>
      </c>
      <c r="BK490" s="333">
        <v>99000</v>
      </c>
      <c r="BL490" s="333"/>
      <c r="BM490" s="333"/>
      <c r="BN490" s="333"/>
      <c r="BO490" s="333"/>
      <c r="BP490" s="331" t="s">
        <v>287</v>
      </c>
    </row>
    <row r="491" spans="1:68" s="331" customFormat="1" x14ac:dyDescent="0.3">
      <c r="A491" s="330"/>
      <c r="B491" s="330"/>
      <c r="C491" s="330"/>
      <c r="D491" s="330"/>
      <c r="E491" s="330"/>
      <c r="F491" s="330"/>
      <c r="G491" s="330"/>
      <c r="H491" s="330"/>
      <c r="I491" s="330"/>
      <c r="J491" s="330"/>
      <c r="K491" s="330"/>
      <c r="L491" s="330"/>
      <c r="M491" s="330"/>
      <c r="N491" s="330"/>
      <c r="O491" s="330"/>
      <c r="P491" s="330"/>
      <c r="Q491" s="330"/>
      <c r="R491" s="330"/>
      <c r="S491" s="330"/>
      <c r="T491" s="330"/>
      <c r="U491" s="330"/>
      <c r="V491" s="330"/>
      <c r="W491" s="330"/>
      <c r="X491" s="330"/>
      <c r="Y491" s="330"/>
      <c r="BF491" s="332">
        <v>487</v>
      </c>
      <c r="BG491" s="333">
        <v>135000</v>
      </c>
      <c r="BH491" s="333">
        <v>99000</v>
      </c>
      <c r="BI491" s="333">
        <v>110000</v>
      </c>
      <c r="BJ491" s="333">
        <v>85000</v>
      </c>
      <c r="BK491" s="333">
        <v>99000</v>
      </c>
      <c r="BL491" s="333"/>
      <c r="BM491" s="333"/>
      <c r="BN491" s="333"/>
      <c r="BO491" s="333"/>
      <c r="BP491" s="331" t="s">
        <v>287</v>
      </c>
    </row>
    <row r="492" spans="1:68" s="331" customFormat="1" x14ac:dyDescent="0.3">
      <c r="A492" s="330"/>
      <c r="B492" s="330"/>
      <c r="C492" s="330"/>
      <c r="D492" s="330"/>
      <c r="E492" s="330"/>
      <c r="F492" s="330"/>
      <c r="G492" s="330"/>
      <c r="H492" s="330"/>
      <c r="I492" s="330"/>
      <c r="J492" s="330"/>
      <c r="K492" s="330"/>
      <c r="L492" s="330"/>
      <c r="M492" s="330"/>
      <c r="N492" s="330"/>
      <c r="O492" s="330"/>
      <c r="P492" s="330"/>
      <c r="Q492" s="330"/>
      <c r="R492" s="330"/>
      <c r="S492" s="330"/>
      <c r="T492" s="330"/>
      <c r="U492" s="330"/>
      <c r="V492" s="330"/>
      <c r="W492" s="330"/>
      <c r="X492" s="330"/>
      <c r="Y492" s="330"/>
      <c r="BF492" s="332">
        <v>488</v>
      </c>
      <c r="BG492" s="333">
        <v>135000</v>
      </c>
      <c r="BH492" s="333">
        <v>99000</v>
      </c>
      <c r="BI492" s="333">
        <v>110000</v>
      </c>
      <c r="BJ492" s="333">
        <v>85000</v>
      </c>
      <c r="BK492" s="333">
        <v>99000</v>
      </c>
      <c r="BL492" s="333"/>
      <c r="BM492" s="333"/>
      <c r="BN492" s="333"/>
      <c r="BO492" s="333"/>
      <c r="BP492" s="331" t="s">
        <v>287</v>
      </c>
    </row>
    <row r="493" spans="1:68" s="331" customFormat="1" x14ac:dyDescent="0.3">
      <c r="A493" s="330"/>
      <c r="B493" s="330"/>
      <c r="C493" s="330"/>
      <c r="D493" s="330"/>
      <c r="E493" s="330"/>
      <c r="F493" s="330"/>
      <c r="G493" s="330"/>
      <c r="H493" s="330"/>
      <c r="I493" s="330"/>
      <c r="J493" s="330"/>
      <c r="K493" s="330"/>
      <c r="L493" s="330"/>
      <c r="M493" s="330"/>
      <c r="N493" s="330"/>
      <c r="O493" s="330"/>
      <c r="P493" s="330"/>
      <c r="Q493" s="330"/>
      <c r="R493" s="330"/>
      <c r="S493" s="330"/>
      <c r="T493" s="330"/>
      <c r="U493" s="330"/>
      <c r="V493" s="330"/>
      <c r="W493" s="330"/>
      <c r="X493" s="330"/>
      <c r="Y493" s="330"/>
      <c r="BF493" s="332">
        <v>489</v>
      </c>
      <c r="BG493" s="333">
        <v>135000</v>
      </c>
      <c r="BH493" s="333">
        <v>99000</v>
      </c>
      <c r="BI493" s="333">
        <v>110000</v>
      </c>
      <c r="BJ493" s="333">
        <v>85000</v>
      </c>
      <c r="BK493" s="333">
        <v>99000</v>
      </c>
      <c r="BL493" s="333"/>
      <c r="BM493" s="333"/>
      <c r="BN493" s="333"/>
      <c r="BO493" s="333"/>
      <c r="BP493" s="331" t="s">
        <v>287</v>
      </c>
    </row>
    <row r="494" spans="1:68" s="331" customFormat="1" x14ac:dyDescent="0.3">
      <c r="A494" s="330"/>
      <c r="B494" s="330"/>
      <c r="C494" s="330"/>
      <c r="D494" s="330"/>
      <c r="E494" s="330"/>
      <c r="F494" s="330"/>
      <c r="G494" s="330"/>
      <c r="H494" s="330"/>
      <c r="I494" s="330"/>
      <c r="J494" s="330"/>
      <c r="K494" s="330"/>
      <c r="L494" s="330"/>
      <c r="M494" s="330"/>
      <c r="N494" s="330"/>
      <c r="O494" s="330"/>
      <c r="P494" s="330"/>
      <c r="Q494" s="330"/>
      <c r="R494" s="330"/>
      <c r="S494" s="330"/>
      <c r="T494" s="330"/>
      <c r="U494" s="330"/>
      <c r="V494" s="330"/>
      <c r="W494" s="330"/>
      <c r="X494" s="330"/>
      <c r="Y494" s="330"/>
      <c r="BF494" s="332">
        <v>490</v>
      </c>
      <c r="BG494" s="333">
        <v>135000</v>
      </c>
      <c r="BH494" s="333">
        <v>99000</v>
      </c>
      <c r="BI494" s="333">
        <v>110000</v>
      </c>
      <c r="BJ494" s="333">
        <v>85000</v>
      </c>
      <c r="BK494" s="333">
        <v>99000</v>
      </c>
      <c r="BL494" s="333"/>
      <c r="BM494" s="333"/>
      <c r="BN494" s="333"/>
      <c r="BO494" s="333"/>
      <c r="BP494" s="331" t="s">
        <v>287</v>
      </c>
    </row>
    <row r="495" spans="1:68" s="331" customFormat="1" x14ac:dyDescent="0.3">
      <c r="A495" s="330"/>
      <c r="B495" s="330"/>
      <c r="C495" s="330"/>
      <c r="D495" s="330"/>
      <c r="E495" s="330"/>
      <c r="F495" s="330"/>
      <c r="G495" s="330"/>
      <c r="H495" s="330"/>
      <c r="I495" s="330"/>
      <c r="J495" s="330"/>
      <c r="K495" s="330"/>
      <c r="L495" s="330"/>
      <c r="M495" s="330"/>
      <c r="N495" s="330"/>
      <c r="O495" s="330"/>
      <c r="P495" s="330"/>
      <c r="Q495" s="330"/>
      <c r="R495" s="330"/>
      <c r="S495" s="330"/>
      <c r="T495" s="330"/>
      <c r="U495" s="330"/>
      <c r="V495" s="330"/>
      <c r="W495" s="330"/>
      <c r="X495" s="330"/>
      <c r="Y495" s="330"/>
      <c r="BF495" s="332">
        <v>491</v>
      </c>
      <c r="BG495" s="333">
        <v>135000</v>
      </c>
      <c r="BH495" s="333">
        <v>99000</v>
      </c>
      <c r="BI495" s="333">
        <v>110000</v>
      </c>
      <c r="BJ495" s="333">
        <v>85000</v>
      </c>
      <c r="BK495" s="333">
        <v>99000</v>
      </c>
      <c r="BL495" s="333"/>
      <c r="BM495" s="333"/>
      <c r="BN495" s="333"/>
      <c r="BO495" s="333"/>
      <c r="BP495" s="331" t="s">
        <v>287</v>
      </c>
    </row>
    <row r="496" spans="1:68" s="331" customFormat="1" x14ac:dyDescent="0.3">
      <c r="A496" s="330"/>
      <c r="B496" s="330"/>
      <c r="C496" s="330"/>
      <c r="D496" s="330"/>
      <c r="E496" s="330"/>
      <c r="F496" s="330"/>
      <c r="G496" s="330"/>
      <c r="H496" s="330"/>
      <c r="I496" s="330"/>
      <c r="J496" s="330"/>
      <c r="K496" s="330"/>
      <c r="L496" s="330"/>
      <c r="M496" s="330"/>
      <c r="N496" s="330"/>
      <c r="O496" s="330"/>
      <c r="P496" s="330"/>
      <c r="Q496" s="330"/>
      <c r="R496" s="330"/>
      <c r="S496" s="330"/>
      <c r="T496" s="330"/>
      <c r="U496" s="330"/>
      <c r="V496" s="330"/>
      <c r="W496" s="330"/>
      <c r="X496" s="330"/>
      <c r="Y496" s="330"/>
      <c r="BF496" s="332">
        <v>492</v>
      </c>
      <c r="BG496" s="333">
        <v>135000</v>
      </c>
      <c r="BH496" s="333">
        <v>99000</v>
      </c>
      <c r="BI496" s="333">
        <v>110000</v>
      </c>
      <c r="BJ496" s="333">
        <v>85000</v>
      </c>
      <c r="BK496" s="333">
        <v>99000</v>
      </c>
      <c r="BL496" s="333"/>
      <c r="BM496" s="333"/>
      <c r="BN496" s="333"/>
      <c r="BO496" s="333"/>
      <c r="BP496" s="331" t="s">
        <v>287</v>
      </c>
    </row>
    <row r="497" spans="1:68" s="331" customFormat="1" x14ac:dyDescent="0.3">
      <c r="A497" s="330"/>
      <c r="B497" s="330"/>
      <c r="C497" s="330"/>
      <c r="D497" s="330"/>
      <c r="E497" s="330"/>
      <c r="F497" s="330"/>
      <c r="G497" s="330"/>
      <c r="H497" s="330"/>
      <c r="I497" s="330"/>
      <c r="J497" s="330"/>
      <c r="K497" s="330"/>
      <c r="L497" s="330"/>
      <c r="M497" s="330"/>
      <c r="N497" s="330"/>
      <c r="O497" s="330"/>
      <c r="P497" s="330"/>
      <c r="Q497" s="330"/>
      <c r="R497" s="330"/>
      <c r="S497" s="330"/>
      <c r="T497" s="330"/>
      <c r="U497" s="330"/>
      <c r="V497" s="330"/>
      <c r="W497" s="330"/>
      <c r="X497" s="330"/>
      <c r="Y497" s="330"/>
      <c r="BF497" s="332">
        <v>493</v>
      </c>
      <c r="BG497" s="333">
        <v>135000</v>
      </c>
      <c r="BH497" s="333">
        <v>99000</v>
      </c>
      <c r="BI497" s="333">
        <v>110000</v>
      </c>
      <c r="BJ497" s="333">
        <v>85000</v>
      </c>
      <c r="BK497" s="333">
        <v>99000</v>
      </c>
      <c r="BL497" s="333"/>
      <c r="BM497" s="333"/>
      <c r="BN497" s="333"/>
      <c r="BO497" s="333"/>
      <c r="BP497" s="331" t="s">
        <v>287</v>
      </c>
    </row>
    <row r="498" spans="1:68" s="331" customFormat="1" x14ac:dyDescent="0.3">
      <c r="A498" s="330"/>
      <c r="B498" s="330"/>
      <c r="C498" s="330"/>
      <c r="D498" s="330"/>
      <c r="E498" s="330"/>
      <c r="F498" s="330"/>
      <c r="G498" s="330"/>
      <c r="H498" s="330"/>
      <c r="I498" s="330"/>
      <c r="J498" s="330"/>
      <c r="K498" s="330"/>
      <c r="L498" s="330"/>
      <c r="M498" s="330"/>
      <c r="N498" s="330"/>
      <c r="O498" s="330"/>
      <c r="P498" s="330"/>
      <c r="Q498" s="330"/>
      <c r="R498" s="330"/>
      <c r="S498" s="330"/>
      <c r="T498" s="330"/>
      <c r="U498" s="330"/>
      <c r="V498" s="330"/>
      <c r="W498" s="330"/>
      <c r="X498" s="330"/>
      <c r="Y498" s="330"/>
      <c r="BF498" s="332">
        <v>494</v>
      </c>
      <c r="BG498" s="333">
        <v>135000</v>
      </c>
      <c r="BH498" s="333">
        <v>99000</v>
      </c>
      <c r="BI498" s="333">
        <v>110000</v>
      </c>
      <c r="BJ498" s="333">
        <v>85000</v>
      </c>
      <c r="BK498" s="333">
        <v>99000</v>
      </c>
      <c r="BL498" s="333"/>
      <c r="BM498" s="333"/>
      <c r="BN498" s="333"/>
      <c r="BO498" s="333"/>
      <c r="BP498" s="331" t="s">
        <v>287</v>
      </c>
    </row>
    <row r="499" spans="1:68" s="331" customFormat="1" x14ac:dyDescent="0.3">
      <c r="A499" s="330"/>
      <c r="B499" s="330"/>
      <c r="C499" s="330"/>
      <c r="D499" s="330"/>
      <c r="E499" s="330"/>
      <c r="F499" s="330"/>
      <c r="G499" s="330"/>
      <c r="H499" s="330"/>
      <c r="I499" s="330"/>
      <c r="J499" s="330"/>
      <c r="K499" s="330"/>
      <c r="L499" s="330"/>
      <c r="M499" s="330"/>
      <c r="N499" s="330"/>
      <c r="O499" s="330"/>
      <c r="P499" s="330"/>
      <c r="Q499" s="330"/>
      <c r="R499" s="330"/>
      <c r="S499" s="330"/>
      <c r="T499" s="330"/>
      <c r="U499" s="330"/>
      <c r="V499" s="330"/>
      <c r="W499" s="330"/>
      <c r="X499" s="330"/>
      <c r="Y499" s="330"/>
      <c r="BF499" s="332">
        <v>495</v>
      </c>
      <c r="BG499" s="333">
        <v>135000</v>
      </c>
      <c r="BH499" s="333">
        <v>99000</v>
      </c>
      <c r="BI499" s="333">
        <v>110000</v>
      </c>
      <c r="BJ499" s="333">
        <v>85000</v>
      </c>
      <c r="BK499" s="333">
        <v>99000</v>
      </c>
      <c r="BL499" s="333"/>
      <c r="BM499" s="333"/>
      <c r="BN499" s="333"/>
      <c r="BO499" s="333"/>
      <c r="BP499" s="331" t="s">
        <v>287</v>
      </c>
    </row>
    <row r="500" spans="1:68" s="331" customFormat="1" x14ac:dyDescent="0.3">
      <c r="A500" s="330"/>
      <c r="B500" s="330"/>
      <c r="C500" s="330"/>
      <c r="D500" s="330"/>
      <c r="E500" s="330"/>
      <c r="F500" s="330"/>
      <c r="G500" s="330"/>
      <c r="H500" s="330"/>
      <c r="I500" s="330"/>
      <c r="J500" s="330"/>
      <c r="K500" s="330"/>
      <c r="L500" s="330"/>
      <c r="M500" s="330"/>
      <c r="N500" s="330"/>
      <c r="O500" s="330"/>
      <c r="P500" s="330"/>
      <c r="Q500" s="330"/>
      <c r="R500" s="330"/>
      <c r="S500" s="330"/>
      <c r="T500" s="330"/>
      <c r="U500" s="330"/>
      <c r="V500" s="330"/>
      <c r="W500" s="330"/>
      <c r="X500" s="330"/>
      <c r="Y500" s="330"/>
      <c r="BF500" s="332">
        <v>496</v>
      </c>
      <c r="BG500" s="333">
        <v>135000</v>
      </c>
      <c r="BH500" s="333">
        <v>99000</v>
      </c>
      <c r="BI500" s="333">
        <v>110000</v>
      </c>
      <c r="BJ500" s="333">
        <v>85000</v>
      </c>
      <c r="BK500" s="333">
        <v>99000</v>
      </c>
      <c r="BL500" s="333"/>
      <c r="BM500" s="333"/>
      <c r="BN500" s="333"/>
      <c r="BO500" s="333"/>
      <c r="BP500" s="331" t="s">
        <v>287</v>
      </c>
    </row>
    <row r="501" spans="1:68" s="331" customFormat="1" x14ac:dyDescent="0.3">
      <c r="A501" s="330"/>
      <c r="B501" s="330"/>
      <c r="C501" s="330"/>
      <c r="D501" s="330"/>
      <c r="E501" s="330"/>
      <c r="F501" s="330"/>
      <c r="G501" s="330"/>
      <c r="H501" s="330"/>
      <c r="I501" s="330"/>
      <c r="J501" s="330"/>
      <c r="K501" s="330"/>
      <c r="L501" s="330"/>
      <c r="M501" s="330"/>
      <c r="N501" s="330"/>
      <c r="O501" s="330"/>
      <c r="P501" s="330"/>
      <c r="Q501" s="330"/>
      <c r="R501" s="330"/>
      <c r="S501" s="330"/>
      <c r="T501" s="330"/>
      <c r="U501" s="330"/>
      <c r="V501" s="330"/>
      <c r="W501" s="330"/>
      <c r="X501" s="330"/>
      <c r="Y501" s="330"/>
      <c r="BF501" s="332">
        <v>497</v>
      </c>
      <c r="BG501" s="333">
        <v>135000</v>
      </c>
      <c r="BH501" s="333">
        <v>99000</v>
      </c>
      <c r="BI501" s="333">
        <v>110000</v>
      </c>
      <c r="BJ501" s="333">
        <v>85000</v>
      </c>
      <c r="BK501" s="333">
        <v>99000</v>
      </c>
      <c r="BL501" s="333"/>
      <c r="BM501" s="333"/>
      <c r="BN501" s="333"/>
      <c r="BO501" s="333"/>
      <c r="BP501" s="331" t="s">
        <v>287</v>
      </c>
    </row>
    <row r="502" spans="1:68" s="331" customFormat="1" x14ac:dyDescent="0.3">
      <c r="A502" s="330"/>
      <c r="B502" s="330"/>
      <c r="C502" s="330"/>
      <c r="D502" s="330"/>
      <c r="E502" s="330"/>
      <c r="F502" s="330"/>
      <c r="G502" s="330"/>
      <c r="H502" s="330"/>
      <c r="I502" s="330"/>
      <c r="J502" s="330"/>
      <c r="K502" s="330"/>
      <c r="L502" s="330"/>
      <c r="M502" s="330"/>
      <c r="N502" s="330"/>
      <c r="O502" s="330"/>
      <c r="P502" s="330"/>
      <c r="Q502" s="330"/>
      <c r="R502" s="330"/>
      <c r="S502" s="330"/>
      <c r="T502" s="330"/>
      <c r="U502" s="330"/>
      <c r="V502" s="330"/>
      <c r="W502" s="330"/>
      <c r="X502" s="330"/>
      <c r="Y502" s="330"/>
      <c r="BF502" s="332">
        <v>498</v>
      </c>
      <c r="BG502" s="333">
        <v>135000</v>
      </c>
      <c r="BH502" s="333">
        <v>99000</v>
      </c>
      <c r="BI502" s="333">
        <v>110000</v>
      </c>
      <c r="BJ502" s="333">
        <v>85000</v>
      </c>
      <c r="BK502" s="333">
        <v>99000</v>
      </c>
      <c r="BL502" s="333"/>
      <c r="BM502" s="333"/>
      <c r="BN502" s="333"/>
      <c r="BO502" s="333"/>
      <c r="BP502" s="331" t="s">
        <v>287</v>
      </c>
    </row>
    <row r="503" spans="1:68" s="331" customFormat="1" x14ac:dyDescent="0.3">
      <c r="A503" s="330"/>
      <c r="B503" s="330"/>
      <c r="C503" s="330"/>
      <c r="D503" s="330"/>
      <c r="E503" s="330"/>
      <c r="F503" s="330"/>
      <c r="G503" s="330"/>
      <c r="H503" s="330"/>
      <c r="I503" s="330"/>
      <c r="J503" s="330"/>
      <c r="K503" s="330"/>
      <c r="L503" s="330"/>
      <c r="M503" s="330"/>
      <c r="N503" s="330"/>
      <c r="O503" s="330"/>
      <c r="P503" s="330"/>
      <c r="Q503" s="330"/>
      <c r="R503" s="330"/>
      <c r="S503" s="330"/>
      <c r="T503" s="330"/>
      <c r="U503" s="330"/>
      <c r="V503" s="330"/>
      <c r="W503" s="330"/>
      <c r="X503" s="330"/>
      <c r="Y503" s="330"/>
      <c r="BF503" s="332">
        <v>499</v>
      </c>
      <c r="BG503" s="333">
        <v>135000</v>
      </c>
      <c r="BH503" s="333">
        <v>99000</v>
      </c>
      <c r="BI503" s="333">
        <v>110000</v>
      </c>
      <c r="BJ503" s="333">
        <v>85000</v>
      </c>
      <c r="BK503" s="333">
        <v>99000</v>
      </c>
      <c r="BL503" s="333"/>
      <c r="BM503" s="333"/>
      <c r="BN503" s="333"/>
      <c r="BO503" s="333"/>
      <c r="BP503" s="331" t="s">
        <v>287</v>
      </c>
    </row>
    <row r="504" spans="1:68" s="331" customFormat="1" x14ac:dyDescent="0.3">
      <c r="A504" s="330"/>
      <c r="B504" s="330"/>
      <c r="C504" s="330"/>
      <c r="D504" s="330"/>
      <c r="E504" s="330"/>
      <c r="F504" s="330"/>
      <c r="G504" s="330"/>
      <c r="H504" s="330"/>
      <c r="I504" s="330"/>
      <c r="J504" s="330"/>
      <c r="K504" s="330"/>
      <c r="L504" s="330"/>
      <c r="M504" s="330"/>
      <c r="N504" s="330"/>
      <c r="O504" s="330"/>
      <c r="P504" s="330"/>
      <c r="Q504" s="330"/>
      <c r="R504" s="330"/>
      <c r="S504" s="330"/>
      <c r="T504" s="330"/>
      <c r="U504" s="330"/>
      <c r="V504" s="330"/>
      <c r="W504" s="330"/>
      <c r="X504" s="330"/>
      <c r="Y504" s="330"/>
      <c r="BF504" s="332">
        <v>500</v>
      </c>
      <c r="BG504" s="333">
        <v>135000</v>
      </c>
      <c r="BH504" s="333">
        <v>99000</v>
      </c>
      <c r="BI504" s="333">
        <v>110000</v>
      </c>
      <c r="BJ504" s="333">
        <v>85000</v>
      </c>
      <c r="BK504" s="333">
        <v>99000</v>
      </c>
      <c r="BL504" s="333"/>
      <c r="BM504" s="333"/>
      <c r="BN504" s="333"/>
      <c r="BO504" s="333"/>
      <c r="BP504" s="331" t="s">
        <v>287</v>
      </c>
    </row>
    <row r="505" spans="1:68" s="331" customFormat="1" x14ac:dyDescent="0.3">
      <c r="A505" s="330"/>
      <c r="B505" s="330"/>
      <c r="C505" s="330"/>
      <c r="D505" s="330"/>
      <c r="E505" s="330"/>
      <c r="F505" s="330"/>
      <c r="G505" s="330"/>
      <c r="H505" s="330"/>
      <c r="I505" s="330"/>
      <c r="J505" s="330"/>
      <c r="K505" s="330"/>
      <c r="L505" s="330"/>
      <c r="M505" s="330"/>
      <c r="N505" s="330"/>
      <c r="O505" s="330"/>
      <c r="P505" s="330"/>
      <c r="Q505" s="330"/>
      <c r="R505" s="330"/>
      <c r="S505" s="330"/>
      <c r="T505" s="330"/>
      <c r="U505" s="330"/>
      <c r="V505" s="330"/>
      <c r="W505" s="330"/>
      <c r="X505" s="330"/>
      <c r="Y505" s="330"/>
      <c r="BF505" s="332">
        <v>501</v>
      </c>
      <c r="BG505" s="333">
        <v>135000</v>
      </c>
      <c r="BH505" s="333">
        <v>99000</v>
      </c>
      <c r="BI505" s="333">
        <v>110000</v>
      </c>
      <c r="BJ505" s="333">
        <v>85000</v>
      </c>
      <c r="BK505" s="333">
        <v>99000</v>
      </c>
      <c r="BL505" s="333"/>
      <c r="BM505" s="333"/>
      <c r="BN505" s="333"/>
      <c r="BO505" s="333"/>
      <c r="BP505" s="331" t="s">
        <v>287</v>
      </c>
    </row>
    <row r="506" spans="1:68" s="331" customFormat="1" x14ac:dyDescent="0.3">
      <c r="A506" s="330"/>
      <c r="B506" s="330"/>
      <c r="C506" s="330"/>
      <c r="D506" s="330"/>
      <c r="E506" s="330"/>
      <c r="F506" s="330"/>
      <c r="G506" s="330"/>
      <c r="H506" s="330"/>
      <c r="I506" s="330"/>
      <c r="J506" s="330"/>
      <c r="K506" s="330"/>
      <c r="L506" s="330"/>
      <c r="M506" s="330"/>
      <c r="N506" s="330"/>
      <c r="O506" s="330"/>
      <c r="P506" s="330"/>
      <c r="Q506" s="330"/>
      <c r="R506" s="330"/>
      <c r="S506" s="330"/>
      <c r="T506" s="330"/>
      <c r="U506" s="330"/>
      <c r="V506" s="330"/>
      <c r="W506" s="330"/>
      <c r="X506" s="330"/>
      <c r="Y506" s="330"/>
      <c r="BF506" s="332">
        <v>502</v>
      </c>
      <c r="BG506" s="333">
        <v>135000</v>
      </c>
      <c r="BH506" s="333">
        <v>99000</v>
      </c>
      <c r="BI506" s="333">
        <v>110000</v>
      </c>
      <c r="BJ506" s="333">
        <v>85000</v>
      </c>
      <c r="BK506" s="333">
        <v>99000</v>
      </c>
      <c r="BL506" s="333"/>
      <c r="BM506" s="333"/>
      <c r="BN506" s="333"/>
      <c r="BO506" s="333"/>
      <c r="BP506" s="331" t="s">
        <v>287</v>
      </c>
    </row>
    <row r="507" spans="1:68" s="331" customFormat="1" x14ac:dyDescent="0.3">
      <c r="A507" s="330"/>
      <c r="B507" s="330"/>
      <c r="C507" s="330"/>
      <c r="D507" s="330"/>
      <c r="E507" s="330"/>
      <c r="F507" s="330"/>
      <c r="G507" s="330"/>
      <c r="H507" s="330"/>
      <c r="I507" s="330"/>
      <c r="J507" s="330"/>
      <c r="K507" s="330"/>
      <c r="L507" s="330"/>
      <c r="M507" s="330"/>
      <c r="N507" s="330"/>
      <c r="O507" s="330"/>
      <c r="P507" s="330"/>
      <c r="Q507" s="330"/>
      <c r="R507" s="330"/>
      <c r="S507" s="330"/>
      <c r="T507" s="330"/>
      <c r="U507" s="330"/>
      <c r="V507" s="330"/>
      <c r="W507" s="330"/>
      <c r="X507" s="330"/>
      <c r="Y507" s="330"/>
      <c r="BF507" s="332">
        <v>503</v>
      </c>
      <c r="BG507" s="333">
        <v>135000</v>
      </c>
      <c r="BH507" s="333">
        <v>99000</v>
      </c>
      <c r="BI507" s="333">
        <v>110000</v>
      </c>
      <c r="BJ507" s="333">
        <v>85000</v>
      </c>
      <c r="BK507" s="333">
        <v>99000</v>
      </c>
      <c r="BL507" s="333"/>
      <c r="BM507" s="333"/>
      <c r="BN507" s="333"/>
      <c r="BO507" s="333"/>
      <c r="BP507" s="331" t="s">
        <v>287</v>
      </c>
    </row>
    <row r="508" spans="1:68" s="331" customFormat="1" x14ac:dyDescent="0.3">
      <c r="A508" s="330"/>
      <c r="B508" s="330"/>
      <c r="C508" s="330"/>
      <c r="D508" s="330"/>
      <c r="E508" s="330"/>
      <c r="F508" s="330"/>
      <c r="G508" s="330"/>
      <c r="H508" s="330"/>
      <c r="I508" s="330"/>
      <c r="J508" s="330"/>
      <c r="K508" s="330"/>
      <c r="L508" s="330"/>
      <c r="M508" s="330"/>
      <c r="N508" s="330"/>
      <c r="O508" s="330"/>
      <c r="P508" s="330"/>
      <c r="Q508" s="330"/>
      <c r="R508" s="330"/>
      <c r="S508" s="330"/>
      <c r="T508" s="330"/>
      <c r="U508" s="330"/>
      <c r="V508" s="330"/>
      <c r="W508" s="330"/>
      <c r="X508" s="330"/>
      <c r="Y508" s="330"/>
      <c r="BF508" s="332">
        <v>504</v>
      </c>
      <c r="BG508" s="333">
        <v>135000</v>
      </c>
      <c r="BH508" s="333">
        <v>99000</v>
      </c>
      <c r="BI508" s="333">
        <v>110000</v>
      </c>
      <c r="BJ508" s="333">
        <v>85000</v>
      </c>
      <c r="BK508" s="333">
        <v>99000</v>
      </c>
      <c r="BL508" s="333"/>
      <c r="BM508" s="333"/>
      <c r="BN508" s="333"/>
      <c r="BO508" s="333"/>
      <c r="BP508" s="331" t="s">
        <v>287</v>
      </c>
    </row>
    <row r="509" spans="1:68" s="331" customFormat="1" x14ac:dyDescent="0.3">
      <c r="A509" s="330"/>
      <c r="B509" s="330"/>
      <c r="C509" s="330"/>
      <c r="D509" s="330"/>
      <c r="E509" s="330"/>
      <c r="F509" s="330"/>
      <c r="G509" s="330"/>
      <c r="H509" s="330"/>
      <c r="I509" s="330"/>
      <c r="J509" s="330"/>
      <c r="K509" s="330"/>
      <c r="L509" s="330"/>
      <c r="M509" s="330"/>
      <c r="N509" s="330"/>
      <c r="O509" s="330"/>
      <c r="P509" s="330"/>
      <c r="Q509" s="330"/>
      <c r="R509" s="330"/>
      <c r="S509" s="330"/>
      <c r="T509" s="330"/>
      <c r="U509" s="330"/>
      <c r="V509" s="330"/>
      <c r="W509" s="330"/>
      <c r="X509" s="330"/>
      <c r="Y509" s="330"/>
      <c r="BF509" s="332">
        <v>505</v>
      </c>
      <c r="BG509" s="333">
        <v>135000</v>
      </c>
      <c r="BH509" s="333">
        <v>99000</v>
      </c>
      <c r="BI509" s="333">
        <v>110000</v>
      </c>
      <c r="BJ509" s="333">
        <v>85000</v>
      </c>
      <c r="BK509" s="333">
        <v>99000</v>
      </c>
      <c r="BL509" s="333"/>
      <c r="BM509" s="333"/>
      <c r="BN509" s="333"/>
      <c r="BO509" s="333"/>
      <c r="BP509" s="331" t="s">
        <v>287</v>
      </c>
    </row>
    <row r="510" spans="1:68" s="331" customFormat="1" x14ac:dyDescent="0.3">
      <c r="A510" s="330"/>
      <c r="B510" s="330"/>
      <c r="C510" s="330"/>
      <c r="D510" s="330"/>
      <c r="E510" s="330"/>
      <c r="F510" s="330"/>
      <c r="G510" s="330"/>
      <c r="H510" s="330"/>
      <c r="I510" s="330"/>
      <c r="J510" s="330"/>
      <c r="K510" s="330"/>
      <c r="L510" s="330"/>
      <c r="M510" s="330"/>
      <c r="N510" s="330"/>
      <c r="O510" s="330"/>
      <c r="P510" s="330"/>
      <c r="Q510" s="330"/>
      <c r="R510" s="330"/>
      <c r="S510" s="330"/>
      <c r="T510" s="330"/>
      <c r="U510" s="330"/>
      <c r="V510" s="330"/>
      <c r="W510" s="330"/>
      <c r="X510" s="330"/>
      <c r="Y510" s="330"/>
      <c r="BF510" s="332">
        <v>506</v>
      </c>
      <c r="BG510" s="333">
        <v>135000</v>
      </c>
      <c r="BH510" s="333">
        <v>99000</v>
      </c>
      <c r="BI510" s="333">
        <v>110000</v>
      </c>
      <c r="BJ510" s="333">
        <v>85000</v>
      </c>
      <c r="BK510" s="333">
        <v>99000</v>
      </c>
      <c r="BL510" s="333"/>
      <c r="BM510" s="333"/>
      <c r="BN510" s="333"/>
      <c r="BO510" s="333"/>
      <c r="BP510" s="331" t="s">
        <v>287</v>
      </c>
    </row>
    <row r="511" spans="1:68" s="331" customFormat="1" x14ac:dyDescent="0.3">
      <c r="A511" s="330"/>
      <c r="B511" s="330"/>
      <c r="C511" s="330"/>
      <c r="D511" s="330"/>
      <c r="E511" s="330"/>
      <c r="F511" s="330"/>
      <c r="G511" s="330"/>
      <c r="H511" s="330"/>
      <c r="I511" s="330"/>
      <c r="J511" s="330"/>
      <c r="K511" s="330"/>
      <c r="L511" s="330"/>
      <c r="M511" s="330"/>
      <c r="N511" s="330"/>
      <c r="O511" s="330"/>
      <c r="P511" s="330"/>
      <c r="Q511" s="330"/>
      <c r="R511" s="330"/>
      <c r="S511" s="330"/>
      <c r="T511" s="330"/>
      <c r="U511" s="330"/>
      <c r="V511" s="330"/>
      <c r="W511" s="330"/>
      <c r="X511" s="330"/>
      <c r="Y511" s="330"/>
      <c r="BF511" s="332">
        <v>507</v>
      </c>
      <c r="BG511" s="333">
        <v>135000</v>
      </c>
      <c r="BH511" s="333">
        <v>99000</v>
      </c>
      <c r="BI511" s="333">
        <v>110000</v>
      </c>
      <c r="BJ511" s="333">
        <v>85000</v>
      </c>
      <c r="BK511" s="333">
        <v>99000</v>
      </c>
      <c r="BL511" s="333"/>
      <c r="BM511" s="333"/>
      <c r="BN511" s="333"/>
      <c r="BO511" s="333"/>
      <c r="BP511" s="331" t="s">
        <v>287</v>
      </c>
    </row>
    <row r="512" spans="1:68" s="331" customFormat="1" x14ac:dyDescent="0.3">
      <c r="A512" s="330"/>
      <c r="B512" s="330"/>
      <c r="C512" s="330"/>
      <c r="D512" s="330"/>
      <c r="E512" s="330"/>
      <c r="F512" s="330"/>
      <c r="G512" s="330"/>
      <c r="H512" s="330"/>
      <c r="I512" s="330"/>
      <c r="J512" s="330"/>
      <c r="K512" s="330"/>
      <c r="L512" s="330"/>
      <c r="M512" s="330"/>
      <c r="N512" s="330"/>
      <c r="O512" s="330"/>
      <c r="P512" s="330"/>
      <c r="Q512" s="330"/>
      <c r="R512" s="330"/>
      <c r="S512" s="330"/>
      <c r="T512" s="330"/>
      <c r="U512" s="330"/>
      <c r="V512" s="330"/>
      <c r="W512" s="330"/>
      <c r="X512" s="330"/>
      <c r="Y512" s="330"/>
      <c r="BF512" s="332">
        <v>508</v>
      </c>
      <c r="BG512" s="333">
        <v>135000</v>
      </c>
      <c r="BH512" s="333">
        <v>99000</v>
      </c>
      <c r="BI512" s="333">
        <v>110000</v>
      </c>
      <c r="BJ512" s="333">
        <v>85000</v>
      </c>
      <c r="BK512" s="333">
        <v>99000</v>
      </c>
      <c r="BL512" s="333"/>
      <c r="BM512" s="333"/>
      <c r="BN512" s="333"/>
      <c r="BO512" s="333"/>
      <c r="BP512" s="331" t="s">
        <v>287</v>
      </c>
    </row>
    <row r="513" spans="1:68" s="331" customFormat="1" x14ac:dyDescent="0.3">
      <c r="A513" s="330"/>
      <c r="B513" s="330"/>
      <c r="C513" s="330"/>
      <c r="D513" s="330"/>
      <c r="E513" s="330"/>
      <c r="F513" s="330"/>
      <c r="G513" s="330"/>
      <c r="H513" s="330"/>
      <c r="I513" s="330"/>
      <c r="J513" s="330"/>
      <c r="K513" s="330"/>
      <c r="L513" s="330"/>
      <c r="M513" s="330"/>
      <c r="N513" s="330"/>
      <c r="O513" s="330"/>
      <c r="P513" s="330"/>
      <c r="Q513" s="330"/>
      <c r="R513" s="330"/>
      <c r="S513" s="330"/>
      <c r="T513" s="330"/>
      <c r="U513" s="330"/>
      <c r="V513" s="330"/>
      <c r="W513" s="330"/>
      <c r="X513" s="330"/>
      <c r="Y513" s="330"/>
      <c r="BF513" s="332">
        <v>509</v>
      </c>
      <c r="BG513" s="333">
        <v>135000</v>
      </c>
      <c r="BH513" s="333">
        <v>99000</v>
      </c>
      <c r="BI513" s="333">
        <v>110000</v>
      </c>
      <c r="BJ513" s="333">
        <v>85000</v>
      </c>
      <c r="BK513" s="333">
        <v>99000</v>
      </c>
      <c r="BL513" s="333"/>
      <c r="BM513" s="333"/>
      <c r="BN513" s="333"/>
      <c r="BO513" s="333"/>
      <c r="BP513" s="331" t="s">
        <v>287</v>
      </c>
    </row>
    <row r="514" spans="1:68" s="331" customFormat="1" x14ac:dyDescent="0.3">
      <c r="A514" s="330"/>
      <c r="B514" s="330"/>
      <c r="C514" s="330"/>
      <c r="D514" s="330"/>
      <c r="E514" s="330"/>
      <c r="F514" s="330"/>
      <c r="G514" s="330"/>
      <c r="H514" s="330"/>
      <c r="I514" s="330"/>
      <c r="J514" s="330"/>
      <c r="K514" s="330"/>
      <c r="L514" s="330"/>
      <c r="M514" s="330"/>
      <c r="N514" s="330"/>
      <c r="O514" s="330"/>
      <c r="P514" s="330"/>
      <c r="Q514" s="330"/>
      <c r="R514" s="330"/>
      <c r="S514" s="330"/>
      <c r="T514" s="330"/>
      <c r="U514" s="330"/>
      <c r="V514" s="330"/>
      <c r="W514" s="330"/>
      <c r="X514" s="330"/>
      <c r="Y514" s="330"/>
      <c r="BF514" s="332">
        <v>510</v>
      </c>
      <c r="BG514" s="333">
        <v>135000</v>
      </c>
      <c r="BH514" s="333">
        <v>99000</v>
      </c>
      <c r="BI514" s="333">
        <v>110000</v>
      </c>
      <c r="BJ514" s="333">
        <v>85000</v>
      </c>
      <c r="BK514" s="333">
        <v>99000</v>
      </c>
      <c r="BL514" s="333"/>
      <c r="BM514" s="333"/>
      <c r="BN514" s="333"/>
      <c r="BO514" s="333"/>
      <c r="BP514" s="331" t="s">
        <v>287</v>
      </c>
    </row>
    <row r="515" spans="1:68" s="331" customFormat="1" x14ac:dyDescent="0.3">
      <c r="A515" s="330"/>
      <c r="B515" s="330"/>
      <c r="C515" s="330"/>
      <c r="D515" s="330"/>
      <c r="E515" s="330"/>
      <c r="F515" s="330"/>
      <c r="G515" s="330"/>
      <c r="H515" s="330"/>
      <c r="I515" s="330"/>
      <c r="J515" s="330"/>
      <c r="K515" s="330"/>
      <c r="L515" s="330"/>
      <c r="M515" s="330"/>
      <c r="N515" s="330"/>
      <c r="O515" s="330"/>
      <c r="P515" s="330"/>
      <c r="Q515" s="330"/>
      <c r="R515" s="330"/>
      <c r="S515" s="330"/>
      <c r="T515" s="330"/>
      <c r="U515" s="330"/>
      <c r="V515" s="330"/>
      <c r="W515" s="330"/>
      <c r="X515" s="330"/>
      <c r="Y515" s="330"/>
      <c r="BF515" s="332">
        <v>511</v>
      </c>
      <c r="BG515" s="333">
        <v>135000</v>
      </c>
      <c r="BH515" s="333">
        <v>99000</v>
      </c>
      <c r="BI515" s="333">
        <v>110000</v>
      </c>
      <c r="BJ515" s="333">
        <v>85000</v>
      </c>
      <c r="BK515" s="333">
        <v>99000</v>
      </c>
      <c r="BL515" s="333"/>
      <c r="BM515" s="333"/>
      <c r="BN515" s="333"/>
      <c r="BO515" s="333"/>
      <c r="BP515" s="331" t="s">
        <v>287</v>
      </c>
    </row>
    <row r="516" spans="1:68" s="331" customFormat="1" x14ac:dyDescent="0.3">
      <c r="A516" s="330"/>
      <c r="B516" s="330"/>
      <c r="C516" s="330"/>
      <c r="D516" s="330"/>
      <c r="E516" s="330"/>
      <c r="F516" s="330"/>
      <c r="G516" s="330"/>
      <c r="H516" s="330"/>
      <c r="I516" s="330"/>
      <c r="J516" s="330"/>
      <c r="K516" s="330"/>
      <c r="L516" s="330"/>
      <c r="M516" s="330"/>
      <c r="N516" s="330"/>
      <c r="O516" s="330"/>
      <c r="P516" s="330"/>
      <c r="Q516" s="330"/>
      <c r="R516" s="330"/>
      <c r="S516" s="330"/>
      <c r="T516" s="330"/>
      <c r="U516" s="330"/>
      <c r="V516" s="330"/>
      <c r="W516" s="330"/>
      <c r="X516" s="330"/>
      <c r="Y516" s="330"/>
      <c r="BF516" s="332">
        <v>512</v>
      </c>
      <c r="BG516" s="333">
        <v>135000</v>
      </c>
      <c r="BH516" s="333">
        <v>99000</v>
      </c>
      <c r="BI516" s="333">
        <v>110000</v>
      </c>
      <c r="BJ516" s="333">
        <v>85000</v>
      </c>
      <c r="BK516" s="333">
        <v>99000</v>
      </c>
      <c r="BL516" s="333"/>
      <c r="BM516" s="333"/>
      <c r="BN516" s="333"/>
      <c r="BO516" s="333"/>
      <c r="BP516" s="331" t="s">
        <v>287</v>
      </c>
    </row>
    <row r="517" spans="1:68" s="331" customFormat="1" x14ac:dyDescent="0.3">
      <c r="A517" s="330"/>
      <c r="B517" s="330"/>
      <c r="C517" s="330"/>
      <c r="D517" s="330"/>
      <c r="E517" s="330"/>
      <c r="F517" s="330"/>
      <c r="G517" s="330"/>
      <c r="H517" s="330"/>
      <c r="I517" s="330"/>
      <c r="J517" s="330"/>
      <c r="K517" s="330"/>
      <c r="L517" s="330"/>
      <c r="M517" s="330"/>
      <c r="N517" s="330"/>
      <c r="O517" s="330"/>
      <c r="P517" s="330"/>
      <c r="Q517" s="330"/>
      <c r="R517" s="330"/>
      <c r="S517" s="330"/>
      <c r="T517" s="330"/>
      <c r="U517" s="330"/>
      <c r="V517" s="330"/>
      <c r="W517" s="330"/>
      <c r="X517" s="330"/>
      <c r="Y517" s="330"/>
      <c r="BF517" s="332">
        <v>513</v>
      </c>
      <c r="BG517" s="333">
        <v>135000</v>
      </c>
      <c r="BH517" s="333">
        <v>99000</v>
      </c>
      <c r="BI517" s="333">
        <v>110000</v>
      </c>
      <c r="BJ517" s="333">
        <v>85000</v>
      </c>
      <c r="BK517" s="333">
        <v>99000</v>
      </c>
      <c r="BL517" s="333"/>
      <c r="BM517" s="333"/>
      <c r="BN517" s="333"/>
      <c r="BO517" s="333"/>
      <c r="BP517" s="331" t="s">
        <v>287</v>
      </c>
    </row>
    <row r="518" spans="1:68" s="331" customFormat="1" x14ac:dyDescent="0.3">
      <c r="A518" s="330"/>
      <c r="B518" s="330"/>
      <c r="C518" s="330"/>
      <c r="D518" s="330"/>
      <c r="E518" s="330"/>
      <c r="F518" s="330"/>
      <c r="G518" s="330"/>
      <c r="H518" s="330"/>
      <c r="I518" s="330"/>
      <c r="J518" s="330"/>
      <c r="K518" s="330"/>
      <c r="L518" s="330"/>
      <c r="M518" s="330"/>
      <c r="N518" s="330"/>
      <c r="O518" s="330"/>
      <c r="P518" s="330"/>
      <c r="Q518" s="330"/>
      <c r="R518" s="330"/>
      <c r="S518" s="330"/>
      <c r="T518" s="330"/>
      <c r="U518" s="330"/>
      <c r="V518" s="330"/>
      <c r="W518" s="330"/>
      <c r="X518" s="330"/>
      <c r="Y518" s="330"/>
      <c r="BF518" s="332">
        <v>514</v>
      </c>
      <c r="BG518" s="333">
        <v>135000</v>
      </c>
      <c r="BH518" s="333">
        <v>99000</v>
      </c>
      <c r="BI518" s="333">
        <v>110000</v>
      </c>
      <c r="BJ518" s="333">
        <v>85000</v>
      </c>
      <c r="BK518" s="333">
        <v>99000</v>
      </c>
      <c r="BL518" s="333"/>
      <c r="BM518" s="333"/>
      <c r="BN518" s="333"/>
      <c r="BO518" s="333"/>
      <c r="BP518" s="331" t="s">
        <v>287</v>
      </c>
    </row>
    <row r="519" spans="1:68" s="331" customFormat="1" x14ac:dyDescent="0.3">
      <c r="A519" s="330"/>
      <c r="B519" s="330"/>
      <c r="C519" s="330"/>
      <c r="D519" s="330"/>
      <c r="E519" s="330"/>
      <c r="F519" s="330"/>
      <c r="G519" s="330"/>
      <c r="H519" s="330"/>
      <c r="I519" s="330"/>
      <c r="J519" s="330"/>
      <c r="K519" s="330"/>
      <c r="L519" s="330"/>
      <c r="M519" s="330"/>
      <c r="N519" s="330"/>
      <c r="O519" s="330"/>
      <c r="P519" s="330"/>
      <c r="Q519" s="330"/>
      <c r="R519" s="330"/>
      <c r="S519" s="330"/>
      <c r="T519" s="330"/>
      <c r="U519" s="330"/>
      <c r="V519" s="330"/>
      <c r="W519" s="330"/>
      <c r="X519" s="330"/>
      <c r="Y519" s="330"/>
      <c r="BF519" s="332">
        <v>515</v>
      </c>
      <c r="BG519" s="333">
        <v>135000</v>
      </c>
      <c r="BH519" s="333">
        <v>99000</v>
      </c>
      <c r="BI519" s="333">
        <v>110000</v>
      </c>
      <c r="BJ519" s="333">
        <v>85000</v>
      </c>
      <c r="BK519" s="333">
        <v>99000</v>
      </c>
      <c r="BL519" s="333"/>
      <c r="BM519" s="333"/>
      <c r="BN519" s="333"/>
      <c r="BO519" s="333"/>
      <c r="BP519" s="331" t="s">
        <v>287</v>
      </c>
    </row>
    <row r="520" spans="1:68" s="331" customFormat="1" x14ac:dyDescent="0.3">
      <c r="A520" s="330"/>
      <c r="B520" s="330"/>
      <c r="C520" s="330"/>
      <c r="D520" s="330"/>
      <c r="E520" s="330"/>
      <c r="F520" s="330"/>
      <c r="G520" s="330"/>
      <c r="H520" s="330"/>
      <c r="I520" s="330"/>
      <c r="J520" s="330"/>
      <c r="K520" s="330"/>
      <c r="L520" s="330"/>
      <c r="M520" s="330"/>
      <c r="N520" s="330"/>
      <c r="O520" s="330"/>
      <c r="P520" s="330"/>
      <c r="Q520" s="330"/>
      <c r="R520" s="330"/>
      <c r="S520" s="330"/>
      <c r="T520" s="330"/>
      <c r="U520" s="330"/>
      <c r="V520" s="330"/>
      <c r="W520" s="330"/>
      <c r="X520" s="330"/>
      <c r="Y520" s="330"/>
      <c r="BF520" s="332">
        <v>516</v>
      </c>
      <c r="BG520" s="333">
        <v>135000</v>
      </c>
      <c r="BH520" s="333">
        <v>99000</v>
      </c>
      <c r="BI520" s="333">
        <v>110000</v>
      </c>
      <c r="BJ520" s="333">
        <v>85000</v>
      </c>
      <c r="BK520" s="333">
        <v>99000</v>
      </c>
      <c r="BL520" s="333"/>
      <c r="BM520" s="333"/>
      <c r="BN520" s="333"/>
      <c r="BO520" s="333"/>
      <c r="BP520" s="331" t="s">
        <v>287</v>
      </c>
    </row>
    <row r="521" spans="1:68" s="331" customFormat="1" x14ac:dyDescent="0.3">
      <c r="A521" s="330"/>
      <c r="B521" s="330"/>
      <c r="C521" s="330"/>
      <c r="D521" s="330"/>
      <c r="E521" s="330"/>
      <c r="F521" s="330"/>
      <c r="G521" s="330"/>
      <c r="H521" s="330"/>
      <c r="I521" s="330"/>
      <c r="J521" s="330"/>
      <c r="K521" s="330"/>
      <c r="L521" s="330"/>
      <c r="M521" s="330"/>
      <c r="N521" s="330"/>
      <c r="O521" s="330"/>
      <c r="P521" s="330"/>
      <c r="Q521" s="330"/>
      <c r="R521" s="330"/>
      <c r="S521" s="330"/>
      <c r="T521" s="330"/>
      <c r="U521" s="330"/>
      <c r="V521" s="330"/>
      <c r="W521" s="330"/>
      <c r="X521" s="330"/>
      <c r="Y521" s="330"/>
      <c r="BF521" s="332">
        <v>517</v>
      </c>
      <c r="BG521" s="333">
        <v>135000</v>
      </c>
      <c r="BH521" s="333">
        <v>99000</v>
      </c>
      <c r="BI521" s="333">
        <v>110000</v>
      </c>
      <c r="BJ521" s="333">
        <v>85000</v>
      </c>
      <c r="BK521" s="333">
        <v>99000</v>
      </c>
      <c r="BL521" s="333"/>
      <c r="BM521" s="333"/>
      <c r="BN521" s="333"/>
      <c r="BO521" s="333"/>
      <c r="BP521" s="331" t="s">
        <v>287</v>
      </c>
    </row>
    <row r="522" spans="1:68" s="331" customFormat="1" x14ac:dyDescent="0.3">
      <c r="A522" s="330"/>
      <c r="B522" s="330"/>
      <c r="C522" s="330"/>
      <c r="D522" s="330"/>
      <c r="E522" s="330"/>
      <c r="F522" s="330"/>
      <c r="G522" s="330"/>
      <c r="H522" s="330"/>
      <c r="I522" s="330"/>
      <c r="J522" s="330"/>
      <c r="K522" s="330"/>
      <c r="L522" s="330"/>
      <c r="M522" s="330"/>
      <c r="N522" s="330"/>
      <c r="O522" s="330"/>
      <c r="P522" s="330"/>
      <c r="Q522" s="330"/>
      <c r="R522" s="330"/>
      <c r="S522" s="330"/>
      <c r="T522" s="330"/>
      <c r="U522" s="330"/>
      <c r="V522" s="330"/>
      <c r="W522" s="330"/>
      <c r="X522" s="330"/>
      <c r="Y522" s="330"/>
      <c r="BF522" s="332">
        <v>518</v>
      </c>
      <c r="BG522" s="333">
        <v>135000</v>
      </c>
      <c r="BH522" s="333">
        <v>99000</v>
      </c>
      <c r="BI522" s="333">
        <v>110000</v>
      </c>
      <c r="BJ522" s="333">
        <v>85000</v>
      </c>
      <c r="BK522" s="333">
        <v>99000</v>
      </c>
      <c r="BL522" s="333"/>
      <c r="BM522" s="333"/>
      <c r="BN522" s="333"/>
      <c r="BO522" s="333"/>
      <c r="BP522" s="331" t="s">
        <v>287</v>
      </c>
    </row>
    <row r="523" spans="1:68" s="331" customFormat="1" x14ac:dyDescent="0.3">
      <c r="A523" s="330"/>
      <c r="B523" s="330"/>
      <c r="C523" s="330"/>
      <c r="D523" s="330"/>
      <c r="E523" s="330"/>
      <c r="F523" s="330"/>
      <c r="G523" s="330"/>
      <c r="H523" s="330"/>
      <c r="I523" s="330"/>
      <c r="J523" s="330"/>
      <c r="K523" s="330"/>
      <c r="L523" s="330"/>
      <c r="M523" s="330"/>
      <c r="N523" s="330"/>
      <c r="O523" s="330"/>
      <c r="P523" s="330"/>
      <c r="Q523" s="330"/>
      <c r="R523" s="330"/>
      <c r="S523" s="330"/>
      <c r="T523" s="330"/>
      <c r="U523" s="330"/>
      <c r="V523" s="330"/>
      <c r="W523" s="330"/>
      <c r="X523" s="330"/>
      <c r="Y523" s="330"/>
      <c r="BF523" s="332">
        <v>519</v>
      </c>
      <c r="BG523" s="333">
        <v>135000</v>
      </c>
      <c r="BH523" s="333">
        <v>99000</v>
      </c>
      <c r="BI523" s="333">
        <v>110000</v>
      </c>
      <c r="BJ523" s="333">
        <v>85000</v>
      </c>
      <c r="BK523" s="333">
        <v>99000</v>
      </c>
      <c r="BL523" s="333"/>
      <c r="BM523" s="333"/>
      <c r="BN523" s="333"/>
      <c r="BO523" s="333"/>
      <c r="BP523" s="331" t="s">
        <v>287</v>
      </c>
    </row>
    <row r="524" spans="1:68" s="331" customFormat="1" x14ac:dyDescent="0.3">
      <c r="A524" s="330"/>
      <c r="B524" s="330"/>
      <c r="C524" s="330"/>
      <c r="D524" s="330"/>
      <c r="E524" s="330"/>
      <c r="F524" s="330"/>
      <c r="G524" s="330"/>
      <c r="H524" s="330"/>
      <c r="I524" s="330"/>
      <c r="J524" s="330"/>
      <c r="K524" s="330"/>
      <c r="L524" s="330"/>
      <c r="M524" s="330"/>
      <c r="N524" s="330"/>
      <c r="O524" s="330"/>
      <c r="P524" s="330"/>
      <c r="Q524" s="330"/>
      <c r="R524" s="330"/>
      <c r="S524" s="330"/>
      <c r="T524" s="330"/>
      <c r="U524" s="330"/>
      <c r="V524" s="330"/>
      <c r="W524" s="330"/>
      <c r="X524" s="330"/>
      <c r="Y524" s="330"/>
      <c r="BF524" s="332">
        <v>520</v>
      </c>
      <c r="BG524" s="333">
        <v>135000</v>
      </c>
      <c r="BH524" s="333">
        <v>99000</v>
      </c>
      <c r="BI524" s="333">
        <v>110000</v>
      </c>
      <c r="BJ524" s="333">
        <v>85000</v>
      </c>
      <c r="BK524" s="333">
        <v>99000</v>
      </c>
      <c r="BL524" s="333"/>
      <c r="BM524" s="333"/>
      <c r="BN524" s="333"/>
      <c r="BO524" s="333"/>
      <c r="BP524" s="331" t="s">
        <v>287</v>
      </c>
    </row>
    <row r="525" spans="1:68" s="331" customFormat="1" x14ac:dyDescent="0.3">
      <c r="A525" s="330"/>
      <c r="B525" s="330"/>
      <c r="C525" s="330"/>
      <c r="D525" s="330"/>
      <c r="E525" s="330"/>
      <c r="F525" s="330"/>
      <c r="G525" s="330"/>
      <c r="H525" s="330"/>
      <c r="I525" s="330"/>
      <c r="J525" s="330"/>
      <c r="K525" s="330"/>
      <c r="L525" s="330"/>
      <c r="M525" s="330"/>
      <c r="N525" s="330"/>
      <c r="O525" s="330"/>
      <c r="P525" s="330"/>
      <c r="Q525" s="330"/>
      <c r="R525" s="330"/>
      <c r="S525" s="330"/>
      <c r="T525" s="330"/>
      <c r="U525" s="330"/>
      <c r="V525" s="330"/>
      <c r="W525" s="330"/>
      <c r="X525" s="330"/>
      <c r="Y525" s="330"/>
      <c r="BF525" s="332">
        <v>521</v>
      </c>
      <c r="BG525" s="333">
        <v>135000</v>
      </c>
      <c r="BH525" s="333">
        <v>99000</v>
      </c>
      <c r="BI525" s="333">
        <v>110000</v>
      </c>
      <c r="BJ525" s="333">
        <v>85000</v>
      </c>
      <c r="BK525" s="333">
        <v>99000</v>
      </c>
      <c r="BL525" s="333"/>
      <c r="BM525" s="333"/>
      <c r="BN525" s="333"/>
      <c r="BO525" s="333"/>
      <c r="BP525" s="331" t="s">
        <v>287</v>
      </c>
    </row>
    <row r="526" spans="1:68" s="331" customFormat="1" x14ac:dyDescent="0.3">
      <c r="A526" s="330"/>
      <c r="B526" s="330"/>
      <c r="C526" s="330"/>
      <c r="D526" s="330"/>
      <c r="E526" s="330"/>
      <c r="F526" s="330"/>
      <c r="G526" s="330"/>
      <c r="H526" s="330"/>
      <c r="I526" s="330"/>
      <c r="J526" s="330"/>
      <c r="K526" s="330"/>
      <c r="L526" s="330"/>
      <c r="M526" s="330"/>
      <c r="N526" s="330"/>
      <c r="O526" s="330"/>
      <c r="P526" s="330"/>
      <c r="Q526" s="330"/>
      <c r="R526" s="330"/>
      <c r="S526" s="330"/>
      <c r="T526" s="330"/>
      <c r="U526" s="330"/>
      <c r="V526" s="330"/>
      <c r="W526" s="330"/>
      <c r="X526" s="330"/>
      <c r="Y526" s="330"/>
      <c r="BF526" s="332">
        <v>522</v>
      </c>
      <c r="BG526" s="333">
        <v>135000</v>
      </c>
      <c r="BH526" s="333">
        <v>99000</v>
      </c>
      <c r="BI526" s="333">
        <v>110000</v>
      </c>
      <c r="BJ526" s="333">
        <v>85000</v>
      </c>
      <c r="BK526" s="333">
        <v>99000</v>
      </c>
      <c r="BL526" s="333"/>
      <c r="BM526" s="333"/>
      <c r="BN526" s="333"/>
      <c r="BO526" s="333"/>
      <c r="BP526" s="331" t="s">
        <v>287</v>
      </c>
    </row>
    <row r="527" spans="1:68" s="331" customFormat="1" x14ac:dyDescent="0.3">
      <c r="A527" s="330"/>
      <c r="B527" s="330"/>
      <c r="C527" s="330"/>
      <c r="D527" s="330"/>
      <c r="E527" s="330"/>
      <c r="F527" s="330"/>
      <c r="G527" s="330"/>
      <c r="H527" s="330"/>
      <c r="I527" s="330"/>
      <c r="J527" s="330"/>
      <c r="K527" s="330"/>
      <c r="L527" s="330"/>
      <c r="M527" s="330"/>
      <c r="N527" s="330"/>
      <c r="O527" s="330"/>
      <c r="P527" s="330"/>
      <c r="Q527" s="330"/>
      <c r="R527" s="330"/>
      <c r="S527" s="330"/>
      <c r="T527" s="330"/>
      <c r="U527" s="330"/>
      <c r="V527" s="330"/>
      <c r="W527" s="330"/>
      <c r="X527" s="330"/>
      <c r="Y527" s="330"/>
      <c r="BF527" s="332">
        <v>523</v>
      </c>
      <c r="BG527" s="333">
        <v>135000</v>
      </c>
      <c r="BH527" s="333">
        <v>99000</v>
      </c>
      <c r="BI527" s="333">
        <v>110000</v>
      </c>
      <c r="BJ527" s="333">
        <v>85000</v>
      </c>
      <c r="BK527" s="333">
        <v>99000</v>
      </c>
      <c r="BL527" s="333"/>
      <c r="BM527" s="333"/>
      <c r="BN527" s="333"/>
      <c r="BO527" s="333"/>
      <c r="BP527" s="331" t="s">
        <v>287</v>
      </c>
    </row>
    <row r="528" spans="1:68" s="331" customFormat="1" x14ac:dyDescent="0.3">
      <c r="A528" s="330"/>
      <c r="B528" s="330"/>
      <c r="C528" s="330"/>
      <c r="D528" s="330"/>
      <c r="E528" s="330"/>
      <c r="F528" s="330"/>
      <c r="G528" s="330"/>
      <c r="H528" s="330"/>
      <c r="I528" s="330"/>
      <c r="J528" s="330"/>
      <c r="K528" s="330"/>
      <c r="L528" s="330"/>
      <c r="M528" s="330"/>
      <c r="N528" s="330"/>
      <c r="O528" s="330"/>
      <c r="P528" s="330"/>
      <c r="Q528" s="330"/>
      <c r="R528" s="330"/>
      <c r="S528" s="330"/>
      <c r="T528" s="330"/>
      <c r="U528" s="330"/>
      <c r="V528" s="330"/>
      <c r="W528" s="330"/>
      <c r="X528" s="330"/>
      <c r="Y528" s="330"/>
      <c r="BF528" s="332">
        <v>524</v>
      </c>
      <c r="BG528" s="333">
        <v>135000</v>
      </c>
      <c r="BH528" s="333">
        <v>99000</v>
      </c>
      <c r="BI528" s="333">
        <v>110000</v>
      </c>
      <c r="BJ528" s="333">
        <v>85000</v>
      </c>
      <c r="BK528" s="333">
        <v>99000</v>
      </c>
      <c r="BL528" s="333"/>
      <c r="BM528" s="333"/>
      <c r="BN528" s="333"/>
      <c r="BO528" s="333"/>
      <c r="BP528" s="331" t="s">
        <v>287</v>
      </c>
    </row>
    <row r="529" spans="1:68" s="331" customFormat="1" x14ac:dyDescent="0.3">
      <c r="A529" s="330"/>
      <c r="B529" s="330"/>
      <c r="C529" s="330"/>
      <c r="D529" s="330"/>
      <c r="E529" s="330"/>
      <c r="F529" s="330"/>
      <c r="G529" s="330"/>
      <c r="H529" s="330"/>
      <c r="I529" s="330"/>
      <c r="J529" s="330"/>
      <c r="K529" s="330"/>
      <c r="L529" s="330"/>
      <c r="M529" s="330"/>
      <c r="N529" s="330"/>
      <c r="O529" s="330"/>
      <c r="P529" s="330"/>
      <c r="Q529" s="330"/>
      <c r="R529" s="330"/>
      <c r="S529" s="330"/>
      <c r="T529" s="330"/>
      <c r="U529" s="330"/>
      <c r="V529" s="330"/>
      <c r="W529" s="330"/>
      <c r="X529" s="330"/>
      <c r="Y529" s="330"/>
      <c r="BF529" s="332">
        <v>525</v>
      </c>
      <c r="BG529" s="333">
        <v>135000</v>
      </c>
      <c r="BH529" s="333">
        <v>99000</v>
      </c>
      <c r="BI529" s="333">
        <v>110000</v>
      </c>
      <c r="BJ529" s="333">
        <v>85000</v>
      </c>
      <c r="BK529" s="333">
        <v>99000</v>
      </c>
      <c r="BL529" s="333"/>
      <c r="BM529" s="333"/>
      <c r="BN529" s="333"/>
      <c r="BO529" s="333"/>
      <c r="BP529" s="331" t="s">
        <v>287</v>
      </c>
    </row>
    <row r="530" spans="1:68" s="331" customFormat="1" x14ac:dyDescent="0.3">
      <c r="A530" s="330"/>
      <c r="B530" s="330"/>
      <c r="C530" s="330"/>
      <c r="D530" s="330"/>
      <c r="E530" s="330"/>
      <c r="F530" s="330"/>
      <c r="G530" s="330"/>
      <c r="H530" s="330"/>
      <c r="I530" s="330"/>
      <c r="J530" s="330"/>
      <c r="K530" s="330"/>
      <c r="L530" s="330"/>
      <c r="M530" s="330"/>
      <c r="N530" s="330"/>
      <c r="O530" s="330"/>
      <c r="P530" s="330"/>
      <c r="Q530" s="330"/>
      <c r="R530" s="330"/>
      <c r="S530" s="330"/>
      <c r="T530" s="330"/>
      <c r="U530" s="330"/>
      <c r="V530" s="330"/>
      <c r="W530" s="330"/>
      <c r="X530" s="330"/>
      <c r="Y530" s="330"/>
      <c r="BF530" s="332">
        <v>526</v>
      </c>
      <c r="BG530" s="333">
        <v>135000</v>
      </c>
      <c r="BH530" s="333">
        <v>99000</v>
      </c>
      <c r="BI530" s="333">
        <v>110000</v>
      </c>
      <c r="BJ530" s="333">
        <v>85000</v>
      </c>
      <c r="BK530" s="333">
        <v>99000</v>
      </c>
      <c r="BL530" s="333"/>
      <c r="BM530" s="333"/>
      <c r="BN530" s="333"/>
      <c r="BO530" s="333"/>
      <c r="BP530" s="331" t="s">
        <v>287</v>
      </c>
    </row>
    <row r="531" spans="1:68" s="331" customFormat="1" x14ac:dyDescent="0.3">
      <c r="A531" s="330"/>
      <c r="B531" s="330"/>
      <c r="C531" s="330"/>
      <c r="D531" s="330"/>
      <c r="E531" s="330"/>
      <c r="F531" s="330"/>
      <c r="G531" s="330"/>
      <c r="H531" s="330"/>
      <c r="I531" s="330"/>
      <c r="J531" s="330"/>
      <c r="K531" s="330"/>
      <c r="L531" s="330"/>
      <c r="M531" s="330"/>
      <c r="N531" s="330"/>
      <c r="O531" s="330"/>
      <c r="P531" s="330"/>
      <c r="Q531" s="330"/>
      <c r="R531" s="330"/>
      <c r="S531" s="330"/>
      <c r="T531" s="330"/>
      <c r="U531" s="330"/>
      <c r="V531" s="330"/>
      <c r="W531" s="330"/>
      <c r="X531" s="330"/>
      <c r="Y531" s="330"/>
      <c r="BF531" s="332">
        <v>527</v>
      </c>
      <c r="BG531" s="333">
        <v>135000</v>
      </c>
      <c r="BH531" s="333">
        <v>99000</v>
      </c>
      <c r="BI531" s="333">
        <v>110000</v>
      </c>
      <c r="BJ531" s="333">
        <v>85000</v>
      </c>
      <c r="BK531" s="333">
        <v>99000</v>
      </c>
      <c r="BL531" s="333"/>
      <c r="BM531" s="333"/>
      <c r="BN531" s="333"/>
      <c r="BO531" s="333"/>
      <c r="BP531" s="331" t="s">
        <v>287</v>
      </c>
    </row>
    <row r="532" spans="1:68" s="331" customFormat="1" x14ac:dyDescent="0.3">
      <c r="A532" s="330"/>
      <c r="B532" s="330"/>
      <c r="C532" s="330"/>
      <c r="D532" s="330"/>
      <c r="E532" s="330"/>
      <c r="F532" s="330"/>
      <c r="G532" s="330"/>
      <c r="H532" s="330"/>
      <c r="I532" s="330"/>
      <c r="J532" s="330"/>
      <c r="K532" s="330"/>
      <c r="L532" s="330"/>
      <c r="M532" s="330"/>
      <c r="N532" s="330"/>
      <c r="O532" s="330"/>
      <c r="P532" s="330"/>
      <c r="Q532" s="330"/>
      <c r="R532" s="330"/>
      <c r="S532" s="330"/>
      <c r="T532" s="330"/>
      <c r="U532" s="330"/>
      <c r="V532" s="330"/>
      <c r="W532" s="330"/>
      <c r="X532" s="330"/>
      <c r="Y532" s="330"/>
      <c r="BF532" s="332">
        <v>528</v>
      </c>
      <c r="BG532" s="333">
        <v>135000</v>
      </c>
      <c r="BH532" s="333">
        <v>99000</v>
      </c>
      <c r="BI532" s="333">
        <v>110000</v>
      </c>
      <c r="BJ532" s="333">
        <v>85000</v>
      </c>
      <c r="BK532" s="333">
        <v>99000</v>
      </c>
      <c r="BL532" s="333"/>
      <c r="BM532" s="333"/>
      <c r="BN532" s="333"/>
      <c r="BO532" s="333"/>
      <c r="BP532" s="331" t="s">
        <v>287</v>
      </c>
    </row>
    <row r="533" spans="1:68" s="331" customFormat="1" x14ac:dyDescent="0.3">
      <c r="A533" s="330"/>
      <c r="B533" s="330"/>
      <c r="C533" s="330"/>
      <c r="D533" s="330"/>
      <c r="E533" s="330"/>
      <c r="F533" s="330"/>
      <c r="G533" s="330"/>
      <c r="H533" s="330"/>
      <c r="I533" s="330"/>
      <c r="J533" s="330"/>
      <c r="K533" s="330"/>
      <c r="L533" s="330"/>
      <c r="M533" s="330"/>
      <c r="N533" s="330"/>
      <c r="O533" s="330"/>
      <c r="P533" s="330"/>
      <c r="Q533" s="330"/>
      <c r="R533" s="330"/>
      <c r="S533" s="330"/>
      <c r="T533" s="330"/>
      <c r="U533" s="330"/>
      <c r="V533" s="330"/>
      <c r="W533" s="330"/>
      <c r="X533" s="330"/>
      <c r="Y533" s="330"/>
      <c r="BF533" s="332">
        <v>529</v>
      </c>
      <c r="BG533" s="333">
        <v>135000</v>
      </c>
      <c r="BH533" s="333">
        <v>99000</v>
      </c>
      <c r="BI533" s="333">
        <v>110000</v>
      </c>
      <c r="BJ533" s="333">
        <v>85000</v>
      </c>
      <c r="BK533" s="333">
        <v>99000</v>
      </c>
      <c r="BL533" s="333"/>
      <c r="BM533" s="333"/>
      <c r="BN533" s="333"/>
      <c r="BO533" s="333"/>
      <c r="BP533" s="331" t="s">
        <v>287</v>
      </c>
    </row>
    <row r="534" spans="1:68" s="331" customFormat="1" x14ac:dyDescent="0.3">
      <c r="A534" s="330"/>
      <c r="B534" s="330"/>
      <c r="C534" s="330"/>
      <c r="D534" s="330"/>
      <c r="E534" s="330"/>
      <c r="F534" s="330"/>
      <c r="G534" s="330"/>
      <c r="H534" s="330"/>
      <c r="I534" s="330"/>
      <c r="J534" s="330"/>
      <c r="K534" s="330"/>
      <c r="L534" s="330"/>
      <c r="M534" s="330"/>
      <c r="N534" s="330"/>
      <c r="O534" s="330"/>
      <c r="P534" s="330"/>
      <c r="Q534" s="330"/>
      <c r="R534" s="330"/>
      <c r="S534" s="330"/>
      <c r="T534" s="330"/>
      <c r="U534" s="330"/>
      <c r="V534" s="330"/>
      <c r="W534" s="330"/>
      <c r="X534" s="330"/>
      <c r="Y534" s="330"/>
      <c r="BF534" s="332">
        <v>530</v>
      </c>
      <c r="BG534" s="333">
        <v>135000</v>
      </c>
      <c r="BH534" s="333">
        <v>99000</v>
      </c>
      <c r="BI534" s="333">
        <v>110000</v>
      </c>
      <c r="BJ534" s="333">
        <v>85000</v>
      </c>
      <c r="BK534" s="333">
        <v>99000</v>
      </c>
      <c r="BL534" s="333"/>
      <c r="BM534" s="333"/>
      <c r="BN534" s="333"/>
      <c r="BO534" s="333"/>
      <c r="BP534" s="331" t="s">
        <v>287</v>
      </c>
    </row>
    <row r="535" spans="1:68" s="331" customFormat="1" x14ac:dyDescent="0.3">
      <c r="A535" s="330"/>
      <c r="B535" s="330"/>
      <c r="C535" s="330"/>
      <c r="D535" s="330"/>
      <c r="E535" s="330"/>
      <c r="F535" s="330"/>
      <c r="G535" s="330"/>
      <c r="H535" s="330"/>
      <c r="I535" s="330"/>
      <c r="J535" s="330"/>
      <c r="K535" s="330"/>
      <c r="L535" s="330"/>
      <c r="M535" s="330"/>
      <c r="N535" s="330"/>
      <c r="O535" s="330"/>
      <c r="P535" s="330"/>
      <c r="Q535" s="330"/>
      <c r="R535" s="330"/>
      <c r="S535" s="330"/>
      <c r="T535" s="330"/>
      <c r="U535" s="330"/>
      <c r="V535" s="330"/>
      <c r="W535" s="330"/>
      <c r="X535" s="330"/>
      <c r="Y535" s="330"/>
      <c r="BF535" s="332">
        <v>531</v>
      </c>
      <c r="BG535" s="333">
        <v>135000</v>
      </c>
      <c r="BH535" s="333">
        <v>99000</v>
      </c>
      <c r="BI535" s="333">
        <v>110000</v>
      </c>
      <c r="BJ535" s="333">
        <v>85000</v>
      </c>
      <c r="BK535" s="333">
        <v>99000</v>
      </c>
      <c r="BL535" s="333"/>
      <c r="BM535" s="333"/>
      <c r="BN535" s="333"/>
      <c r="BO535" s="333"/>
      <c r="BP535" s="331" t="s">
        <v>287</v>
      </c>
    </row>
    <row r="536" spans="1:68" s="331" customFormat="1" x14ac:dyDescent="0.3">
      <c r="A536" s="330"/>
      <c r="B536" s="330"/>
      <c r="C536" s="330"/>
      <c r="D536" s="330"/>
      <c r="E536" s="330"/>
      <c r="F536" s="330"/>
      <c r="G536" s="330"/>
      <c r="H536" s="330"/>
      <c r="I536" s="330"/>
      <c r="J536" s="330"/>
      <c r="K536" s="330"/>
      <c r="L536" s="330"/>
      <c r="M536" s="330"/>
      <c r="N536" s="330"/>
      <c r="O536" s="330"/>
      <c r="P536" s="330"/>
      <c r="Q536" s="330"/>
      <c r="R536" s="330"/>
      <c r="S536" s="330"/>
      <c r="T536" s="330"/>
      <c r="U536" s="330"/>
      <c r="V536" s="330"/>
      <c r="W536" s="330"/>
      <c r="X536" s="330"/>
      <c r="Y536" s="330"/>
      <c r="BF536" s="332">
        <v>532</v>
      </c>
      <c r="BG536" s="333">
        <v>135000</v>
      </c>
      <c r="BH536" s="333">
        <v>99000</v>
      </c>
      <c r="BI536" s="333">
        <v>110000</v>
      </c>
      <c r="BJ536" s="333">
        <v>85000</v>
      </c>
      <c r="BK536" s="333">
        <v>99000</v>
      </c>
      <c r="BL536" s="333"/>
      <c r="BM536" s="333"/>
      <c r="BN536" s="333"/>
      <c r="BO536" s="333"/>
      <c r="BP536" s="331" t="s">
        <v>287</v>
      </c>
    </row>
    <row r="537" spans="1:68" s="331" customFormat="1" x14ac:dyDescent="0.3">
      <c r="A537" s="330"/>
      <c r="B537" s="330"/>
      <c r="C537" s="330"/>
      <c r="D537" s="330"/>
      <c r="E537" s="330"/>
      <c r="F537" s="330"/>
      <c r="G537" s="330"/>
      <c r="H537" s="330"/>
      <c r="I537" s="330"/>
      <c r="J537" s="330"/>
      <c r="K537" s="330"/>
      <c r="L537" s="330"/>
      <c r="M537" s="330"/>
      <c r="N537" s="330"/>
      <c r="O537" s="330"/>
      <c r="P537" s="330"/>
      <c r="Q537" s="330"/>
      <c r="R537" s="330"/>
      <c r="S537" s="330"/>
      <c r="T537" s="330"/>
      <c r="U537" s="330"/>
      <c r="V537" s="330"/>
      <c r="W537" s="330"/>
      <c r="X537" s="330"/>
      <c r="Y537" s="330"/>
      <c r="BF537" s="332">
        <v>533</v>
      </c>
      <c r="BG537" s="333">
        <v>135000</v>
      </c>
      <c r="BH537" s="333">
        <v>99000</v>
      </c>
      <c r="BI537" s="333">
        <v>110000</v>
      </c>
      <c r="BJ537" s="333">
        <v>85000</v>
      </c>
      <c r="BK537" s="333">
        <v>99000</v>
      </c>
      <c r="BL537" s="333"/>
      <c r="BM537" s="333"/>
      <c r="BN537" s="333"/>
      <c r="BO537" s="333"/>
      <c r="BP537" s="331" t="s">
        <v>287</v>
      </c>
    </row>
    <row r="538" spans="1:68" s="331" customFormat="1" x14ac:dyDescent="0.3">
      <c r="A538" s="330"/>
      <c r="B538" s="330"/>
      <c r="C538" s="330"/>
      <c r="D538" s="330"/>
      <c r="E538" s="330"/>
      <c r="F538" s="330"/>
      <c r="G538" s="330"/>
      <c r="H538" s="330"/>
      <c r="I538" s="330"/>
      <c r="J538" s="330"/>
      <c r="K538" s="330"/>
      <c r="L538" s="330"/>
      <c r="M538" s="330"/>
      <c r="N538" s="330"/>
      <c r="O538" s="330"/>
      <c r="P538" s="330"/>
      <c r="Q538" s="330"/>
      <c r="R538" s="330"/>
      <c r="S538" s="330"/>
      <c r="T538" s="330"/>
      <c r="U538" s="330"/>
      <c r="V538" s="330"/>
      <c r="W538" s="330"/>
      <c r="X538" s="330"/>
      <c r="Y538" s="330"/>
      <c r="BF538" s="332">
        <v>534</v>
      </c>
      <c r="BG538" s="333">
        <v>135000</v>
      </c>
      <c r="BH538" s="333">
        <v>99000</v>
      </c>
      <c r="BI538" s="333">
        <v>110000</v>
      </c>
      <c r="BJ538" s="333">
        <v>85000</v>
      </c>
      <c r="BK538" s="333">
        <v>99000</v>
      </c>
      <c r="BL538" s="333"/>
      <c r="BM538" s="333"/>
      <c r="BN538" s="333"/>
      <c r="BO538" s="333"/>
      <c r="BP538" s="331" t="s">
        <v>287</v>
      </c>
    </row>
    <row r="539" spans="1:68" s="331" customFormat="1" x14ac:dyDescent="0.3">
      <c r="A539" s="330"/>
      <c r="B539" s="330"/>
      <c r="C539" s="330"/>
      <c r="D539" s="330"/>
      <c r="E539" s="330"/>
      <c r="F539" s="330"/>
      <c r="G539" s="330"/>
      <c r="H539" s="330"/>
      <c r="I539" s="330"/>
      <c r="J539" s="330"/>
      <c r="K539" s="330"/>
      <c r="L539" s="330"/>
      <c r="M539" s="330"/>
      <c r="N539" s="330"/>
      <c r="O539" s="330"/>
      <c r="P539" s="330"/>
      <c r="Q539" s="330"/>
      <c r="R539" s="330"/>
      <c r="S539" s="330"/>
      <c r="T539" s="330"/>
      <c r="U539" s="330"/>
      <c r="V539" s="330"/>
      <c r="W539" s="330"/>
      <c r="X539" s="330"/>
      <c r="Y539" s="330"/>
      <c r="BF539" s="332">
        <v>535</v>
      </c>
      <c r="BG539" s="333">
        <v>135000</v>
      </c>
      <c r="BH539" s="333">
        <v>99000</v>
      </c>
      <c r="BI539" s="333">
        <v>110000</v>
      </c>
      <c r="BJ539" s="333">
        <v>85000</v>
      </c>
      <c r="BK539" s="333">
        <v>99000</v>
      </c>
      <c r="BL539" s="333"/>
      <c r="BM539" s="333"/>
      <c r="BN539" s="333"/>
      <c r="BO539" s="333"/>
      <c r="BP539" s="331" t="s">
        <v>287</v>
      </c>
    </row>
    <row r="540" spans="1:68" s="331" customFormat="1" x14ac:dyDescent="0.3">
      <c r="A540" s="330"/>
      <c r="B540" s="330"/>
      <c r="C540" s="330"/>
      <c r="D540" s="330"/>
      <c r="E540" s="330"/>
      <c r="F540" s="330"/>
      <c r="G540" s="330"/>
      <c r="H540" s="330"/>
      <c r="I540" s="330"/>
      <c r="J540" s="330"/>
      <c r="K540" s="330"/>
      <c r="L540" s="330"/>
      <c r="M540" s="330"/>
      <c r="N540" s="330"/>
      <c r="O540" s="330"/>
      <c r="P540" s="330"/>
      <c r="Q540" s="330"/>
      <c r="R540" s="330"/>
      <c r="S540" s="330"/>
      <c r="T540" s="330"/>
      <c r="U540" s="330"/>
      <c r="V540" s="330"/>
      <c r="W540" s="330"/>
      <c r="X540" s="330"/>
      <c r="Y540" s="330"/>
      <c r="BF540" s="332">
        <v>536</v>
      </c>
      <c r="BG540" s="333">
        <v>135000</v>
      </c>
      <c r="BH540" s="333">
        <v>99000</v>
      </c>
      <c r="BI540" s="333">
        <v>110000</v>
      </c>
      <c r="BJ540" s="333">
        <v>85000</v>
      </c>
      <c r="BK540" s="333">
        <v>99000</v>
      </c>
      <c r="BL540" s="333"/>
      <c r="BM540" s="333"/>
      <c r="BN540" s="333"/>
      <c r="BO540" s="333"/>
      <c r="BP540" s="331" t="s">
        <v>287</v>
      </c>
    </row>
    <row r="541" spans="1:68" s="331" customFormat="1" x14ac:dyDescent="0.3">
      <c r="A541" s="330"/>
      <c r="B541" s="330"/>
      <c r="C541" s="330"/>
      <c r="D541" s="330"/>
      <c r="E541" s="330"/>
      <c r="F541" s="330"/>
      <c r="G541" s="330"/>
      <c r="H541" s="330"/>
      <c r="I541" s="330"/>
      <c r="J541" s="330"/>
      <c r="K541" s="330"/>
      <c r="L541" s="330"/>
      <c r="M541" s="330"/>
      <c r="N541" s="330"/>
      <c r="O541" s="330"/>
      <c r="P541" s="330"/>
      <c r="Q541" s="330"/>
      <c r="R541" s="330"/>
      <c r="S541" s="330"/>
      <c r="T541" s="330"/>
      <c r="U541" s="330"/>
      <c r="V541" s="330"/>
      <c r="W541" s="330"/>
      <c r="X541" s="330"/>
      <c r="Y541" s="330"/>
      <c r="BF541" s="332">
        <v>537</v>
      </c>
      <c r="BG541" s="333">
        <v>135000</v>
      </c>
      <c r="BH541" s="333">
        <v>99000</v>
      </c>
      <c r="BI541" s="333">
        <v>110000</v>
      </c>
      <c r="BJ541" s="333">
        <v>85000</v>
      </c>
      <c r="BK541" s="333">
        <v>99000</v>
      </c>
      <c r="BL541" s="333"/>
      <c r="BM541" s="333"/>
      <c r="BN541" s="333"/>
      <c r="BO541" s="333"/>
      <c r="BP541" s="331" t="s">
        <v>287</v>
      </c>
    </row>
    <row r="542" spans="1:68" s="331" customFormat="1" x14ac:dyDescent="0.3">
      <c r="A542" s="330"/>
      <c r="B542" s="330"/>
      <c r="C542" s="330"/>
      <c r="D542" s="330"/>
      <c r="E542" s="330"/>
      <c r="F542" s="330"/>
      <c r="G542" s="330"/>
      <c r="H542" s="330"/>
      <c r="I542" s="330"/>
      <c r="J542" s="330"/>
      <c r="K542" s="330"/>
      <c r="L542" s="330"/>
      <c r="M542" s="330"/>
      <c r="N542" s="330"/>
      <c r="O542" s="330"/>
      <c r="P542" s="330"/>
      <c r="Q542" s="330"/>
      <c r="R542" s="330"/>
      <c r="S542" s="330"/>
      <c r="T542" s="330"/>
      <c r="U542" s="330"/>
      <c r="V542" s="330"/>
      <c r="W542" s="330"/>
      <c r="X542" s="330"/>
      <c r="Y542" s="330"/>
      <c r="BF542" s="332">
        <v>538</v>
      </c>
      <c r="BG542" s="333">
        <v>135000</v>
      </c>
      <c r="BH542" s="333">
        <v>99000</v>
      </c>
      <c r="BI542" s="333">
        <v>110000</v>
      </c>
      <c r="BJ542" s="333">
        <v>85000</v>
      </c>
      <c r="BK542" s="333">
        <v>99000</v>
      </c>
      <c r="BL542" s="333"/>
      <c r="BM542" s="333"/>
      <c r="BN542" s="333"/>
      <c r="BO542" s="333"/>
      <c r="BP542" s="331" t="s">
        <v>287</v>
      </c>
    </row>
    <row r="543" spans="1:68" s="331" customFormat="1" x14ac:dyDescent="0.3">
      <c r="A543" s="330"/>
      <c r="B543" s="330"/>
      <c r="C543" s="330"/>
      <c r="D543" s="330"/>
      <c r="E543" s="330"/>
      <c r="F543" s="330"/>
      <c r="G543" s="330"/>
      <c r="H543" s="330"/>
      <c r="I543" s="330"/>
      <c r="J543" s="330"/>
      <c r="K543" s="330"/>
      <c r="L543" s="330"/>
      <c r="M543" s="330"/>
      <c r="N543" s="330"/>
      <c r="O543" s="330"/>
      <c r="P543" s="330"/>
      <c r="Q543" s="330"/>
      <c r="R543" s="330"/>
      <c r="S543" s="330"/>
      <c r="T543" s="330"/>
      <c r="U543" s="330"/>
      <c r="V543" s="330"/>
      <c r="W543" s="330"/>
      <c r="X543" s="330"/>
      <c r="Y543" s="330"/>
      <c r="BF543" s="332">
        <v>539</v>
      </c>
      <c r="BG543" s="333">
        <v>135000</v>
      </c>
      <c r="BH543" s="333">
        <v>99000</v>
      </c>
      <c r="BI543" s="333">
        <v>110000</v>
      </c>
      <c r="BJ543" s="333">
        <v>85000</v>
      </c>
      <c r="BK543" s="333">
        <v>99000</v>
      </c>
      <c r="BL543" s="333"/>
      <c r="BM543" s="333"/>
      <c r="BN543" s="333"/>
      <c r="BO543" s="333"/>
      <c r="BP543" s="331" t="s">
        <v>287</v>
      </c>
    </row>
    <row r="544" spans="1:68" s="331" customFormat="1" x14ac:dyDescent="0.3">
      <c r="A544" s="330"/>
      <c r="B544" s="330"/>
      <c r="C544" s="330"/>
      <c r="D544" s="330"/>
      <c r="E544" s="330"/>
      <c r="F544" s="330"/>
      <c r="G544" s="330"/>
      <c r="H544" s="330"/>
      <c r="I544" s="330"/>
      <c r="J544" s="330"/>
      <c r="K544" s="330"/>
      <c r="L544" s="330"/>
      <c r="M544" s="330"/>
      <c r="N544" s="330"/>
      <c r="O544" s="330"/>
      <c r="P544" s="330"/>
      <c r="Q544" s="330"/>
      <c r="R544" s="330"/>
      <c r="S544" s="330"/>
      <c r="T544" s="330"/>
      <c r="U544" s="330"/>
      <c r="V544" s="330"/>
      <c r="W544" s="330"/>
      <c r="X544" s="330"/>
      <c r="Y544" s="330"/>
      <c r="BF544" s="332">
        <v>540</v>
      </c>
      <c r="BG544" s="333">
        <v>135000</v>
      </c>
      <c r="BH544" s="333">
        <v>99000</v>
      </c>
      <c r="BI544" s="333">
        <v>110000</v>
      </c>
      <c r="BJ544" s="333">
        <v>85000</v>
      </c>
      <c r="BK544" s="333">
        <v>99000</v>
      </c>
      <c r="BL544" s="333"/>
      <c r="BM544" s="333"/>
      <c r="BN544" s="333"/>
      <c r="BO544" s="333"/>
      <c r="BP544" s="331" t="s">
        <v>287</v>
      </c>
    </row>
    <row r="545" spans="1:68" s="331" customFormat="1" x14ac:dyDescent="0.3">
      <c r="A545" s="330"/>
      <c r="B545" s="330"/>
      <c r="C545" s="330"/>
      <c r="D545" s="330"/>
      <c r="E545" s="330"/>
      <c r="F545" s="330"/>
      <c r="G545" s="330"/>
      <c r="H545" s="330"/>
      <c r="I545" s="330"/>
      <c r="J545" s="330"/>
      <c r="K545" s="330"/>
      <c r="L545" s="330"/>
      <c r="M545" s="330"/>
      <c r="N545" s="330"/>
      <c r="O545" s="330"/>
      <c r="P545" s="330"/>
      <c r="Q545" s="330"/>
      <c r="R545" s="330"/>
      <c r="S545" s="330"/>
      <c r="T545" s="330"/>
      <c r="U545" s="330"/>
      <c r="V545" s="330"/>
      <c r="W545" s="330"/>
      <c r="X545" s="330"/>
      <c r="Y545" s="330"/>
      <c r="BF545" s="332">
        <v>541</v>
      </c>
      <c r="BG545" s="333">
        <v>135000</v>
      </c>
      <c r="BH545" s="333">
        <v>99000</v>
      </c>
      <c r="BI545" s="333">
        <v>110000</v>
      </c>
      <c r="BJ545" s="333">
        <v>85000</v>
      </c>
      <c r="BK545" s="333">
        <v>99000</v>
      </c>
      <c r="BL545" s="333"/>
      <c r="BM545" s="333"/>
      <c r="BN545" s="333"/>
      <c r="BO545" s="333"/>
      <c r="BP545" s="331" t="s">
        <v>287</v>
      </c>
    </row>
    <row r="546" spans="1:68" s="331" customFormat="1" x14ac:dyDescent="0.3">
      <c r="A546" s="330"/>
      <c r="B546" s="330"/>
      <c r="C546" s="330"/>
      <c r="D546" s="330"/>
      <c r="E546" s="330"/>
      <c r="F546" s="330"/>
      <c r="G546" s="330"/>
      <c r="H546" s="330"/>
      <c r="I546" s="330"/>
      <c r="J546" s="330"/>
      <c r="K546" s="330"/>
      <c r="L546" s="330"/>
      <c r="M546" s="330"/>
      <c r="N546" s="330"/>
      <c r="O546" s="330"/>
      <c r="P546" s="330"/>
      <c r="Q546" s="330"/>
      <c r="R546" s="330"/>
      <c r="S546" s="330"/>
      <c r="T546" s="330"/>
      <c r="U546" s="330"/>
      <c r="V546" s="330"/>
      <c r="W546" s="330"/>
      <c r="X546" s="330"/>
      <c r="Y546" s="330"/>
      <c r="BF546" s="332">
        <v>542</v>
      </c>
      <c r="BG546" s="333">
        <v>135000</v>
      </c>
      <c r="BH546" s="333">
        <v>99000</v>
      </c>
      <c r="BI546" s="333">
        <v>110000</v>
      </c>
      <c r="BJ546" s="333">
        <v>85000</v>
      </c>
      <c r="BK546" s="333">
        <v>99000</v>
      </c>
      <c r="BL546" s="333"/>
      <c r="BM546" s="333"/>
      <c r="BN546" s="333"/>
      <c r="BO546" s="333"/>
      <c r="BP546" s="331" t="s">
        <v>287</v>
      </c>
    </row>
    <row r="547" spans="1:68" s="331" customFormat="1" x14ac:dyDescent="0.3">
      <c r="A547" s="330"/>
      <c r="B547" s="330"/>
      <c r="C547" s="330"/>
      <c r="D547" s="330"/>
      <c r="E547" s="330"/>
      <c r="F547" s="330"/>
      <c r="G547" s="330"/>
      <c r="H547" s="330"/>
      <c r="I547" s="330"/>
      <c r="J547" s="330"/>
      <c r="K547" s="330"/>
      <c r="L547" s="330"/>
      <c r="M547" s="330"/>
      <c r="N547" s="330"/>
      <c r="O547" s="330"/>
      <c r="P547" s="330"/>
      <c r="Q547" s="330"/>
      <c r="R547" s="330"/>
      <c r="S547" s="330"/>
      <c r="T547" s="330"/>
      <c r="U547" s="330"/>
      <c r="V547" s="330"/>
      <c r="W547" s="330"/>
      <c r="X547" s="330"/>
      <c r="Y547" s="330"/>
      <c r="BF547" s="332">
        <v>543</v>
      </c>
      <c r="BG547" s="333">
        <v>135000</v>
      </c>
      <c r="BH547" s="333">
        <v>99000</v>
      </c>
      <c r="BI547" s="333">
        <v>110000</v>
      </c>
      <c r="BJ547" s="333">
        <v>85000</v>
      </c>
      <c r="BK547" s="333">
        <v>99000</v>
      </c>
      <c r="BL547" s="333"/>
      <c r="BM547" s="333"/>
      <c r="BN547" s="333"/>
      <c r="BO547" s="333"/>
      <c r="BP547" s="331" t="s">
        <v>287</v>
      </c>
    </row>
    <row r="548" spans="1:68" s="331" customFormat="1" x14ac:dyDescent="0.3">
      <c r="A548" s="330"/>
      <c r="B548" s="330"/>
      <c r="C548" s="330"/>
      <c r="D548" s="330"/>
      <c r="E548" s="330"/>
      <c r="F548" s="330"/>
      <c r="G548" s="330"/>
      <c r="H548" s="330"/>
      <c r="I548" s="330"/>
      <c r="J548" s="330"/>
      <c r="K548" s="330"/>
      <c r="L548" s="330"/>
      <c r="M548" s="330"/>
      <c r="N548" s="330"/>
      <c r="O548" s="330"/>
      <c r="P548" s="330"/>
      <c r="Q548" s="330"/>
      <c r="R548" s="330"/>
      <c r="S548" s="330"/>
      <c r="T548" s="330"/>
      <c r="U548" s="330"/>
      <c r="V548" s="330"/>
      <c r="W548" s="330"/>
      <c r="X548" s="330"/>
      <c r="Y548" s="330"/>
      <c r="BF548" s="332">
        <v>544</v>
      </c>
      <c r="BG548" s="333">
        <v>135000</v>
      </c>
      <c r="BH548" s="333">
        <v>99000</v>
      </c>
      <c r="BI548" s="333">
        <v>110000</v>
      </c>
      <c r="BJ548" s="333">
        <v>85000</v>
      </c>
      <c r="BK548" s="333">
        <v>99000</v>
      </c>
      <c r="BL548" s="333"/>
      <c r="BM548" s="333"/>
      <c r="BN548" s="333"/>
      <c r="BO548" s="333"/>
      <c r="BP548" s="331" t="s">
        <v>287</v>
      </c>
    </row>
    <row r="549" spans="1:68" s="331" customFormat="1" x14ac:dyDescent="0.3">
      <c r="A549" s="330"/>
      <c r="B549" s="330"/>
      <c r="C549" s="330"/>
      <c r="D549" s="330"/>
      <c r="E549" s="330"/>
      <c r="F549" s="330"/>
      <c r="G549" s="330"/>
      <c r="H549" s="330"/>
      <c r="I549" s="330"/>
      <c r="J549" s="330"/>
      <c r="K549" s="330"/>
      <c r="L549" s="330"/>
      <c r="M549" s="330"/>
      <c r="N549" s="330"/>
      <c r="O549" s="330"/>
      <c r="P549" s="330"/>
      <c r="Q549" s="330"/>
      <c r="R549" s="330"/>
      <c r="S549" s="330"/>
      <c r="T549" s="330"/>
      <c r="U549" s="330"/>
      <c r="V549" s="330"/>
      <c r="W549" s="330"/>
      <c r="X549" s="330"/>
      <c r="Y549" s="330"/>
      <c r="BF549" s="332">
        <v>545</v>
      </c>
      <c r="BG549" s="333">
        <v>135000</v>
      </c>
      <c r="BH549" s="333">
        <v>99000</v>
      </c>
      <c r="BI549" s="333">
        <v>110000</v>
      </c>
      <c r="BJ549" s="333">
        <v>85000</v>
      </c>
      <c r="BK549" s="333">
        <v>99000</v>
      </c>
      <c r="BL549" s="333"/>
      <c r="BM549" s="333"/>
      <c r="BN549" s="333"/>
      <c r="BO549" s="333"/>
      <c r="BP549" s="331" t="s">
        <v>287</v>
      </c>
    </row>
    <row r="550" spans="1:68" s="331" customFormat="1" x14ac:dyDescent="0.3">
      <c r="A550" s="330"/>
      <c r="B550" s="330"/>
      <c r="C550" s="330"/>
      <c r="D550" s="330"/>
      <c r="E550" s="330"/>
      <c r="F550" s="330"/>
      <c r="G550" s="330"/>
      <c r="H550" s="330"/>
      <c r="I550" s="330"/>
      <c r="J550" s="330"/>
      <c r="K550" s="330"/>
      <c r="L550" s="330"/>
      <c r="M550" s="330"/>
      <c r="N550" s="330"/>
      <c r="O550" s="330"/>
      <c r="P550" s="330"/>
      <c r="Q550" s="330"/>
      <c r="R550" s="330"/>
      <c r="S550" s="330"/>
      <c r="T550" s="330"/>
      <c r="U550" s="330"/>
      <c r="V550" s="330"/>
      <c r="W550" s="330"/>
      <c r="X550" s="330"/>
      <c r="Y550" s="330"/>
      <c r="BF550" s="332">
        <v>546</v>
      </c>
      <c r="BG550" s="333">
        <v>135000</v>
      </c>
      <c r="BH550" s="333">
        <v>99000</v>
      </c>
      <c r="BI550" s="333">
        <v>110000</v>
      </c>
      <c r="BJ550" s="333">
        <v>85000</v>
      </c>
      <c r="BK550" s="333">
        <v>99000</v>
      </c>
      <c r="BL550" s="333"/>
      <c r="BM550" s="333"/>
      <c r="BN550" s="333"/>
      <c r="BO550" s="333"/>
      <c r="BP550" s="331" t="s">
        <v>287</v>
      </c>
    </row>
    <row r="551" spans="1:68" s="331" customFormat="1" x14ac:dyDescent="0.3">
      <c r="A551" s="330"/>
      <c r="B551" s="330"/>
      <c r="C551" s="330"/>
      <c r="D551" s="330"/>
      <c r="E551" s="330"/>
      <c r="F551" s="330"/>
      <c r="G551" s="330"/>
      <c r="H551" s="330"/>
      <c r="I551" s="330"/>
      <c r="J551" s="330"/>
      <c r="K551" s="330"/>
      <c r="L551" s="330"/>
      <c r="M551" s="330"/>
      <c r="N551" s="330"/>
      <c r="O551" s="330"/>
      <c r="P551" s="330"/>
      <c r="Q551" s="330"/>
      <c r="R551" s="330"/>
      <c r="S551" s="330"/>
      <c r="T551" s="330"/>
      <c r="U551" s="330"/>
      <c r="V551" s="330"/>
      <c r="W551" s="330"/>
      <c r="X551" s="330"/>
      <c r="Y551" s="330"/>
      <c r="BF551" s="332">
        <v>547</v>
      </c>
      <c r="BG551" s="333">
        <v>135000</v>
      </c>
      <c r="BH551" s="333">
        <v>99000</v>
      </c>
      <c r="BI551" s="333">
        <v>110000</v>
      </c>
      <c r="BJ551" s="333">
        <v>85000</v>
      </c>
      <c r="BK551" s="333">
        <v>99000</v>
      </c>
      <c r="BL551" s="333"/>
      <c r="BM551" s="333"/>
      <c r="BN551" s="333"/>
      <c r="BO551" s="333"/>
      <c r="BP551" s="331" t="s">
        <v>287</v>
      </c>
    </row>
    <row r="552" spans="1:68" s="331" customFormat="1" x14ac:dyDescent="0.3">
      <c r="A552" s="330"/>
      <c r="B552" s="330"/>
      <c r="C552" s="330"/>
      <c r="D552" s="330"/>
      <c r="E552" s="330"/>
      <c r="F552" s="330"/>
      <c r="G552" s="330"/>
      <c r="H552" s="330"/>
      <c r="I552" s="330"/>
      <c r="J552" s="330"/>
      <c r="K552" s="330"/>
      <c r="L552" s="330"/>
      <c r="M552" s="330"/>
      <c r="N552" s="330"/>
      <c r="O552" s="330"/>
      <c r="P552" s="330"/>
      <c r="Q552" s="330"/>
      <c r="R552" s="330"/>
      <c r="S552" s="330"/>
      <c r="T552" s="330"/>
      <c r="U552" s="330"/>
      <c r="V552" s="330"/>
      <c r="W552" s="330"/>
      <c r="X552" s="330"/>
      <c r="Y552" s="330"/>
      <c r="BF552" s="332">
        <v>548</v>
      </c>
      <c r="BG552" s="333">
        <v>135000</v>
      </c>
      <c r="BH552" s="333">
        <v>99000</v>
      </c>
      <c r="BI552" s="333">
        <v>110000</v>
      </c>
      <c r="BJ552" s="333">
        <v>85000</v>
      </c>
      <c r="BK552" s="333">
        <v>99000</v>
      </c>
      <c r="BL552" s="333"/>
      <c r="BM552" s="333"/>
      <c r="BN552" s="333"/>
      <c r="BO552" s="333"/>
      <c r="BP552" s="331" t="s">
        <v>287</v>
      </c>
    </row>
    <row r="553" spans="1:68" s="331" customFormat="1" x14ac:dyDescent="0.3">
      <c r="A553" s="330"/>
      <c r="B553" s="330"/>
      <c r="C553" s="330"/>
      <c r="D553" s="330"/>
      <c r="E553" s="330"/>
      <c r="F553" s="330"/>
      <c r="G553" s="330"/>
      <c r="H553" s="330"/>
      <c r="I553" s="330"/>
      <c r="J553" s="330"/>
      <c r="K553" s="330"/>
      <c r="L553" s="330"/>
      <c r="M553" s="330"/>
      <c r="N553" s="330"/>
      <c r="O553" s="330"/>
      <c r="P553" s="330"/>
      <c r="Q553" s="330"/>
      <c r="R553" s="330"/>
      <c r="S553" s="330"/>
      <c r="T553" s="330"/>
      <c r="U553" s="330"/>
      <c r="V553" s="330"/>
      <c r="W553" s="330"/>
      <c r="X553" s="330"/>
      <c r="Y553" s="330"/>
      <c r="BF553" s="332">
        <v>549</v>
      </c>
      <c r="BG553" s="333">
        <v>135000</v>
      </c>
      <c r="BH553" s="333">
        <v>99000</v>
      </c>
      <c r="BI553" s="333">
        <v>110000</v>
      </c>
      <c r="BJ553" s="333">
        <v>85000</v>
      </c>
      <c r="BK553" s="333">
        <v>99000</v>
      </c>
      <c r="BL553" s="333"/>
      <c r="BM553" s="333"/>
      <c r="BN553" s="333"/>
      <c r="BO553" s="333"/>
      <c r="BP553" s="331" t="s">
        <v>287</v>
      </c>
    </row>
    <row r="554" spans="1:68" s="331" customFormat="1" x14ac:dyDescent="0.3">
      <c r="A554" s="330"/>
      <c r="B554" s="330"/>
      <c r="C554" s="330"/>
      <c r="D554" s="330"/>
      <c r="E554" s="330"/>
      <c r="F554" s="330"/>
      <c r="G554" s="330"/>
      <c r="H554" s="330"/>
      <c r="I554" s="330"/>
      <c r="J554" s="330"/>
      <c r="K554" s="330"/>
      <c r="L554" s="330"/>
      <c r="M554" s="330"/>
      <c r="N554" s="330"/>
      <c r="O554" s="330"/>
      <c r="P554" s="330"/>
      <c r="Q554" s="330"/>
      <c r="R554" s="330"/>
      <c r="S554" s="330"/>
      <c r="T554" s="330"/>
      <c r="U554" s="330"/>
      <c r="V554" s="330"/>
      <c r="W554" s="330"/>
      <c r="X554" s="330"/>
      <c r="Y554" s="330"/>
      <c r="BF554" s="332">
        <v>550</v>
      </c>
      <c r="BG554" s="333">
        <v>135000</v>
      </c>
      <c r="BH554" s="333">
        <v>99000</v>
      </c>
      <c r="BI554" s="333">
        <v>110000</v>
      </c>
      <c r="BJ554" s="333">
        <v>85000</v>
      </c>
      <c r="BK554" s="333">
        <v>99000</v>
      </c>
      <c r="BL554" s="333"/>
      <c r="BM554" s="333"/>
      <c r="BN554" s="333"/>
      <c r="BO554" s="333"/>
      <c r="BP554" s="331" t="s">
        <v>287</v>
      </c>
    </row>
    <row r="555" spans="1:68" s="331" customFormat="1" x14ac:dyDescent="0.3">
      <c r="A555" s="330"/>
      <c r="B555" s="330"/>
      <c r="C555" s="330"/>
      <c r="D555" s="330"/>
      <c r="E555" s="330"/>
      <c r="F555" s="330"/>
      <c r="G555" s="330"/>
      <c r="H555" s="330"/>
      <c r="I555" s="330"/>
      <c r="J555" s="330"/>
      <c r="K555" s="330"/>
      <c r="L555" s="330"/>
      <c r="M555" s="330"/>
      <c r="N555" s="330"/>
      <c r="O555" s="330"/>
      <c r="P555" s="330"/>
      <c r="Q555" s="330"/>
      <c r="R555" s="330"/>
      <c r="S555" s="330"/>
      <c r="T555" s="330"/>
      <c r="U555" s="330"/>
      <c r="V555" s="330"/>
      <c r="W555" s="330"/>
      <c r="X555" s="330"/>
      <c r="Y555" s="330"/>
      <c r="BF555" s="332">
        <v>551</v>
      </c>
      <c r="BG555" s="333">
        <v>135000</v>
      </c>
      <c r="BH555" s="333">
        <v>99000</v>
      </c>
      <c r="BI555" s="333">
        <v>110000</v>
      </c>
      <c r="BJ555" s="333">
        <v>85000</v>
      </c>
      <c r="BK555" s="333">
        <v>99000</v>
      </c>
      <c r="BL555" s="333"/>
      <c r="BM555" s="333"/>
      <c r="BN555" s="333"/>
      <c r="BO555" s="333"/>
      <c r="BP555" s="331" t="s">
        <v>287</v>
      </c>
    </row>
    <row r="556" spans="1:68" s="331" customFormat="1" x14ac:dyDescent="0.3">
      <c r="A556" s="330"/>
      <c r="B556" s="330"/>
      <c r="C556" s="330"/>
      <c r="D556" s="330"/>
      <c r="E556" s="330"/>
      <c r="F556" s="330"/>
      <c r="G556" s="330"/>
      <c r="H556" s="330"/>
      <c r="I556" s="330"/>
      <c r="J556" s="330"/>
      <c r="K556" s="330"/>
      <c r="L556" s="330"/>
      <c r="M556" s="330"/>
      <c r="N556" s="330"/>
      <c r="O556" s="330"/>
      <c r="P556" s="330"/>
      <c r="Q556" s="330"/>
      <c r="R556" s="330"/>
      <c r="S556" s="330"/>
      <c r="T556" s="330"/>
      <c r="U556" s="330"/>
      <c r="V556" s="330"/>
      <c r="W556" s="330"/>
      <c r="X556" s="330"/>
      <c r="Y556" s="330"/>
      <c r="BF556" s="332">
        <v>552</v>
      </c>
      <c r="BG556" s="333">
        <v>135000</v>
      </c>
      <c r="BH556" s="333">
        <v>99000</v>
      </c>
      <c r="BI556" s="333">
        <v>110000</v>
      </c>
      <c r="BJ556" s="333">
        <v>85000</v>
      </c>
      <c r="BK556" s="333">
        <v>99000</v>
      </c>
      <c r="BL556" s="333"/>
      <c r="BM556" s="333"/>
      <c r="BN556" s="333"/>
      <c r="BO556" s="333"/>
      <c r="BP556" s="331" t="s">
        <v>287</v>
      </c>
    </row>
    <row r="557" spans="1:68" s="331" customFormat="1" x14ac:dyDescent="0.3">
      <c r="A557" s="330"/>
      <c r="B557" s="330"/>
      <c r="C557" s="330"/>
      <c r="D557" s="330"/>
      <c r="E557" s="330"/>
      <c r="F557" s="330"/>
      <c r="G557" s="330"/>
      <c r="H557" s="330"/>
      <c r="I557" s="330"/>
      <c r="J557" s="330"/>
      <c r="K557" s="330"/>
      <c r="L557" s="330"/>
      <c r="M557" s="330"/>
      <c r="N557" s="330"/>
      <c r="O557" s="330"/>
      <c r="P557" s="330"/>
      <c r="Q557" s="330"/>
      <c r="R557" s="330"/>
      <c r="S557" s="330"/>
      <c r="T557" s="330"/>
      <c r="U557" s="330"/>
      <c r="V557" s="330"/>
      <c r="W557" s="330"/>
      <c r="X557" s="330"/>
      <c r="Y557" s="330"/>
      <c r="BF557" s="332">
        <v>553</v>
      </c>
      <c r="BG557" s="333">
        <v>135000</v>
      </c>
      <c r="BH557" s="333">
        <v>99000</v>
      </c>
      <c r="BI557" s="333">
        <v>110000</v>
      </c>
      <c r="BJ557" s="333">
        <v>85000</v>
      </c>
      <c r="BK557" s="333">
        <v>99000</v>
      </c>
      <c r="BL557" s="333"/>
      <c r="BM557" s="333"/>
      <c r="BN557" s="333"/>
      <c r="BO557" s="333"/>
      <c r="BP557" s="331" t="s">
        <v>287</v>
      </c>
    </row>
    <row r="558" spans="1:68" s="331" customFormat="1" x14ac:dyDescent="0.3">
      <c r="A558" s="330"/>
      <c r="B558" s="330"/>
      <c r="C558" s="330"/>
      <c r="D558" s="330"/>
      <c r="E558" s="330"/>
      <c r="F558" s="330"/>
      <c r="G558" s="330"/>
      <c r="H558" s="330"/>
      <c r="I558" s="330"/>
      <c r="J558" s="330"/>
      <c r="K558" s="330"/>
      <c r="L558" s="330"/>
      <c r="M558" s="330"/>
      <c r="N558" s="330"/>
      <c r="O558" s="330"/>
      <c r="P558" s="330"/>
      <c r="Q558" s="330"/>
      <c r="R558" s="330"/>
      <c r="S558" s="330"/>
      <c r="T558" s="330"/>
      <c r="U558" s="330"/>
      <c r="V558" s="330"/>
      <c r="W558" s="330"/>
      <c r="X558" s="330"/>
      <c r="Y558" s="330"/>
      <c r="BF558" s="332">
        <v>554</v>
      </c>
      <c r="BG558" s="333">
        <v>135000</v>
      </c>
      <c r="BH558" s="333">
        <v>99000</v>
      </c>
      <c r="BI558" s="333">
        <v>110000</v>
      </c>
      <c r="BJ558" s="333">
        <v>85000</v>
      </c>
      <c r="BK558" s="333">
        <v>99000</v>
      </c>
      <c r="BL558" s="333"/>
      <c r="BM558" s="333"/>
      <c r="BN558" s="333"/>
      <c r="BO558" s="333"/>
      <c r="BP558" s="331" t="s">
        <v>287</v>
      </c>
    </row>
    <row r="559" spans="1:68" s="331" customFormat="1" x14ac:dyDescent="0.3">
      <c r="A559" s="330"/>
      <c r="B559" s="330"/>
      <c r="C559" s="330"/>
      <c r="D559" s="330"/>
      <c r="E559" s="330"/>
      <c r="F559" s="330"/>
      <c r="G559" s="330"/>
      <c r="H559" s="330"/>
      <c r="I559" s="330"/>
      <c r="J559" s="330"/>
      <c r="K559" s="330"/>
      <c r="L559" s="330"/>
      <c r="M559" s="330"/>
      <c r="N559" s="330"/>
      <c r="O559" s="330"/>
      <c r="P559" s="330"/>
      <c r="Q559" s="330"/>
      <c r="R559" s="330"/>
      <c r="S559" s="330"/>
      <c r="T559" s="330"/>
      <c r="U559" s="330"/>
      <c r="V559" s="330"/>
      <c r="W559" s="330"/>
      <c r="X559" s="330"/>
      <c r="Y559" s="330"/>
      <c r="BF559" s="332">
        <v>555</v>
      </c>
      <c r="BG559" s="333">
        <v>135000</v>
      </c>
      <c r="BH559" s="333">
        <v>99000</v>
      </c>
      <c r="BI559" s="333">
        <v>110000</v>
      </c>
      <c r="BJ559" s="333">
        <v>85000</v>
      </c>
      <c r="BK559" s="333">
        <v>99000</v>
      </c>
      <c r="BL559" s="333"/>
      <c r="BM559" s="333"/>
      <c r="BN559" s="333"/>
      <c r="BO559" s="333"/>
      <c r="BP559" s="331" t="s">
        <v>287</v>
      </c>
    </row>
    <row r="560" spans="1:68" s="331" customFormat="1" x14ac:dyDescent="0.3">
      <c r="A560" s="330"/>
      <c r="B560" s="330"/>
      <c r="C560" s="330"/>
      <c r="D560" s="330"/>
      <c r="E560" s="330"/>
      <c r="F560" s="330"/>
      <c r="G560" s="330"/>
      <c r="H560" s="330"/>
      <c r="I560" s="330"/>
      <c r="J560" s="330"/>
      <c r="K560" s="330"/>
      <c r="L560" s="330"/>
      <c r="M560" s="330"/>
      <c r="N560" s="330"/>
      <c r="O560" s="330"/>
      <c r="P560" s="330"/>
      <c r="Q560" s="330"/>
      <c r="R560" s="330"/>
      <c r="S560" s="330"/>
      <c r="T560" s="330"/>
      <c r="U560" s="330"/>
      <c r="V560" s="330"/>
      <c r="W560" s="330"/>
      <c r="X560" s="330"/>
      <c r="Y560" s="330"/>
      <c r="BF560" s="332">
        <v>556</v>
      </c>
      <c r="BG560" s="333">
        <v>135000</v>
      </c>
      <c r="BH560" s="333">
        <v>99000</v>
      </c>
      <c r="BI560" s="333">
        <v>110000</v>
      </c>
      <c r="BJ560" s="333">
        <v>85000</v>
      </c>
      <c r="BK560" s="333">
        <v>99000</v>
      </c>
      <c r="BL560" s="333"/>
      <c r="BM560" s="333"/>
      <c r="BN560" s="333"/>
      <c r="BO560" s="333"/>
      <c r="BP560" s="331" t="s">
        <v>287</v>
      </c>
    </row>
    <row r="561" spans="1:68" s="331" customFormat="1" x14ac:dyDescent="0.3">
      <c r="A561" s="330"/>
      <c r="B561" s="330"/>
      <c r="C561" s="330"/>
      <c r="D561" s="330"/>
      <c r="E561" s="330"/>
      <c r="F561" s="330"/>
      <c r="G561" s="330"/>
      <c r="H561" s="330"/>
      <c r="I561" s="330"/>
      <c r="J561" s="330"/>
      <c r="K561" s="330"/>
      <c r="L561" s="330"/>
      <c r="M561" s="330"/>
      <c r="N561" s="330"/>
      <c r="O561" s="330"/>
      <c r="P561" s="330"/>
      <c r="Q561" s="330"/>
      <c r="R561" s="330"/>
      <c r="S561" s="330"/>
      <c r="T561" s="330"/>
      <c r="U561" s="330"/>
      <c r="V561" s="330"/>
      <c r="W561" s="330"/>
      <c r="X561" s="330"/>
      <c r="Y561" s="330"/>
      <c r="BF561" s="332">
        <v>557</v>
      </c>
      <c r="BG561" s="333">
        <v>135000</v>
      </c>
      <c r="BH561" s="333">
        <v>99000</v>
      </c>
      <c r="BI561" s="333">
        <v>110000</v>
      </c>
      <c r="BJ561" s="333">
        <v>85000</v>
      </c>
      <c r="BK561" s="333">
        <v>99000</v>
      </c>
      <c r="BL561" s="333"/>
      <c r="BM561" s="333"/>
      <c r="BN561" s="333"/>
      <c r="BO561" s="333"/>
      <c r="BP561" s="331" t="s">
        <v>287</v>
      </c>
    </row>
    <row r="562" spans="1:68" s="331" customFormat="1" x14ac:dyDescent="0.3">
      <c r="A562" s="330"/>
      <c r="B562" s="330"/>
      <c r="C562" s="330"/>
      <c r="D562" s="330"/>
      <c r="E562" s="330"/>
      <c r="F562" s="330"/>
      <c r="G562" s="330"/>
      <c r="H562" s="330"/>
      <c r="I562" s="330"/>
      <c r="J562" s="330"/>
      <c r="K562" s="330"/>
      <c r="L562" s="330"/>
      <c r="M562" s="330"/>
      <c r="N562" s="330"/>
      <c r="O562" s="330"/>
      <c r="P562" s="330"/>
      <c r="Q562" s="330"/>
      <c r="R562" s="330"/>
      <c r="S562" s="330"/>
      <c r="T562" s="330"/>
      <c r="U562" s="330"/>
      <c r="V562" s="330"/>
      <c r="W562" s="330"/>
      <c r="X562" s="330"/>
      <c r="Y562" s="330"/>
      <c r="BF562" s="332">
        <v>558</v>
      </c>
      <c r="BG562" s="333">
        <v>135000</v>
      </c>
      <c r="BH562" s="333">
        <v>99000</v>
      </c>
      <c r="BI562" s="333">
        <v>110000</v>
      </c>
      <c r="BJ562" s="333">
        <v>85000</v>
      </c>
      <c r="BK562" s="333">
        <v>99000</v>
      </c>
      <c r="BL562" s="333"/>
      <c r="BM562" s="333"/>
      <c r="BN562" s="333"/>
      <c r="BO562" s="333"/>
      <c r="BP562" s="331" t="s">
        <v>287</v>
      </c>
    </row>
    <row r="563" spans="1:68" s="331" customFormat="1" x14ac:dyDescent="0.3">
      <c r="A563" s="330"/>
      <c r="B563" s="330"/>
      <c r="C563" s="330"/>
      <c r="D563" s="330"/>
      <c r="E563" s="330"/>
      <c r="F563" s="330"/>
      <c r="G563" s="330"/>
      <c r="H563" s="330"/>
      <c r="I563" s="330"/>
      <c r="J563" s="330"/>
      <c r="K563" s="330"/>
      <c r="L563" s="330"/>
      <c r="M563" s="330"/>
      <c r="N563" s="330"/>
      <c r="O563" s="330"/>
      <c r="P563" s="330"/>
      <c r="Q563" s="330"/>
      <c r="R563" s="330"/>
      <c r="S563" s="330"/>
      <c r="T563" s="330"/>
      <c r="U563" s="330"/>
      <c r="V563" s="330"/>
      <c r="W563" s="330"/>
      <c r="X563" s="330"/>
      <c r="Y563" s="330"/>
      <c r="BF563" s="332">
        <v>559</v>
      </c>
      <c r="BG563" s="333">
        <v>135000</v>
      </c>
      <c r="BH563" s="333">
        <v>99000</v>
      </c>
      <c r="BI563" s="333">
        <v>110000</v>
      </c>
      <c r="BJ563" s="333">
        <v>85000</v>
      </c>
      <c r="BK563" s="333">
        <v>99000</v>
      </c>
      <c r="BL563" s="333"/>
      <c r="BM563" s="333"/>
      <c r="BN563" s="333"/>
      <c r="BO563" s="333"/>
      <c r="BP563" s="331" t="s">
        <v>287</v>
      </c>
    </row>
    <row r="564" spans="1:68" s="331" customFormat="1" x14ac:dyDescent="0.3">
      <c r="A564" s="330"/>
      <c r="B564" s="330"/>
      <c r="C564" s="330"/>
      <c r="D564" s="330"/>
      <c r="E564" s="330"/>
      <c r="F564" s="330"/>
      <c r="G564" s="330"/>
      <c r="H564" s="330"/>
      <c r="I564" s="330"/>
      <c r="J564" s="330"/>
      <c r="K564" s="330"/>
      <c r="L564" s="330"/>
      <c r="M564" s="330"/>
      <c r="N564" s="330"/>
      <c r="O564" s="330"/>
      <c r="P564" s="330"/>
      <c r="Q564" s="330"/>
      <c r="R564" s="330"/>
      <c r="S564" s="330"/>
      <c r="T564" s="330"/>
      <c r="U564" s="330"/>
      <c r="V564" s="330"/>
      <c r="W564" s="330"/>
      <c r="X564" s="330"/>
      <c r="Y564" s="330"/>
      <c r="BF564" s="332">
        <v>560</v>
      </c>
      <c r="BG564" s="333">
        <v>135000</v>
      </c>
      <c r="BH564" s="333">
        <v>99000</v>
      </c>
      <c r="BI564" s="333">
        <v>110000</v>
      </c>
      <c r="BJ564" s="333">
        <v>85000</v>
      </c>
      <c r="BK564" s="333">
        <v>99000</v>
      </c>
      <c r="BL564" s="333"/>
      <c r="BM564" s="333"/>
      <c r="BN564" s="333"/>
      <c r="BO564" s="333"/>
      <c r="BP564" s="331" t="s">
        <v>287</v>
      </c>
    </row>
    <row r="565" spans="1:68" s="331" customFormat="1" x14ac:dyDescent="0.3">
      <c r="A565" s="330"/>
      <c r="B565" s="330"/>
      <c r="C565" s="330"/>
      <c r="D565" s="330"/>
      <c r="E565" s="330"/>
      <c r="F565" s="330"/>
      <c r="G565" s="330"/>
      <c r="H565" s="330"/>
      <c r="I565" s="330"/>
      <c r="J565" s="330"/>
      <c r="K565" s="330"/>
      <c r="L565" s="330"/>
      <c r="M565" s="330"/>
      <c r="N565" s="330"/>
      <c r="O565" s="330"/>
      <c r="P565" s="330"/>
      <c r="Q565" s="330"/>
      <c r="R565" s="330"/>
      <c r="S565" s="330"/>
      <c r="T565" s="330"/>
      <c r="U565" s="330"/>
      <c r="V565" s="330"/>
      <c r="W565" s="330"/>
      <c r="X565" s="330"/>
      <c r="Y565" s="330"/>
      <c r="BF565" s="332">
        <v>561</v>
      </c>
      <c r="BG565" s="333">
        <v>135000</v>
      </c>
      <c r="BH565" s="333">
        <v>99000</v>
      </c>
      <c r="BI565" s="333">
        <v>110000</v>
      </c>
      <c r="BJ565" s="333">
        <v>85000</v>
      </c>
      <c r="BK565" s="333">
        <v>99000</v>
      </c>
      <c r="BL565" s="333"/>
      <c r="BM565" s="333"/>
      <c r="BN565" s="333"/>
      <c r="BO565" s="333"/>
      <c r="BP565" s="331" t="s">
        <v>287</v>
      </c>
    </row>
    <row r="566" spans="1:68" s="331" customFormat="1" x14ac:dyDescent="0.3">
      <c r="A566" s="330"/>
      <c r="B566" s="330"/>
      <c r="C566" s="330"/>
      <c r="D566" s="330"/>
      <c r="E566" s="330"/>
      <c r="F566" s="330"/>
      <c r="G566" s="330"/>
      <c r="H566" s="330"/>
      <c r="I566" s="330"/>
      <c r="J566" s="330"/>
      <c r="K566" s="330"/>
      <c r="L566" s="330"/>
      <c r="M566" s="330"/>
      <c r="N566" s="330"/>
      <c r="O566" s="330"/>
      <c r="P566" s="330"/>
      <c r="Q566" s="330"/>
      <c r="R566" s="330"/>
      <c r="S566" s="330"/>
      <c r="T566" s="330"/>
      <c r="U566" s="330"/>
      <c r="V566" s="330"/>
      <c r="W566" s="330"/>
      <c r="X566" s="330"/>
      <c r="Y566" s="330"/>
      <c r="BF566" s="332">
        <v>562</v>
      </c>
      <c r="BG566" s="333">
        <v>135000</v>
      </c>
      <c r="BH566" s="333">
        <v>99000</v>
      </c>
      <c r="BI566" s="333">
        <v>110000</v>
      </c>
      <c r="BJ566" s="333">
        <v>85000</v>
      </c>
      <c r="BK566" s="333">
        <v>99000</v>
      </c>
      <c r="BL566" s="333"/>
      <c r="BM566" s="333"/>
      <c r="BN566" s="333"/>
      <c r="BO566" s="333"/>
      <c r="BP566" s="331" t="s">
        <v>287</v>
      </c>
    </row>
    <row r="567" spans="1:68" s="331" customFormat="1" x14ac:dyDescent="0.3">
      <c r="A567" s="330"/>
      <c r="B567" s="330"/>
      <c r="C567" s="330"/>
      <c r="D567" s="330"/>
      <c r="E567" s="330"/>
      <c r="F567" s="330"/>
      <c r="G567" s="330"/>
      <c r="H567" s="330"/>
      <c r="I567" s="330"/>
      <c r="J567" s="330"/>
      <c r="K567" s="330"/>
      <c r="L567" s="330"/>
      <c r="M567" s="330"/>
      <c r="N567" s="330"/>
      <c r="O567" s="330"/>
      <c r="P567" s="330"/>
      <c r="Q567" s="330"/>
      <c r="R567" s="330"/>
      <c r="S567" s="330"/>
      <c r="T567" s="330"/>
      <c r="U567" s="330"/>
      <c r="V567" s="330"/>
      <c r="W567" s="330"/>
      <c r="X567" s="330"/>
      <c r="Y567" s="330"/>
      <c r="BF567" s="332">
        <v>563</v>
      </c>
      <c r="BG567" s="333">
        <v>135000</v>
      </c>
      <c r="BH567" s="333">
        <v>99000</v>
      </c>
      <c r="BI567" s="333">
        <v>110000</v>
      </c>
      <c r="BJ567" s="333">
        <v>85000</v>
      </c>
      <c r="BK567" s="333">
        <v>99000</v>
      </c>
      <c r="BL567" s="333"/>
      <c r="BM567" s="333"/>
      <c r="BN567" s="333"/>
      <c r="BO567" s="333"/>
      <c r="BP567" s="331" t="s">
        <v>287</v>
      </c>
    </row>
    <row r="568" spans="1:68" s="331" customFormat="1" x14ac:dyDescent="0.3">
      <c r="A568" s="330"/>
      <c r="B568" s="330"/>
      <c r="C568" s="330"/>
      <c r="D568" s="330"/>
      <c r="E568" s="330"/>
      <c r="F568" s="330"/>
      <c r="G568" s="330"/>
      <c r="H568" s="330"/>
      <c r="I568" s="330"/>
      <c r="J568" s="330"/>
      <c r="K568" s="330"/>
      <c r="L568" s="330"/>
      <c r="M568" s="330"/>
      <c r="N568" s="330"/>
      <c r="O568" s="330"/>
      <c r="P568" s="330"/>
      <c r="Q568" s="330"/>
      <c r="R568" s="330"/>
      <c r="S568" s="330"/>
      <c r="T568" s="330"/>
      <c r="U568" s="330"/>
      <c r="V568" s="330"/>
      <c r="W568" s="330"/>
      <c r="X568" s="330"/>
      <c r="Y568" s="330"/>
      <c r="BF568" s="332">
        <v>564</v>
      </c>
      <c r="BG568" s="333">
        <v>135000</v>
      </c>
      <c r="BH568" s="333">
        <v>99000</v>
      </c>
      <c r="BI568" s="333">
        <v>110000</v>
      </c>
      <c r="BJ568" s="333">
        <v>85000</v>
      </c>
      <c r="BK568" s="333">
        <v>99000</v>
      </c>
      <c r="BL568" s="333"/>
      <c r="BM568" s="333"/>
      <c r="BN568" s="333"/>
      <c r="BO568" s="333"/>
      <c r="BP568" s="331" t="s">
        <v>287</v>
      </c>
    </row>
    <row r="569" spans="1:68" s="331" customFormat="1" x14ac:dyDescent="0.3">
      <c r="A569" s="330"/>
      <c r="B569" s="330"/>
      <c r="C569" s="330"/>
      <c r="D569" s="330"/>
      <c r="E569" s="330"/>
      <c r="F569" s="330"/>
      <c r="G569" s="330"/>
      <c r="H569" s="330"/>
      <c r="I569" s="330"/>
      <c r="J569" s="330"/>
      <c r="K569" s="330"/>
      <c r="L569" s="330"/>
      <c r="M569" s="330"/>
      <c r="N569" s="330"/>
      <c r="O569" s="330"/>
      <c r="P569" s="330"/>
      <c r="Q569" s="330"/>
      <c r="R569" s="330"/>
      <c r="S569" s="330"/>
      <c r="T569" s="330"/>
      <c r="U569" s="330"/>
      <c r="V569" s="330"/>
      <c r="W569" s="330"/>
      <c r="X569" s="330"/>
      <c r="Y569" s="330"/>
      <c r="BF569" s="332">
        <v>565</v>
      </c>
      <c r="BG569" s="333">
        <v>135000</v>
      </c>
      <c r="BH569" s="333">
        <v>99000</v>
      </c>
      <c r="BI569" s="333">
        <v>110000</v>
      </c>
      <c r="BJ569" s="333">
        <v>85000</v>
      </c>
      <c r="BK569" s="333">
        <v>99000</v>
      </c>
      <c r="BL569" s="333"/>
      <c r="BM569" s="333"/>
      <c r="BN569" s="333"/>
      <c r="BO569" s="333"/>
      <c r="BP569" s="331" t="s">
        <v>287</v>
      </c>
    </row>
    <row r="570" spans="1:68" s="331" customFormat="1" x14ac:dyDescent="0.3">
      <c r="A570" s="330"/>
      <c r="B570" s="330"/>
      <c r="C570" s="330"/>
      <c r="D570" s="330"/>
      <c r="E570" s="330"/>
      <c r="F570" s="330"/>
      <c r="G570" s="330"/>
      <c r="H570" s="330"/>
      <c r="I570" s="330"/>
      <c r="J570" s="330"/>
      <c r="K570" s="330"/>
      <c r="L570" s="330"/>
      <c r="M570" s="330"/>
      <c r="N570" s="330"/>
      <c r="O570" s="330"/>
      <c r="P570" s="330"/>
      <c r="Q570" s="330"/>
      <c r="R570" s="330"/>
      <c r="S570" s="330"/>
      <c r="T570" s="330"/>
      <c r="U570" s="330"/>
      <c r="V570" s="330"/>
      <c r="W570" s="330"/>
      <c r="X570" s="330"/>
      <c r="Y570" s="330"/>
      <c r="BF570" s="332">
        <v>566</v>
      </c>
      <c r="BG570" s="333">
        <v>135000</v>
      </c>
      <c r="BH570" s="333">
        <v>99000</v>
      </c>
      <c r="BI570" s="333">
        <v>110000</v>
      </c>
      <c r="BJ570" s="333">
        <v>85000</v>
      </c>
      <c r="BK570" s="333">
        <v>99000</v>
      </c>
      <c r="BL570" s="333"/>
      <c r="BM570" s="333"/>
      <c r="BN570" s="333"/>
      <c r="BO570" s="333"/>
      <c r="BP570" s="331" t="s">
        <v>287</v>
      </c>
    </row>
    <row r="571" spans="1:68" s="331" customFormat="1" x14ac:dyDescent="0.3">
      <c r="A571" s="330"/>
      <c r="B571" s="330"/>
      <c r="C571" s="330"/>
      <c r="D571" s="330"/>
      <c r="E571" s="330"/>
      <c r="F571" s="330"/>
      <c r="G571" s="330"/>
      <c r="H571" s="330"/>
      <c r="I571" s="330"/>
      <c r="J571" s="330"/>
      <c r="K571" s="330"/>
      <c r="L571" s="330"/>
      <c r="M571" s="330"/>
      <c r="N571" s="330"/>
      <c r="O571" s="330"/>
      <c r="P571" s="330"/>
      <c r="Q571" s="330"/>
      <c r="R571" s="330"/>
      <c r="S571" s="330"/>
      <c r="T571" s="330"/>
      <c r="U571" s="330"/>
      <c r="V571" s="330"/>
      <c r="W571" s="330"/>
      <c r="X571" s="330"/>
      <c r="Y571" s="330"/>
      <c r="BF571" s="332">
        <v>567</v>
      </c>
      <c r="BG571" s="333">
        <v>135000</v>
      </c>
      <c r="BH571" s="333">
        <v>99000</v>
      </c>
      <c r="BI571" s="333">
        <v>110000</v>
      </c>
      <c r="BJ571" s="333">
        <v>85000</v>
      </c>
      <c r="BK571" s="333">
        <v>99000</v>
      </c>
      <c r="BL571" s="333"/>
      <c r="BM571" s="333"/>
      <c r="BN571" s="333"/>
      <c r="BO571" s="333"/>
      <c r="BP571" s="331" t="s">
        <v>287</v>
      </c>
    </row>
    <row r="572" spans="1:68" s="331" customFormat="1" x14ac:dyDescent="0.3">
      <c r="A572" s="330"/>
      <c r="B572" s="330"/>
      <c r="C572" s="330"/>
      <c r="D572" s="330"/>
      <c r="E572" s="330"/>
      <c r="F572" s="330"/>
      <c r="G572" s="330"/>
      <c r="H572" s="330"/>
      <c r="I572" s="330"/>
      <c r="J572" s="330"/>
      <c r="K572" s="330"/>
      <c r="L572" s="330"/>
      <c r="M572" s="330"/>
      <c r="N572" s="330"/>
      <c r="O572" s="330"/>
      <c r="P572" s="330"/>
      <c r="Q572" s="330"/>
      <c r="R572" s="330"/>
      <c r="S572" s="330"/>
      <c r="T572" s="330"/>
      <c r="U572" s="330"/>
      <c r="V572" s="330"/>
      <c r="W572" s="330"/>
      <c r="X572" s="330"/>
      <c r="Y572" s="330"/>
      <c r="BF572" s="332">
        <v>568</v>
      </c>
      <c r="BG572" s="333">
        <v>135000</v>
      </c>
      <c r="BH572" s="333">
        <v>99000</v>
      </c>
      <c r="BI572" s="333">
        <v>110000</v>
      </c>
      <c r="BJ572" s="333">
        <v>85000</v>
      </c>
      <c r="BK572" s="333">
        <v>99000</v>
      </c>
      <c r="BL572" s="333"/>
      <c r="BM572" s="333"/>
      <c r="BN572" s="333"/>
      <c r="BO572" s="333"/>
      <c r="BP572" s="331" t="s">
        <v>287</v>
      </c>
    </row>
    <row r="573" spans="1:68" s="331" customFormat="1" x14ac:dyDescent="0.3">
      <c r="A573" s="330"/>
      <c r="B573" s="330"/>
      <c r="C573" s="330"/>
      <c r="D573" s="330"/>
      <c r="E573" s="330"/>
      <c r="F573" s="330"/>
      <c r="G573" s="330"/>
      <c r="H573" s="330"/>
      <c r="I573" s="330"/>
      <c r="J573" s="330"/>
      <c r="K573" s="330"/>
      <c r="L573" s="330"/>
      <c r="M573" s="330"/>
      <c r="N573" s="330"/>
      <c r="O573" s="330"/>
      <c r="P573" s="330"/>
      <c r="Q573" s="330"/>
      <c r="R573" s="330"/>
      <c r="S573" s="330"/>
      <c r="T573" s="330"/>
      <c r="U573" s="330"/>
      <c r="V573" s="330"/>
      <c r="W573" s="330"/>
      <c r="X573" s="330"/>
      <c r="Y573" s="330"/>
      <c r="BF573" s="332">
        <v>569</v>
      </c>
      <c r="BG573" s="333">
        <v>135000</v>
      </c>
      <c r="BH573" s="333">
        <v>99000</v>
      </c>
      <c r="BI573" s="333">
        <v>110000</v>
      </c>
      <c r="BJ573" s="333">
        <v>85000</v>
      </c>
      <c r="BK573" s="333">
        <v>99000</v>
      </c>
      <c r="BL573" s="333"/>
      <c r="BM573" s="333"/>
      <c r="BN573" s="333"/>
      <c r="BO573" s="333"/>
      <c r="BP573" s="331" t="s">
        <v>287</v>
      </c>
    </row>
    <row r="574" spans="1:68" s="331" customFormat="1" x14ac:dyDescent="0.3">
      <c r="A574" s="330"/>
      <c r="B574" s="330"/>
      <c r="C574" s="330"/>
      <c r="D574" s="330"/>
      <c r="E574" s="330"/>
      <c r="F574" s="330"/>
      <c r="G574" s="330"/>
      <c r="H574" s="330"/>
      <c r="I574" s="330"/>
      <c r="J574" s="330"/>
      <c r="K574" s="330"/>
      <c r="L574" s="330"/>
      <c r="M574" s="330"/>
      <c r="N574" s="330"/>
      <c r="O574" s="330"/>
      <c r="P574" s="330"/>
      <c r="Q574" s="330"/>
      <c r="R574" s="330"/>
      <c r="S574" s="330"/>
      <c r="T574" s="330"/>
      <c r="U574" s="330"/>
      <c r="V574" s="330"/>
      <c r="W574" s="330"/>
      <c r="X574" s="330"/>
      <c r="Y574" s="330"/>
      <c r="BF574" s="332">
        <v>570</v>
      </c>
      <c r="BG574" s="333">
        <v>135000</v>
      </c>
      <c r="BH574" s="333">
        <v>99000</v>
      </c>
      <c r="BI574" s="333">
        <v>110000</v>
      </c>
      <c r="BJ574" s="333">
        <v>85000</v>
      </c>
      <c r="BK574" s="333">
        <v>99000</v>
      </c>
      <c r="BL574" s="333"/>
      <c r="BM574" s="333"/>
      <c r="BN574" s="333"/>
      <c r="BO574" s="333"/>
      <c r="BP574" s="331" t="s">
        <v>287</v>
      </c>
    </row>
    <row r="575" spans="1:68" s="331" customFormat="1" x14ac:dyDescent="0.3">
      <c r="A575" s="330"/>
      <c r="B575" s="330"/>
      <c r="C575" s="330"/>
      <c r="D575" s="330"/>
      <c r="E575" s="330"/>
      <c r="F575" s="330"/>
      <c r="G575" s="330"/>
      <c r="H575" s="330"/>
      <c r="I575" s="330"/>
      <c r="J575" s="330"/>
      <c r="K575" s="330"/>
      <c r="L575" s="330"/>
      <c r="M575" s="330"/>
      <c r="N575" s="330"/>
      <c r="O575" s="330"/>
      <c r="P575" s="330"/>
      <c r="Q575" s="330"/>
      <c r="R575" s="330"/>
      <c r="S575" s="330"/>
      <c r="T575" s="330"/>
      <c r="U575" s="330"/>
      <c r="V575" s="330"/>
      <c r="W575" s="330"/>
      <c r="X575" s="330"/>
      <c r="Y575" s="330"/>
      <c r="BF575" s="332">
        <v>571</v>
      </c>
      <c r="BG575" s="333">
        <v>135000</v>
      </c>
      <c r="BH575" s="333">
        <v>99000</v>
      </c>
      <c r="BI575" s="333">
        <v>110000</v>
      </c>
      <c r="BJ575" s="333">
        <v>85000</v>
      </c>
      <c r="BK575" s="333">
        <v>99000</v>
      </c>
      <c r="BL575" s="333"/>
      <c r="BM575" s="333"/>
      <c r="BN575" s="333"/>
      <c r="BO575" s="333"/>
      <c r="BP575" s="331" t="s">
        <v>287</v>
      </c>
    </row>
    <row r="576" spans="1:68" s="331" customFormat="1" x14ac:dyDescent="0.3">
      <c r="A576" s="330"/>
      <c r="B576" s="330"/>
      <c r="C576" s="330"/>
      <c r="D576" s="330"/>
      <c r="E576" s="330"/>
      <c r="F576" s="330"/>
      <c r="G576" s="330"/>
      <c r="H576" s="330"/>
      <c r="I576" s="330"/>
      <c r="J576" s="330"/>
      <c r="K576" s="330"/>
      <c r="L576" s="330"/>
      <c r="M576" s="330"/>
      <c r="N576" s="330"/>
      <c r="O576" s="330"/>
      <c r="P576" s="330"/>
      <c r="Q576" s="330"/>
      <c r="R576" s="330"/>
      <c r="S576" s="330"/>
      <c r="T576" s="330"/>
      <c r="U576" s="330"/>
      <c r="V576" s="330"/>
      <c r="W576" s="330"/>
      <c r="X576" s="330"/>
      <c r="Y576" s="330"/>
      <c r="BF576" s="332">
        <v>572</v>
      </c>
      <c r="BG576" s="333">
        <v>135000</v>
      </c>
      <c r="BH576" s="333">
        <v>99000</v>
      </c>
      <c r="BI576" s="333">
        <v>110000</v>
      </c>
      <c r="BJ576" s="333">
        <v>85000</v>
      </c>
      <c r="BK576" s="333">
        <v>99000</v>
      </c>
      <c r="BL576" s="333"/>
      <c r="BM576" s="333"/>
      <c r="BN576" s="333"/>
      <c r="BO576" s="333"/>
      <c r="BP576" s="331" t="s">
        <v>287</v>
      </c>
    </row>
    <row r="577" spans="1:68" s="331" customFormat="1" x14ac:dyDescent="0.3">
      <c r="A577" s="330"/>
      <c r="B577" s="330"/>
      <c r="C577" s="330"/>
      <c r="D577" s="330"/>
      <c r="E577" s="330"/>
      <c r="F577" s="330"/>
      <c r="G577" s="330"/>
      <c r="H577" s="330"/>
      <c r="I577" s="330"/>
      <c r="J577" s="330"/>
      <c r="K577" s="330"/>
      <c r="L577" s="330"/>
      <c r="M577" s="330"/>
      <c r="N577" s="330"/>
      <c r="O577" s="330"/>
      <c r="P577" s="330"/>
      <c r="Q577" s="330"/>
      <c r="R577" s="330"/>
      <c r="S577" s="330"/>
      <c r="T577" s="330"/>
      <c r="U577" s="330"/>
      <c r="V577" s="330"/>
      <c r="W577" s="330"/>
      <c r="X577" s="330"/>
      <c r="Y577" s="330"/>
      <c r="BF577" s="332">
        <v>573</v>
      </c>
      <c r="BG577" s="333">
        <v>135000</v>
      </c>
      <c r="BH577" s="333">
        <v>99000</v>
      </c>
      <c r="BI577" s="333">
        <v>110000</v>
      </c>
      <c r="BJ577" s="333">
        <v>85000</v>
      </c>
      <c r="BK577" s="333">
        <v>99000</v>
      </c>
      <c r="BL577" s="333"/>
      <c r="BM577" s="333"/>
      <c r="BN577" s="333"/>
      <c r="BO577" s="333"/>
      <c r="BP577" s="331" t="s">
        <v>287</v>
      </c>
    </row>
    <row r="578" spans="1:68" s="331" customFormat="1" x14ac:dyDescent="0.3">
      <c r="A578" s="330"/>
      <c r="B578" s="330"/>
      <c r="C578" s="330"/>
      <c r="D578" s="330"/>
      <c r="E578" s="330"/>
      <c r="F578" s="330"/>
      <c r="G578" s="330"/>
      <c r="H578" s="330"/>
      <c r="I578" s="330"/>
      <c r="J578" s="330"/>
      <c r="K578" s="330"/>
      <c r="L578" s="330"/>
      <c r="M578" s="330"/>
      <c r="N578" s="330"/>
      <c r="O578" s="330"/>
      <c r="P578" s="330"/>
      <c r="Q578" s="330"/>
      <c r="R578" s="330"/>
      <c r="S578" s="330"/>
      <c r="T578" s="330"/>
      <c r="U578" s="330"/>
      <c r="V578" s="330"/>
      <c r="W578" s="330"/>
      <c r="X578" s="330"/>
      <c r="Y578" s="330"/>
      <c r="BF578" s="332">
        <v>574</v>
      </c>
      <c r="BG578" s="333">
        <v>135000</v>
      </c>
      <c r="BH578" s="333">
        <v>99000</v>
      </c>
      <c r="BI578" s="333">
        <v>110000</v>
      </c>
      <c r="BJ578" s="333">
        <v>85000</v>
      </c>
      <c r="BK578" s="333">
        <v>99000</v>
      </c>
      <c r="BL578" s="333"/>
      <c r="BM578" s="333"/>
      <c r="BN578" s="333"/>
      <c r="BO578" s="333"/>
      <c r="BP578" s="331" t="s">
        <v>287</v>
      </c>
    </row>
    <row r="579" spans="1:68" s="331" customFormat="1" x14ac:dyDescent="0.3">
      <c r="A579" s="330"/>
      <c r="B579" s="330"/>
      <c r="C579" s="330"/>
      <c r="D579" s="330"/>
      <c r="E579" s="330"/>
      <c r="F579" s="330"/>
      <c r="G579" s="330"/>
      <c r="H579" s="330"/>
      <c r="I579" s="330"/>
      <c r="J579" s="330"/>
      <c r="K579" s="330"/>
      <c r="L579" s="330"/>
      <c r="M579" s="330"/>
      <c r="N579" s="330"/>
      <c r="O579" s="330"/>
      <c r="P579" s="330"/>
      <c r="Q579" s="330"/>
      <c r="R579" s="330"/>
      <c r="S579" s="330"/>
      <c r="T579" s="330"/>
      <c r="U579" s="330"/>
      <c r="V579" s="330"/>
      <c r="W579" s="330"/>
      <c r="X579" s="330"/>
      <c r="Y579" s="330"/>
      <c r="BF579" s="332">
        <v>575</v>
      </c>
      <c r="BG579" s="333">
        <v>135000</v>
      </c>
      <c r="BH579" s="333">
        <v>99000</v>
      </c>
      <c r="BI579" s="333">
        <v>110000</v>
      </c>
      <c r="BJ579" s="333">
        <v>85000</v>
      </c>
      <c r="BK579" s="333">
        <v>99000</v>
      </c>
      <c r="BL579" s="333"/>
      <c r="BM579" s="333"/>
      <c r="BN579" s="333"/>
      <c r="BO579" s="333"/>
      <c r="BP579" s="331" t="s">
        <v>287</v>
      </c>
    </row>
    <row r="580" spans="1:68" s="331" customFormat="1" x14ac:dyDescent="0.3">
      <c r="A580" s="330"/>
      <c r="B580" s="330"/>
      <c r="C580" s="330"/>
      <c r="D580" s="330"/>
      <c r="E580" s="330"/>
      <c r="F580" s="330"/>
      <c r="G580" s="330"/>
      <c r="H580" s="330"/>
      <c r="I580" s="330"/>
      <c r="J580" s="330"/>
      <c r="K580" s="330"/>
      <c r="L580" s="330"/>
      <c r="M580" s="330"/>
      <c r="N580" s="330"/>
      <c r="O580" s="330"/>
      <c r="P580" s="330"/>
      <c r="Q580" s="330"/>
      <c r="R580" s="330"/>
      <c r="S580" s="330"/>
      <c r="T580" s="330"/>
      <c r="U580" s="330"/>
      <c r="V580" s="330"/>
      <c r="W580" s="330"/>
      <c r="X580" s="330"/>
      <c r="Y580" s="330"/>
      <c r="BF580" s="332">
        <v>576</v>
      </c>
      <c r="BG580" s="333">
        <v>135000</v>
      </c>
      <c r="BH580" s="333">
        <v>99000</v>
      </c>
      <c r="BI580" s="333">
        <v>110000</v>
      </c>
      <c r="BJ580" s="333">
        <v>85000</v>
      </c>
      <c r="BK580" s="333">
        <v>99000</v>
      </c>
      <c r="BL580" s="333"/>
      <c r="BM580" s="333"/>
      <c r="BN580" s="333"/>
      <c r="BO580" s="333"/>
      <c r="BP580" s="331" t="s">
        <v>287</v>
      </c>
    </row>
    <row r="581" spans="1:68" s="331" customFormat="1" x14ac:dyDescent="0.3">
      <c r="A581" s="330"/>
      <c r="B581" s="330"/>
      <c r="C581" s="330"/>
      <c r="D581" s="330"/>
      <c r="E581" s="330"/>
      <c r="F581" s="330"/>
      <c r="G581" s="330"/>
      <c r="H581" s="330"/>
      <c r="I581" s="330"/>
      <c r="J581" s="330"/>
      <c r="K581" s="330"/>
      <c r="L581" s="330"/>
      <c r="M581" s="330"/>
      <c r="N581" s="330"/>
      <c r="O581" s="330"/>
      <c r="P581" s="330"/>
      <c r="Q581" s="330"/>
      <c r="R581" s="330"/>
      <c r="S581" s="330"/>
      <c r="T581" s="330"/>
      <c r="U581" s="330"/>
      <c r="V581" s="330"/>
      <c r="W581" s="330"/>
      <c r="X581" s="330"/>
      <c r="Y581" s="330"/>
      <c r="BF581" s="332">
        <v>577</v>
      </c>
      <c r="BG581" s="333">
        <v>135000</v>
      </c>
      <c r="BH581" s="333">
        <v>99000</v>
      </c>
      <c r="BI581" s="333">
        <v>110000</v>
      </c>
      <c r="BJ581" s="333">
        <v>85000</v>
      </c>
      <c r="BK581" s="333">
        <v>99000</v>
      </c>
      <c r="BL581" s="333"/>
      <c r="BM581" s="333"/>
      <c r="BN581" s="333"/>
      <c r="BO581" s="333"/>
      <c r="BP581" s="331" t="s">
        <v>287</v>
      </c>
    </row>
    <row r="582" spans="1:68" s="331" customFormat="1" x14ac:dyDescent="0.3">
      <c r="A582" s="330"/>
      <c r="B582" s="330"/>
      <c r="C582" s="330"/>
      <c r="D582" s="330"/>
      <c r="E582" s="330"/>
      <c r="F582" s="330"/>
      <c r="G582" s="330"/>
      <c r="H582" s="330"/>
      <c r="I582" s="330"/>
      <c r="J582" s="330"/>
      <c r="K582" s="330"/>
      <c r="L582" s="330"/>
      <c r="M582" s="330"/>
      <c r="N582" s="330"/>
      <c r="O582" s="330"/>
      <c r="P582" s="330"/>
      <c r="Q582" s="330"/>
      <c r="R582" s="330"/>
      <c r="S582" s="330"/>
      <c r="T582" s="330"/>
      <c r="U582" s="330"/>
      <c r="V582" s="330"/>
      <c r="W582" s="330"/>
      <c r="X582" s="330"/>
      <c r="Y582" s="330"/>
      <c r="BF582" s="332">
        <v>578</v>
      </c>
      <c r="BG582" s="333">
        <v>135000</v>
      </c>
      <c r="BH582" s="333">
        <v>99000</v>
      </c>
      <c r="BI582" s="333">
        <v>110000</v>
      </c>
      <c r="BJ582" s="333">
        <v>85000</v>
      </c>
      <c r="BK582" s="333">
        <v>99000</v>
      </c>
      <c r="BL582" s="333"/>
      <c r="BM582" s="333"/>
      <c r="BN582" s="333"/>
      <c r="BO582" s="333"/>
      <c r="BP582" s="331" t="s">
        <v>287</v>
      </c>
    </row>
    <row r="583" spans="1:68" s="331" customFormat="1" x14ac:dyDescent="0.3">
      <c r="A583" s="330"/>
      <c r="B583" s="330"/>
      <c r="C583" s="330"/>
      <c r="D583" s="330"/>
      <c r="E583" s="330"/>
      <c r="F583" s="330"/>
      <c r="G583" s="330"/>
      <c r="H583" s="330"/>
      <c r="I583" s="330"/>
      <c r="J583" s="330"/>
      <c r="K583" s="330"/>
      <c r="L583" s="330"/>
      <c r="M583" s="330"/>
      <c r="N583" s="330"/>
      <c r="O583" s="330"/>
      <c r="P583" s="330"/>
      <c r="Q583" s="330"/>
      <c r="R583" s="330"/>
      <c r="S583" s="330"/>
      <c r="T583" s="330"/>
      <c r="U583" s="330"/>
      <c r="V583" s="330"/>
      <c r="W583" s="330"/>
      <c r="X583" s="330"/>
      <c r="Y583" s="330"/>
      <c r="BF583" s="332">
        <v>579</v>
      </c>
      <c r="BG583" s="333">
        <v>135000</v>
      </c>
      <c r="BH583" s="333">
        <v>99000</v>
      </c>
      <c r="BI583" s="333">
        <v>110000</v>
      </c>
      <c r="BJ583" s="333">
        <v>85000</v>
      </c>
      <c r="BK583" s="333">
        <v>99000</v>
      </c>
      <c r="BL583" s="333"/>
      <c r="BM583" s="333"/>
      <c r="BN583" s="333"/>
      <c r="BO583" s="333"/>
      <c r="BP583" s="331" t="s">
        <v>287</v>
      </c>
    </row>
    <row r="584" spans="1:68" s="331" customFormat="1" x14ac:dyDescent="0.3">
      <c r="A584" s="330"/>
      <c r="B584" s="330"/>
      <c r="C584" s="330"/>
      <c r="D584" s="330"/>
      <c r="E584" s="330"/>
      <c r="F584" s="330"/>
      <c r="G584" s="330"/>
      <c r="H584" s="330"/>
      <c r="I584" s="330"/>
      <c r="J584" s="330"/>
      <c r="K584" s="330"/>
      <c r="L584" s="330"/>
      <c r="M584" s="330"/>
      <c r="N584" s="330"/>
      <c r="O584" s="330"/>
      <c r="P584" s="330"/>
      <c r="Q584" s="330"/>
      <c r="R584" s="330"/>
      <c r="S584" s="330"/>
      <c r="T584" s="330"/>
      <c r="U584" s="330"/>
      <c r="V584" s="330"/>
      <c r="W584" s="330"/>
      <c r="X584" s="330"/>
      <c r="Y584" s="330"/>
      <c r="BF584" s="332">
        <v>580</v>
      </c>
      <c r="BG584" s="333">
        <v>135000</v>
      </c>
      <c r="BH584" s="333">
        <v>99000</v>
      </c>
      <c r="BI584" s="333">
        <v>110000</v>
      </c>
      <c r="BJ584" s="333">
        <v>85000</v>
      </c>
      <c r="BK584" s="333">
        <v>99000</v>
      </c>
      <c r="BL584" s="333"/>
      <c r="BM584" s="333"/>
      <c r="BN584" s="333"/>
      <c r="BO584" s="333"/>
      <c r="BP584" s="331" t="s">
        <v>287</v>
      </c>
    </row>
    <row r="585" spans="1:68" s="331" customFormat="1" x14ac:dyDescent="0.3">
      <c r="A585" s="330"/>
      <c r="B585" s="330"/>
      <c r="C585" s="330"/>
      <c r="D585" s="330"/>
      <c r="E585" s="330"/>
      <c r="F585" s="330"/>
      <c r="G585" s="330"/>
      <c r="H585" s="330"/>
      <c r="I585" s="330"/>
      <c r="J585" s="330"/>
      <c r="K585" s="330"/>
      <c r="L585" s="330"/>
      <c r="M585" s="330"/>
      <c r="N585" s="330"/>
      <c r="O585" s="330"/>
      <c r="P585" s="330"/>
      <c r="Q585" s="330"/>
      <c r="R585" s="330"/>
      <c r="S585" s="330"/>
      <c r="T585" s="330"/>
      <c r="U585" s="330"/>
      <c r="V585" s="330"/>
      <c r="W585" s="330"/>
      <c r="X585" s="330"/>
      <c r="Y585" s="330"/>
      <c r="BF585" s="332">
        <v>581</v>
      </c>
      <c r="BG585" s="333">
        <v>135000</v>
      </c>
      <c r="BH585" s="333">
        <v>99000</v>
      </c>
      <c r="BI585" s="333">
        <v>110000</v>
      </c>
      <c r="BJ585" s="333">
        <v>85000</v>
      </c>
      <c r="BK585" s="333">
        <v>99000</v>
      </c>
      <c r="BL585" s="333"/>
      <c r="BM585" s="333"/>
      <c r="BN585" s="333"/>
      <c r="BO585" s="333"/>
      <c r="BP585" s="331" t="s">
        <v>287</v>
      </c>
    </row>
    <row r="586" spans="1:68" s="331" customFormat="1" x14ac:dyDescent="0.3">
      <c r="A586" s="330"/>
      <c r="B586" s="330"/>
      <c r="C586" s="330"/>
      <c r="D586" s="330"/>
      <c r="E586" s="330"/>
      <c r="F586" s="330"/>
      <c r="G586" s="330"/>
      <c r="H586" s="330"/>
      <c r="I586" s="330"/>
      <c r="J586" s="330"/>
      <c r="K586" s="330"/>
      <c r="L586" s="330"/>
      <c r="M586" s="330"/>
      <c r="N586" s="330"/>
      <c r="O586" s="330"/>
      <c r="P586" s="330"/>
      <c r="Q586" s="330"/>
      <c r="R586" s="330"/>
      <c r="S586" s="330"/>
      <c r="T586" s="330"/>
      <c r="U586" s="330"/>
      <c r="V586" s="330"/>
      <c r="W586" s="330"/>
      <c r="X586" s="330"/>
      <c r="Y586" s="330"/>
      <c r="BF586" s="332">
        <v>582</v>
      </c>
      <c r="BG586" s="333">
        <v>135000</v>
      </c>
      <c r="BH586" s="333">
        <v>99000</v>
      </c>
      <c r="BI586" s="333">
        <v>110000</v>
      </c>
      <c r="BJ586" s="333">
        <v>85000</v>
      </c>
      <c r="BK586" s="333">
        <v>99000</v>
      </c>
      <c r="BL586" s="333"/>
      <c r="BM586" s="333"/>
      <c r="BN586" s="333"/>
      <c r="BO586" s="333"/>
      <c r="BP586" s="331" t="s">
        <v>287</v>
      </c>
    </row>
    <row r="587" spans="1:68" s="331" customFormat="1" x14ac:dyDescent="0.3">
      <c r="A587" s="330"/>
      <c r="B587" s="330"/>
      <c r="C587" s="330"/>
      <c r="D587" s="330"/>
      <c r="E587" s="330"/>
      <c r="F587" s="330"/>
      <c r="G587" s="330"/>
      <c r="H587" s="330"/>
      <c r="I587" s="330"/>
      <c r="J587" s="330"/>
      <c r="K587" s="330"/>
      <c r="L587" s="330"/>
      <c r="M587" s="330"/>
      <c r="N587" s="330"/>
      <c r="O587" s="330"/>
      <c r="P587" s="330"/>
      <c r="Q587" s="330"/>
      <c r="R587" s="330"/>
      <c r="S587" s="330"/>
      <c r="T587" s="330"/>
      <c r="U587" s="330"/>
      <c r="V587" s="330"/>
      <c r="W587" s="330"/>
      <c r="X587" s="330"/>
      <c r="Y587" s="330"/>
      <c r="BF587" s="332">
        <v>583</v>
      </c>
      <c r="BG587" s="333">
        <v>135000</v>
      </c>
      <c r="BH587" s="333">
        <v>99000</v>
      </c>
      <c r="BI587" s="333">
        <v>110000</v>
      </c>
      <c r="BJ587" s="333">
        <v>85000</v>
      </c>
      <c r="BK587" s="333">
        <v>99000</v>
      </c>
      <c r="BL587" s="333"/>
      <c r="BM587" s="333"/>
      <c r="BN587" s="333"/>
      <c r="BO587" s="333"/>
      <c r="BP587" s="331" t="s">
        <v>287</v>
      </c>
    </row>
    <row r="588" spans="1:68" s="331" customFormat="1" x14ac:dyDescent="0.3">
      <c r="A588" s="330"/>
      <c r="B588" s="330"/>
      <c r="C588" s="330"/>
      <c r="D588" s="330"/>
      <c r="E588" s="330"/>
      <c r="F588" s="330"/>
      <c r="G588" s="330"/>
      <c r="H588" s="330"/>
      <c r="I588" s="330"/>
      <c r="J588" s="330"/>
      <c r="K588" s="330"/>
      <c r="L588" s="330"/>
      <c r="M588" s="330"/>
      <c r="N588" s="330"/>
      <c r="O588" s="330"/>
      <c r="P588" s="330"/>
      <c r="Q588" s="330"/>
      <c r="R588" s="330"/>
      <c r="S588" s="330"/>
      <c r="T588" s="330"/>
      <c r="U588" s="330"/>
      <c r="V588" s="330"/>
      <c r="W588" s="330"/>
      <c r="X588" s="330"/>
      <c r="Y588" s="330"/>
      <c r="BF588" s="332">
        <v>584</v>
      </c>
      <c r="BG588" s="333">
        <v>135000</v>
      </c>
      <c r="BH588" s="333">
        <v>99000</v>
      </c>
      <c r="BI588" s="333">
        <v>110000</v>
      </c>
      <c r="BJ588" s="333">
        <v>85000</v>
      </c>
      <c r="BK588" s="333">
        <v>99000</v>
      </c>
      <c r="BL588" s="333"/>
      <c r="BM588" s="333"/>
      <c r="BN588" s="333"/>
      <c r="BO588" s="333"/>
      <c r="BP588" s="331" t="s">
        <v>287</v>
      </c>
    </row>
    <row r="589" spans="1:68" s="331" customFormat="1" x14ac:dyDescent="0.3">
      <c r="A589" s="330"/>
      <c r="B589" s="330"/>
      <c r="C589" s="330"/>
      <c r="D589" s="330"/>
      <c r="E589" s="330"/>
      <c r="F589" s="330"/>
      <c r="G589" s="330"/>
      <c r="H589" s="330"/>
      <c r="I589" s="330"/>
      <c r="J589" s="330"/>
      <c r="K589" s="330"/>
      <c r="L589" s="330"/>
      <c r="M589" s="330"/>
      <c r="N589" s="330"/>
      <c r="O589" s="330"/>
      <c r="P589" s="330"/>
      <c r="Q589" s="330"/>
      <c r="R589" s="330"/>
      <c r="S589" s="330"/>
      <c r="T589" s="330"/>
      <c r="U589" s="330"/>
      <c r="V589" s="330"/>
      <c r="W589" s="330"/>
      <c r="X589" s="330"/>
      <c r="Y589" s="330"/>
      <c r="BF589" s="332">
        <v>585</v>
      </c>
      <c r="BG589" s="333">
        <v>135000</v>
      </c>
      <c r="BH589" s="333">
        <v>99000</v>
      </c>
      <c r="BI589" s="333">
        <v>110000</v>
      </c>
      <c r="BJ589" s="333">
        <v>85000</v>
      </c>
      <c r="BK589" s="333">
        <v>99000</v>
      </c>
      <c r="BL589" s="333"/>
      <c r="BM589" s="333"/>
      <c r="BN589" s="333"/>
      <c r="BO589" s="333"/>
      <c r="BP589" s="331" t="s">
        <v>287</v>
      </c>
    </row>
    <row r="590" spans="1:68" s="331" customFormat="1" x14ac:dyDescent="0.3">
      <c r="A590" s="330"/>
      <c r="B590" s="330"/>
      <c r="C590" s="330"/>
      <c r="D590" s="330"/>
      <c r="E590" s="330"/>
      <c r="F590" s="330"/>
      <c r="G590" s="330"/>
      <c r="H590" s="330"/>
      <c r="I590" s="330"/>
      <c r="J590" s="330"/>
      <c r="K590" s="330"/>
      <c r="L590" s="330"/>
      <c r="M590" s="330"/>
      <c r="N590" s="330"/>
      <c r="O590" s="330"/>
      <c r="P590" s="330"/>
      <c r="Q590" s="330"/>
      <c r="R590" s="330"/>
      <c r="S590" s="330"/>
      <c r="T590" s="330"/>
      <c r="U590" s="330"/>
      <c r="V590" s="330"/>
      <c r="W590" s="330"/>
      <c r="X590" s="330"/>
      <c r="Y590" s="330"/>
      <c r="BF590" s="332">
        <v>586</v>
      </c>
      <c r="BG590" s="333">
        <v>135000</v>
      </c>
      <c r="BH590" s="333">
        <v>99000</v>
      </c>
      <c r="BI590" s="333">
        <v>110000</v>
      </c>
      <c r="BJ590" s="333">
        <v>85000</v>
      </c>
      <c r="BK590" s="333">
        <v>99000</v>
      </c>
      <c r="BL590" s="333"/>
      <c r="BM590" s="333"/>
      <c r="BN590" s="333"/>
      <c r="BO590" s="333"/>
      <c r="BP590" s="331" t="s">
        <v>287</v>
      </c>
    </row>
    <row r="591" spans="1:68" s="331" customFormat="1" x14ac:dyDescent="0.3">
      <c r="A591" s="330"/>
      <c r="B591" s="330"/>
      <c r="C591" s="330"/>
      <c r="D591" s="330"/>
      <c r="E591" s="330"/>
      <c r="F591" s="330"/>
      <c r="G591" s="330"/>
      <c r="H591" s="330"/>
      <c r="I591" s="330"/>
      <c r="J591" s="330"/>
      <c r="K591" s="330"/>
      <c r="L591" s="330"/>
      <c r="M591" s="330"/>
      <c r="N591" s="330"/>
      <c r="O591" s="330"/>
      <c r="P591" s="330"/>
      <c r="Q591" s="330"/>
      <c r="R591" s="330"/>
      <c r="S591" s="330"/>
      <c r="T591" s="330"/>
      <c r="U591" s="330"/>
      <c r="V591" s="330"/>
      <c r="W591" s="330"/>
      <c r="X591" s="330"/>
      <c r="Y591" s="330"/>
      <c r="BF591" s="332">
        <v>587</v>
      </c>
      <c r="BG591" s="333">
        <v>135000</v>
      </c>
      <c r="BH591" s="333">
        <v>99000</v>
      </c>
      <c r="BI591" s="333">
        <v>110000</v>
      </c>
      <c r="BJ591" s="333">
        <v>85000</v>
      </c>
      <c r="BK591" s="333">
        <v>99000</v>
      </c>
      <c r="BL591" s="333"/>
      <c r="BM591" s="333"/>
      <c r="BN591" s="333"/>
      <c r="BO591" s="333"/>
      <c r="BP591" s="331" t="s">
        <v>287</v>
      </c>
    </row>
    <row r="592" spans="1:68" s="331" customFormat="1" x14ac:dyDescent="0.3">
      <c r="A592" s="330"/>
      <c r="B592" s="330"/>
      <c r="C592" s="330"/>
      <c r="D592" s="330"/>
      <c r="E592" s="330"/>
      <c r="F592" s="330"/>
      <c r="G592" s="330"/>
      <c r="H592" s="330"/>
      <c r="I592" s="330"/>
      <c r="J592" s="330"/>
      <c r="K592" s="330"/>
      <c r="L592" s="330"/>
      <c r="M592" s="330"/>
      <c r="N592" s="330"/>
      <c r="O592" s="330"/>
      <c r="P592" s="330"/>
      <c r="Q592" s="330"/>
      <c r="R592" s="330"/>
      <c r="S592" s="330"/>
      <c r="T592" s="330"/>
      <c r="U592" s="330"/>
      <c r="V592" s="330"/>
      <c r="W592" s="330"/>
      <c r="X592" s="330"/>
      <c r="Y592" s="330"/>
      <c r="BF592" s="332">
        <v>588</v>
      </c>
      <c r="BG592" s="333">
        <v>135000</v>
      </c>
      <c r="BH592" s="333">
        <v>99000</v>
      </c>
      <c r="BI592" s="333">
        <v>110000</v>
      </c>
      <c r="BJ592" s="333">
        <v>85000</v>
      </c>
      <c r="BK592" s="333">
        <v>99000</v>
      </c>
      <c r="BL592" s="333"/>
      <c r="BM592" s="333"/>
      <c r="BN592" s="333"/>
      <c r="BO592" s="333"/>
      <c r="BP592" s="331" t="s">
        <v>287</v>
      </c>
    </row>
    <row r="593" spans="1:68" s="331" customFormat="1" x14ac:dyDescent="0.3">
      <c r="A593" s="330"/>
      <c r="B593" s="330"/>
      <c r="C593" s="330"/>
      <c r="D593" s="330"/>
      <c r="E593" s="330"/>
      <c r="F593" s="330"/>
      <c r="G593" s="330"/>
      <c r="H593" s="330"/>
      <c r="I593" s="330"/>
      <c r="J593" s="330"/>
      <c r="K593" s="330"/>
      <c r="L593" s="330"/>
      <c r="M593" s="330"/>
      <c r="N593" s="330"/>
      <c r="O593" s="330"/>
      <c r="P593" s="330"/>
      <c r="Q593" s="330"/>
      <c r="R593" s="330"/>
      <c r="S593" s="330"/>
      <c r="T593" s="330"/>
      <c r="U593" s="330"/>
      <c r="V593" s="330"/>
      <c r="W593" s="330"/>
      <c r="X593" s="330"/>
      <c r="Y593" s="330"/>
      <c r="BF593" s="332">
        <v>589</v>
      </c>
      <c r="BG593" s="333">
        <v>135000</v>
      </c>
      <c r="BH593" s="333">
        <v>99000</v>
      </c>
      <c r="BI593" s="333">
        <v>110000</v>
      </c>
      <c r="BJ593" s="333">
        <v>85000</v>
      </c>
      <c r="BK593" s="333">
        <v>99000</v>
      </c>
      <c r="BL593" s="333"/>
      <c r="BM593" s="333"/>
      <c r="BN593" s="333"/>
      <c r="BO593" s="333"/>
      <c r="BP593" s="331" t="s">
        <v>287</v>
      </c>
    </row>
    <row r="594" spans="1:68" s="331" customFormat="1" x14ac:dyDescent="0.3">
      <c r="A594" s="330"/>
      <c r="B594" s="330"/>
      <c r="C594" s="330"/>
      <c r="D594" s="330"/>
      <c r="E594" s="330"/>
      <c r="F594" s="330"/>
      <c r="G594" s="330"/>
      <c r="H594" s="330"/>
      <c r="I594" s="330"/>
      <c r="J594" s="330"/>
      <c r="K594" s="330"/>
      <c r="L594" s="330"/>
      <c r="M594" s="330"/>
      <c r="N594" s="330"/>
      <c r="O594" s="330"/>
      <c r="P594" s="330"/>
      <c r="Q594" s="330"/>
      <c r="R594" s="330"/>
      <c r="S594" s="330"/>
      <c r="T594" s="330"/>
      <c r="U594" s="330"/>
      <c r="V594" s="330"/>
      <c r="W594" s="330"/>
      <c r="X594" s="330"/>
      <c r="Y594" s="330"/>
      <c r="BF594" s="332">
        <v>590</v>
      </c>
      <c r="BG594" s="333">
        <v>135000</v>
      </c>
      <c r="BH594" s="333">
        <v>99000</v>
      </c>
      <c r="BI594" s="333">
        <v>110000</v>
      </c>
      <c r="BJ594" s="333">
        <v>85000</v>
      </c>
      <c r="BK594" s="333">
        <v>99000</v>
      </c>
      <c r="BL594" s="333"/>
      <c r="BM594" s="333"/>
      <c r="BN594" s="333"/>
      <c r="BO594" s="333"/>
      <c r="BP594" s="331" t="s">
        <v>287</v>
      </c>
    </row>
    <row r="595" spans="1:68" s="331" customFormat="1" x14ac:dyDescent="0.3">
      <c r="A595" s="330"/>
      <c r="B595" s="330"/>
      <c r="C595" s="330"/>
      <c r="D595" s="330"/>
      <c r="E595" s="330"/>
      <c r="F595" s="330"/>
      <c r="G595" s="330"/>
      <c r="H595" s="330"/>
      <c r="I595" s="330"/>
      <c r="J595" s="330"/>
      <c r="K595" s="330"/>
      <c r="L595" s="330"/>
      <c r="M595" s="330"/>
      <c r="N595" s="330"/>
      <c r="O595" s="330"/>
      <c r="P595" s="330"/>
      <c r="Q595" s="330"/>
      <c r="R595" s="330"/>
      <c r="S595" s="330"/>
      <c r="T595" s="330"/>
      <c r="U595" s="330"/>
      <c r="V595" s="330"/>
      <c r="W595" s="330"/>
      <c r="X595" s="330"/>
      <c r="Y595" s="330"/>
      <c r="BF595" s="332">
        <v>591</v>
      </c>
      <c r="BG595" s="333">
        <v>135000</v>
      </c>
      <c r="BH595" s="333">
        <v>99000</v>
      </c>
      <c r="BI595" s="333">
        <v>110000</v>
      </c>
      <c r="BJ595" s="333">
        <v>85000</v>
      </c>
      <c r="BK595" s="333">
        <v>99000</v>
      </c>
      <c r="BL595" s="333"/>
      <c r="BM595" s="333"/>
      <c r="BN595" s="333"/>
      <c r="BO595" s="333"/>
      <c r="BP595" s="331" t="s">
        <v>287</v>
      </c>
    </row>
    <row r="596" spans="1:68" s="331" customFormat="1" x14ac:dyDescent="0.3">
      <c r="A596" s="330"/>
      <c r="B596" s="330"/>
      <c r="C596" s="330"/>
      <c r="D596" s="330"/>
      <c r="E596" s="330"/>
      <c r="F596" s="330"/>
      <c r="G596" s="330"/>
      <c r="H596" s="330"/>
      <c r="I596" s="330"/>
      <c r="J596" s="330"/>
      <c r="K596" s="330"/>
      <c r="L596" s="330"/>
      <c r="M596" s="330"/>
      <c r="N596" s="330"/>
      <c r="O596" s="330"/>
      <c r="P596" s="330"/>
      <c r="Q596" s="330"/>
      <c r="R596" s="330"/>
      <c r="S596" s="330"/>
      <c r="T596" s="330"/>
      <c r="U596" s="330"/>
      <c r="V596" s="330"/>
      <c r="W596" s="330"/>
      <c r="X596" s="330"/>
      <c r="Y596" s="330"/>
      <c r="BF596" s="332">
        <v>592</v>
      </c>
      <c r="BG596" s="333">
        <v>135000</v>
      </c>
      <c r="BH596" s="333">
        <v>99000</v>
      </c>
      <c r="BI596" s="333">
        <v>110000</v>
      </c>
      <c r="BJ596" s="333">
        <v>85000</v>
      </c>
      <c r="BK596" s="333">
        <v>99000</v>
      </c>
      <c r="BL596" s="333"/>
      <c r="BM596" s="333"/>
      <c r="BN596" s="333"/>
      <c r="BO596" s="333"/>
      <c r="BP596" s="331" t="s">
        <v>287</v>
      </c>
    </row>
    <row r="597" spans="1:68" s="331" customFormat="1" x14ac:dyDescent="0.3">
      <c r="A597" s="330"/>
      <c r="B597" s="330"/>
      <c r="C597" s="330"/>
      <c r="D597" s="330"/>
      <c r="E597" s="330"/>
      <c r="F597" s="330"/>
      <c r="G597" s="330"/>
      <c r="H597" s="330"/>
      <c r="I597" s="330"/>
      <c r="J597" s="330"/>
      <c r="K597" s="330"/>
      <c r="L597" s="330"/>
      <c r="M597" s="330"/>
      <c r="N597" s="330"/>
      <c r="O597" s="330"/>
      <c r="P597" s="330"/>
      <c r="Q597" s="330"/>
      <c r="R597" s="330"/>
      <c r="S597" s="330"/>
      <c r="T597" s="330"/>
      <c r="U597" s="330"/>
      <c r="V597" s="330"/>
      <c r="W597" s="330"/>
      <c r="X597" s="330"/>
      <c r="Y597" s="330"/>
      <c r="BF597" s="332">
        <v>593</v>
      </c>
      <c r="BG597" s="333">
        <v>135000</v>
      </c>
      <c r="BH597" s="333">
        <v>99000</v>
      </c>
      <c r="BI597" s="333">
        <v>110000</v>
      </c>
      <c r="BJ597" s="333">
        <v>85000</v>
      </c>
      <c r="BK597" s="333">
        <v>99000</v>
      </c>
      <c r="BL597" s="333"/>
      <c r="BM597" s="333"/>
      <c r="BN597" s="333"/>
      <c r="BO597" s="333"/>
      <c r="BP597" s="331" t="s">
        <v>287</v>
      </c>
    </row>
    <row r="598" spans="1:68" s="331" customFormat="1" x14ac:dyDescent="0.3">
      <c r="A598" s="330"/>
      <c r="B598" s="330"/>
      <c r="C598" s="330"/>
      <c r="D598" s="330"/>
      <c r="E598" s="330"/>
      <c r="F598" s="330"/>
      <c r="G598" s="330"/>
      <c r="H598" s="330"/>
      <c r="I598" s="330"/>
      <c r="J598" s="330"/>
      <c r="K598" s="330"/>
      <c r="L598" s="330"/>
      <c r="M598" s="330"/>
      <c r="N598" s="330"/>
      <c r="O598" s="330"/>
      <c r="P598" s="330"/>
      <c r="Q598" s="330"/>
      <c r="R598" s="330"/>
      <c r="S598" s="330"/>
      <c r="T598" s="330"/>
      <c r="U598" s="330"/>
      <c r="V598" s="330"/>
      <c r="W598" s="330"/>
      <c r="X598" s="330"/>
      <c r="Y598" s="330"/>
      <c r="BF598" s="332">
        <v>594</v>
      </c>
      <c r="BG598" s="333">
        <v>135000</v>
      </c>
      <c r="BH598" s="333">
        <v>99000</v>
      </c>
      <c r="BI598" s="333">
        <v>110000</v>
      </c>
      <c r="BJ598" s="333">
        <v>85000</v>
      </c>
      <c r="BK598" s="333">
        <v>99000</v>
      </c>
      <c r="BL598" s="333"/>
      <c r="BM598" s="333"/>
      <c r="BN598" s="333"/>
      <c r="BO598" s="333"/>
      <c r="BP598" s="331" t="s">
        <v>287</v>
      </c>
    </row>
    <row r="599" spans="1:68" s="331" customFormat="1" x14ac:dyDescent="0.3">
      <c r="A599" s="330"/>
      <c r="B599" s="330"/>
      <c r="C599" s="330"/>
      <c r="D599" s="330"/>
      <c r="E599" s="330"/>
      <c r="F599" s="330"/>
      <c r="G599" s="330"/>
      <c r="H599" s="330"/>
      <c r="I599" s="330"/>
      <c r="J599" s="330"/>
      <c r="K599" s="330"/>
      <c r="L599" s="330"/>
      <c r="M599" s="330"/>
      <c r="N599" s="330"/>
      <c r="O599" s="330"/>
      <c r="P599" s="330"/>
      <c r="Q599" s="330"/>
      <c r="R599" s="330"/>
      <c r="S599" s="330"/>
      <c r="T599" s="330"/>
      <c r="U599" s="330"/>
      <c r="V599" s="330"/>
      <c r="W599" s="330"/>
      <c r="X599" s="330"/>
      <c r="Y599" s="330"/>
      <c r="BF599" s="332">
        <v>595</v>
      </c>
      <c r="BG599" s="333">
        <v>135000</v>
      </c>
      <c r="BH599" s="333">
        <v>99000</v>
      </c>
      <c r="BI599" s="333">
        <v>110000</v>
      </c>
      <c r="BJ599" s="333">
        <v>85000</v>
      </c>
      <c r="BK599" s="333">
        <v>99000</v>
      </c>
      <c r="BL599" s="333"/>
      <c r="BM599" s="333"/>
      <c r="BN599" s="333"/>
      <c r="BO599" s="333"/>
      <c r="BP599" s="331" t="s">
        <v>287</v>
      </c>
    </row>
    <row r="600" spans="1:68" s="331" customFormat="1" x14ac:dyDescent="0.3">
      <c r="A600" s="330"/>
      <c r="B600" s="330"/>
      <c r="C600" s="330"/>
      <c r="D600" s="330"/>
      <c r="E600" s="330"/>
      <c r="F600" s="330"/>
      <c r="G600" s="330"/>
      <c r="H600" s="330"/>
      <c r="I600" s="330"/>
      <c r="J600" s="330"/>
      <c r="K600" s="330"/>
      <c r="L600" s="330"/>
      <c r="M600" s="330"/>
      <c r="N600" s="330"/>
      <c r="O600" s="330"/>
      <c r="P600" s="330"/>
      <c r="Q600" s="330"/>
      <c r="R600" s="330"/>
      <c r="S600" s="330"/>
      <c r="T600" s="330"/>
      <c r="U600" s="330"/>
      <c r="V600" s="330"/>
      <c r="W600" s="330"/>
      <c r="X600" s="330"/>
      <c r="Y600" s="330"/>
      <c r="BF600" s="332">
        <v>596</v>
      </c>
      <c r="BG600" s="333">
        <v>135000</v>
      </c>
      <c r="BH600" s="333">
        <v>99000</v>
      </c>
      <c r="BI600" s="333">
        <v>110000</v>
      </c>
      <c r="BJ600" s="333">
        <v>85000</v>
      </c>
      <c r="BK600" s="333">
        <v>99000</v>
      </c>
      <c r="BL600" s="333"/>
      <c r="BM600" s="333"/>
      <c r="BN600" s="333"/>
      <c r="BO600" s="333"/>
      <c r="BP600" s="331" t="s">
        <v>287</v>
      </c>
    </row>
    <row r="601" spans="1:68" s="331" customFormat="1" x14ac:dyDescent="0.3">
      <c r="A601" s="330"/>
      <c r="B601" s="330"/>
      <c r="C601" s="330"/>
      <c r="D601" s="330"/>
      <c r="E601" s="330"/>
      <c r="F601" s="330"/>
      <c r="G601" s="330"/>
      <c r="H601" s="330"/>
      <c r="I601" s="330"/>
      <c r="J601" s="330"/>
      <c r="K601" s="330"/>
      <c r="L601" s="330"/>
      <c r="M601" s="330"/>
      <c r="N601" s="330"/>
      <c r="O601" s="330"/>
      <c r="P601" s="330"/>
      <c r="Q601" s="330"/>
      <c r="R601" s="330"/>
      <c r="S601" s="330"/>
      <c r="T601" s="330"/>
      <c r="U601" s="330"/>
      <c r="V601" s="330"/>
      <c r="W601" s="330"/>
      <c r="X601" s="330"/>
      <c r="Y601" s="330"/>
      <c r="BF601" s="332">
        <v>597</v>
      </c>
      <c r="BG601" s="333">
        <v>135000</v>
      </c>
      <c r="BH601" s="333">
        <v>99000</v>
      </c>
      <c r="BI601" s="333">
        <v>110000</v>
      </c>
      <c r="BJ601" s="333">
        <v>85000</v>
      </c>
      <c r="BK601" s="333">
        <v>99000</v>
      </c>
      <c r="BL601" s="333"/>
      <c r="BM601" s="333"/>
      <c r="BN601" s="333"/>
      <c r="BO601" s="333"/>
      <c r="BP601" s="331" t="s">
        <v>287</v>
      </c>
    </row>
    <row r="602" spans="1:68" s="331" customFormat="1" x14ac:dyDescent="0.3">
      <c r="A602" s="330"/>
      <c r="B602" s="330"/>
      <c r="C602" s="330"/>
      <c r="D602" s="330"/>
      <c r="E602" s="330"/>
      <c r="F602" s="330"/>
      <c r="G602" s="330"/>
      <c r="H602" s="330"/>
      <c r="I602" s="330"/>
      <c r="J602" s="330"/>
      <c r="K602" s="330"/>
      <c r="L602" s="330"/>
      <c r="M602" s="330"/>
      <c r="N602" s="330"/>
      <c r="O602" s="330"/>
      <c r="P602" s="330"/>
      <c r="Q602" s="330"/>
      <c r="R602" s="330"/>
      <c r="S602" s="330"/>
      <c r="T602" s="330"/>
      <c r="U602" s="330"/>
      <c r="V602" s="330"/>
      <c r="W602" s="330"/>
      <c r="X602" s="330"/>
      <c r="Y602" s="330"/>
      <c r="BF602" s="332">
        <v>598</v>
      </c>
      <c r="BG602" s="333">
        <v>135000</v>
      </c>
      <c r="BH602" s="333">
        <v>99000</v>
      </c>
      <c r="BI602" s="333">
        <v>110000</v>
      </c>
      <c r="BJ602" s="333">
        <v>85000</v>
      </c>
      <c r="BK602" s="333">
        <v>99000</v>
      </c>
      <c r="BL602" s="333"/>
      <c r="BM602" s="333"/>
      <c r="BN602" s="333"/>
      <c r="BO602" s="333"/>
      <c r="BP602" s="331" t="s">
        <v>287</v>
      </c>
    </row>
    <row r="603" spans="1:68" s="331" customFormat="1" x14ac:dyDescent="0.3">
      <c r="A603" s="330"/>
      <c r="B603" s="330"/>
      <c r="C603" s="330"/>
      <c r="D603" s="330"/>
      <c r="E603" s="330"/>
      <c r="F603" s="330"/>
      <c r="G603" s="330"/>
      <c r="H603" s="330"/>
      <c r="I603" s="330"/>
      <c r="J603" s="330"/>
      <c r="K603" s="330"/>
      <c r="L603" s="330"/>
      <c r="M603" s="330"/>
      <c r="N603" s="330"/>
      <c r="O603" s="330"/>
      <c r="P603" s="330"/>
      <c r="Q603" s="330"/>
      <c r="R603" s="330"/>
      <c r="S603" s="330"/>
      <c r="T603" s="330"/>
      <c r="U603" s="330"/>
      <c r="V603" s="330"/>
      <c r="W603" s="330"/>
      <c r="X603" s="330"/>
      <c r="Y603" s="330"/>
      <c r="BF603" s="332">
        <v>599</v>
      </c>
      <c r="BG603" s="333">
        <v>135000</v>
      </c>
      <c r="BH603" s="333">
        <v>99000</v>
      </c>
      <c r="BI603" s="333">
        <v>110000</v>
      </c>
      <c r="BJ603" s="333">
        <v>85000</v>
      </c>
      <c r="BK603" s="333">
        <v>99000</v>
      </c>
      <c r="BL603" s="333"/>
      <c r="BM603" s="333"/>
      <c r="BN603" s="333"/>
      <c r="BO603" s="333"/>
      <c r="BP603" s="331" t="s">
        <v>287</v>
      </c>
    </row>
    <row r="604" spans="1:68" s="331" customFormat="1" x14ac:dyDescent="0.3">
      <c r="A604" s="330"/>
      <c r="B604" s="330"/>
      <c r="C604" s="330"/>
      <c r="D604" s="330"/>
      <c r="E604" s="330"/>
      <c r="F604" s="330"/>
      <c r="G604" s="330"/>
      <c r="H604" s="330"/>
      <c r="I604" s="330"/>
      <c r="J604" s="330"/>
      <c r="K604" s="330"/>
      <c r="L604" s="330"/>
      <c r="M604" s="330"/>
      <c r="N604" s="330"/>
      <c r="O604" s="330"/>
      <c r="P604" s="330"/>
      <c r="Q604" s="330"/>
      <c r="R604" s="330"/>
      <c r="S604" s="330"/>
      <c r="T604" s="330"/>
      <c r="U604" s="330"/>
      <c r="V604" s="330"/>
      <c r="W604" s="330"/>
      <c r="X604" s="330"/>
      <c r="Y604" s="330"/>
      <c r="BF604" s="332">
        <v>600</v>
      </c>
      <c r="BG604" s="333">
        <v>135000</v>
      </c>
      <c r="BH604" s="333">
        <v>99000</v>
      </c>
      <c r="BI604" s="333">
        <v>110000</v>
      </c>
      <c r="BJ604" s="333">
        <v>85000</v>
      </c>
      <c r="BK604" s="333">
        <v>99000</v>
      </c>
      <c r="BL604" s="333"/>
      <c r="BM604" s="333"/>
      <c r="BN604" s="333"/>
      <c r="BO604" s="333"/>
      <c r="BP604" s="331" t="s">
        <v>287</v>
      </c>
    </row>
    <row r="605" spans="1:68" s="331" customFormat="1" x14ac:dyDescent="0.3">
      <c r="A605" s="330"/>
      <c r="B605" s="330"/>
      <c r="C605" s="330"/>
      <c r="D605" s="330"/>
      <c r="E605" s="330"/>
      <c r="F605" s="330"/>
      <c r="G605" s="330"/>
      <c r="H605" s="330"/>
      <c r="I605" s="330"/>
      <c r="J605" s="330"/>
      <c r="K605" s="330"/>
      <c r="L605" s="330"/>
      <c r="M605" s="330"/>
      <c r="N605" s="330"/>
      <c r="O605" s="330"/>
      <c r="P605" s="330"/>
      <c r="Q605" s="330"/>
      <c r="R605" s="330"/>
      <c r="S605" s="330"/>
      <c r="T605" s="330"/>
      <c r="U605" s="330"/>
      <c r="V605" s="330"/>
      <c r="W605" s="330"/>
      <c r="X605" s="330"/>
      <c r="Y605" s="330"/>
      <c r="BF605" s="332">
        <v>601</v>
      </c>
      <c r="BG605" s="333">
        <v>135000</v>
      </c>
      <c r="BH605" s="333">
        <v>99000</v>
      </c>
      <c r="BI605" s="333">
        <v>110000</v>
      </c>
      <c r="BJ605" s="333">
        <v>85000</v>
      </c>
      <c r="BK605" s="333">
        <v>99000</v>
      </c>
      <c r="BL605" s="333"/>
      <c r="BM605" s="333"/>
      <c r="BN605" s="333"/>
      <c r="BO605" s="333"/>
      <c r="BP605" s="331" t="s">
        <v>287</v>
      </c>
    </row>
    <row r="606" spans="1:68" s="331" customFormat="1" x14ac:dyDescent="0.3">
      <c r="A606" s="330"/>
      <c r="B606" s="330"/>
      <c r="C606" s="330"/>
      <c r="D606" s="330"/>
      <c r="E606" s="330"/>
      <c r="F606" s="330"/>
      <c r="G606" s="330"/>
      <c r="H606" s="330"/>
      <c r="I606" s="330"/>
      <c r="J606" s="330"/>
      <c r="K606" s="330"/>
      <c r="L606" s="330"/>
      <c r="M606" s="330"/>
      <c r="N606" s="330"/>
      <c r="O606" s="330"/>
      <c r="P606" s="330"/>
      <c r="Q606" s="330"/>
      <c r="R606" s="330"/>
      <c r="S606" s="330"/>
      <c r="T606" s="330"/>
      <c r="U606" s="330"/>
      <c r="V606" s="330"/>
      <c r="W606" s="330"/>
      <c r="X606" s="330"/>
      <c r="Y606" s="330"/>
      <c r="BF606" s="332">
        <v>602</v>
      </c>
      <c r="BG606" s="333">
        <v>135000</v>
      </c>
      <c r="BH606" s="333">
        <v>99000</v>
      </c>
      <c r="BI606" s="333">
        <v>110000</v>
      </c>
      <c r="BJ606" s="333">
        <v>85000</v>
      </c>
      <c r="BK606" s="333">
        <v>99000</v>
      </c>
      <c r="BL606" s="333"/>
      <c r="BM606" s="333"/>
      <c r="BN606" s="333"/>
      <c r="BO606" s="333"/>
      <c r="BP606" s="331" t="s">
        <v>287</v>
      </c>
    </row>
    <row r="607" spans="1:68" s="331" customFormat="1" x14ac:dyDescent="0.3">
      <c r="A607" s="330"/>
      <c r="B607" s="330"/>
      <c r="C607" s="330"/>
      <c r="D607" s="330"/>
      <c r="E607" s="330"/>
      <c r="F607" s="330"/>
      <c r="G607" s="330"/>
      <c r="H607" s="330"/>
      <c r="I607" s="330"/>
      <c r="J607" s="330"/>
      <c r="K607" s="330"/>
      <c r="L607" s="330"/>
      <c r="M607" s="330"/>
      <c r="N607" s="330"/>
      <c r="O607" s="330"/>
      <c r="P607" s="330"/>
      <c r="Q607" s="330"/>
      <c r="R607" s="330"/>
      <c r="S607" s="330"/>
      <c r="T607" s="330"/>
      <c r="U607" s="330"/>
      <c r="V607" s="330"/>
      <c r="W607" s="330"/>
      <c r="X607" s="330"/>
      <c r="Y607" s="330"/>
      <c r="BF607" s="332">
        <v>603</v>
      </c>
      <c r="BG607" s="333">
        <v>135000</v>
      </c>
      <c r="BH607" s="333">
        <v>99000</v>
      </c>
      <c r="BI607" s="333">
        <v>110000</v>
      </c>
      <c r="BJ607" s="333">
        <v>85000</v>
      </c>
      <c r="BK607" s="333">
        <v>99000</v>
      </c>
      <c r="BL607" s="333"/>
      <c r="BM607" s="333"/>
      <c r="BN607" s="333"/>
      <c r="BO607" s="333"/>
      <c r="BP607" s="331" t="s">
        <v>287</v>
      </c>
    </row>
    <row r="608" spans="1:68" s="331" customFormat="1" x14ac:dyDescent="0.3">
      <c r="A608" s="330"/>
      <c r="B608" s="330"/>
      <c r="C608" s="330"/>
      <c r="D608" s="330"/>
      <c r="E608" s="330"/>
      <c r="F608" s="330"/>
      <c r="G608" s="330"/>
      <c r="H608" s="330"/>
      <c r="I608" s="330"/>
      <c r="J608" s="330"/>
      <c r="K608" s="330"/>
      <c r="L608" s="330"/>
      <c r="M608" s="330"/>
      <c r="N608" s="330"/>
      <c r="O608" s="330"/>
      <c r="P608" s="330"/>
      <c r="Q608" s="330"/>
      <c r="R608" s="330"/>
      <c r="S608" s="330"/>
      <c r="T608" s="330"/>
      <c r="U608" s="330"/>
      <c r="V608" s="330"/>
      <c r="W608" s="330"/>
      <c r="X608" s="330"/>
      <c r="Y608" s="330"/>
      <c r="BF608" s="332">
        <v>604</v>
      </c>
      <c r="BG608" s="333">
        <v>135000</v>
      </c>
      <c r="BH608" s="333">
        <v>99000</v>
      </c>
      <c r="BI608" s="333">
        <v>110000</v>
      </c>
      <c r="BJ608" s="333">
        <v>85000</v>
      </c>
      <c r="BK608" s="333">
        <v>99000</v>
      </c>
      <c r="BL608" s="333"/>
      <c r="BM608" s="333"/>
      <c r="BN608" s="333"/>
      <c r="BO608" s="333"/>
      <c r="BP608" s="331" t="s">
        <v>287</v>
      </c>
    </row>
    <row r="609" spans="1:68" s="331" customFormat="1" x14ac:dyDescent="0.3">
      <c r="A609" s="330"/>
      <c r="B609" s="330"/>
      <c r="C609" s="330"/>
      <c r="D609" s="330"/>
      <c r="E609" s="330"/>
      <c r="F609" s="330"/>
      <c r="G609" s="330"/>
      <c r="H609" s="330"/>
      <c r="I609" s="330"/>
      <c r="J609" s="330"/>
      <c r="K609" s="330"/>
      <c r="L609" s="330"/>
      <c r="M609" s="330"/>
      <c r="N609" s="330"/>
      <c r="O609" s="330"/>
      <c r="P609" s="330"/>
      <c r="Q609" s="330"/>
      <c r="R609" s="330"/>
      <c r="S609" s="330"/>
      <c r="T609" s="330"/>
      <c r="U609" s="330"/>
      <c r="V609" s="330"/>
      <c r="W609" s="330"/>
      <c r="X609" s="330"/>
      <c r="Y609" s="330"/>
      <c r="BF609" s="332">
        <v>605</v>
      </c>
      <c r="BG609" s="333">
        <v>135000</v>
      </c>
      <c r="BH609" s="333">
        <v>99000</v>
      </c>
      <c r="BI609" s="333">
        <v>110000</v>
      </c>
      <c r="BJ609" s="333">
        <v>85000</v>
      </c>
      <c r="BK609" s="333">
        <v>99000</v>
      </c>
      <c r="BL609" s="333"/>
      <c r="BM609" s="333"/>
      <c r="BN609" s="333"/>
      <c r="BO609" s="333"/>
      <c r="BP609" s="331" t="s">
        <v>287</v>
      </c>
    </row>
    <row r="610" spans="1:68" s="331" customFormat="1" x14ac:dyDescent="0.3">
      <c r="A610" s="330"/>
      <c r="B610" s="330"/>
      <c r="C610" s="330"/>
      <c r="D610" s="330"/>
      <c r="E610" s="330"/>
      <c r="F610" s="330"/>
      <c r="G610" s="330"/>
      <c r="H610" s="330"/>
      <c r="I610" s="330"/>
      <c r="J610" s="330"/>
      <c r="K610" s="330"/>
      <c r="L610" s="330"/>
      <c r="M610" s="330"/>
      <c r="N610" s="330"/>
      <c r="O610" s="330"/>
      <c r="P610" s="330"/>
      <c r="Q610" s="330"/>
      <c r="R610" s="330"/>
      <c r="S610" s="330"/>
      <c r="T610" s="330"/>
      <c r="U610" s="330"/>
      <c r="V610" s="330"/>
      <c r="W610" s="330"/>
      <c r="X610" s="330"/>
      <c r="Y610" s="330"/>
      <c r="BF610" s="332">
        <v>606</v>
      </c>
      <c r="BG610" s="333">
        <v>135000</v>
      </c>
      <c r="BH610" s="333">
        <v>99000</v>
      </c>
      <c r="BI610" s="333">
        <v>110000</v>
      </c>
      <c r="BJ610" s="333">
        <v>85000</v>
      </c>
      <c r="BK610" s="333">
        <v>99000</v>
      </c>
      <c r="BL610" s="333"/>
      <c r="BM610" s="333"/>
      <c r="BN610" s="333"/>
      <c r="BO610" s="333"/>
      <c r="BP610" s="331" t="s">
        <v>287</v>
      </c>
    </row>
    <row r="611" spans="1:68" s="331" customFormat="1" x14ac:dyDescent="0.3">
      <c r="A611" s="330"/>
      <c r="B611" s="330"/>
      <c r="C611" s="330"/>
      <c r="D611" s="330"/>
      <c r="E611" s="330"/>
      <c r="F611" s="330"/>
      <c r="G611" s="330"/>
      <c r="H611" s="330"/>
      <c r="I611" s="330"/>
      <c r="J611" s="330"/>
      <c r="K611" s="330"/>
      <c r="L611" s="330"/>
      <c r="M611" s="330"/>
      <c r="N611" s="330"/>
      <c r="O611" s="330"/>
      <c r="P611" s="330"/>
      <c r="Q611" s="330"/>
      <c r="R611" s="330"/>
      <c r="S611" s="330"/>
      <c r="T611" s="330"/>
      <c r="U611" s="330"/>
      <c r="V611" s="330"/>
      <c r="W611" s="330"/>
      <c r="X611" s="330"/>
      <c r="Y611" s="330"/>
      <c r="BF611" s="332">
        <v>607</v>
      </c>
      <c r="BG611" s="333">
        <v>135000</v>
      </c>
      <c r="BH611" s="333">
        <v>99000</v>
      </c>
      <c r="BI611" s="333">
        <v>110000</v>
      </c>
      <c r="BJ611" s="333">
        <v>85000</v>
      </c>
      <c r="BK611" s="333">
        <v>99000</v>
      </c>
      <c r="BL611" s="333"/>
      <c r="BM611" s="333"/>
      <c r="BN611" s="333"/>
      <c r="BO611" s="333"/>
      <c r="BP611" s="331" t="s">
        <v>287</v>
      </c>
    </row>
    <row r="612" spans="1:68" s="331" customFormat="1" x14ac:dyDescent="0.3">
      <c r="A612" s="330"/>
      <c r="B612" s="330"/>
      <c r="C612" s="330"/>
      <c r="D612" s="330"/>
      <c r="E612" s="330"/>
      <c r="F612" s="330"/>
      <c r="G612" s="330"/>
      <c r="H612" s="330"/>
      <c r="I612" s="330"/>
      <c r="J612" s="330"/>
      <c r="K612" s="330"/>
      <c r="L612" s="330"/>
      <c r="M612" s="330"/>
      <c r="N612" s="330"/>
      <c r="O612" s="330"/>
      <c r="P612" s="330"/>
      <c r="Q612" s="330"/>
      <c r="R612" s="330"/>
      <c r="S612" s="330"/>
      <c r="T612" s="330"/>
      <c r="U612" s="330"/>
      <c r="V612" s="330"/>
      <c r="W612" s="330"/>
      <c r="X612" s="330"/>
      <c r="Y612" s="330"/>
      <c r="BF612" s="332">
        <v>608</v>
      </c>
      <c r="BG612" s="333">
        <v>135000</v>
      </c>
      <c r="BH612" s="333">
        <v>99000</v>
      </c>
      <c r="BI612" s="333">
        <v>110000</v>
      </c>
      <c r="BJ612" s="333">
        <v>85000</v>
      </c>
      <c r="BK612" s="333">
        <v>99000</v>
      </c>
      <c r="BL612" s="333"/>
      <c r="BM612" s="333"/>
      <c r="BN612" s="333"/>
      <c r="BO612" s="333"/>
      <c r="BP612" s="331" t="s">
        <v>287</v>
      </c>
    </row>
    <row r="613" spans="1:68" s="331" customFormat="1" x14ac:dyDescent="0.3">
      <c r="A613" s="330"/>
      <c r="B613" s="330"/>
      <c r="C613" s="330"/>
      <c r="D613" s="330"/>
      <c r="E613" s="330"/>
      <c r="F613" s="330"/>
      <c r="G613" s="330"/>
      <c r="H613" s="330"/>
      <c r="I613" s="330"/>
      <c r="J613" s="330"/>
      <c r="K613" s="330"/>
      <c r="L613" s="330"/>
      <c r="M613" s="330"/>
      <c r="N613" s="330"/>
      <c r="O613" s="330"/>
      <c r="P613" s="330"/>
      <c r="Q613" s="330"/>
      <c r="R613" s="330"/>
      <c r="S613" s="330"/>
      <c r="T613" s="330"/>
      <c r="U613" s="330"/>
      <c r="V613" s="330"/>
      <c r="W613" s="330"/>
      <c r="X613" s="330"/>
      <c r="Y613" s="330"/>
      <c r="BF613" s="332">
        <v>609</v>
      </c>
      <c r="BG613" s="333">
        <v>135000</v>
      </c>
      <c r="BH613" s="333">
        <v>99000</v>
      </c>
      <c r="BI613" s="333">
        <v>110000</v>
      </c>
      <c r="BJ613" s="333">
        <v>85000</v>
      </c>
      <c r="BK613" s="333">
        <v>99000</v>
      </c>
      <c r="BL613" s="333"/>
      <c r="BM613" s="333"/>
      <c r="BN613" s="333"/>
      <c r="BO613" s="333"/>
      <c r="BP613" s="331" t="s">
        <v>287</v>
      </c>
    </row>
    <row r="614" spans="1:68" s="331" customFormat="1" x14ac:dyDescent="0.3">
      <c r="A614" s="330"/>
      <c r="B614" s="330"/>
      <c r="C614" s="330"/>
      <c r="D614" s="330"/>
      <c r="E614" s="330"/>
      <c r="F614" s="330"/>
      <c r="G614" s="330"/>
      <c r="H614" s="330"/>
      <c r="I614" s="330"/>
      <c r="J614" s="330"/>
      <c r="K614" s="330"/>
      <c r="L614" s="330"/>
      <c r="M614" s="330"/>
      <c r="N614" s="330"/>
      <c r="O614" s="330"/>
      <c r="P614" s="330"/>
      <c r="Q614" s="330"/>
      <c r="R614" s="330"/>
      <c r="S614" s="330"/>
      <c r="T614" s="330"/>
      <c r="U614" s="330"/>
      <c r="V614" s="330"/>
      <c r="W614" s="330"/>
      <c r="X614" s="330"/>
      <c r="Y614" s="330"/>
      <c r="BF614" s="332">
        <v>610</v>
      </c>
      <c r="BG614" s="333">
        <v>135000</v>
      </c>
      <c r="BH614" s="333">
        <v>99000</v>
      </c>
      <c r="BI614" s="333">
        <v>110000</v>
      </c>
      <c r="BJ614" s="333">
        <v>85000</v>
      </c>
      <c r="BK614" s="333">
        <v>99000</v>
      </c>
      <c r="BL614" s="333"/>
      <c r="BM614" s="333"/>
      <c r="BN614" s="333"/>
      <c r="BO614" s="333"/>
      <c r="BP614" s="331" t="s">
        <v>287</v>
      </c>
    </row>
    <row r="615" spans="1:68" s="331" customFormat="1" x14ac:dyDescent="0.3">
      <c r="A615" s="330"/>
      <c r="B615" s="330"/>
      <c r="C615" s="330"/>
      <c r="D615" s="330"/>
      <c r="E615" s="330"/>
      <c r="F615" s="330"/>
      <c r="G615" s="330"/>
      <c r="H615" s="330"/>
      <c r="I615" s="330"/>
      <c r="J615" s="330"/>
      <c r="K615" s="330"/>
      <c r="L615" s="330"/>
      <c r="M615" s="330"/>
      <c r="N615" s="330"/>
      <c r="O615" s="330"/>
      <c r="P615" s="330"/>
      <c r="Q615" s="330"/>
      <c r="R615" s="330"/>
      <c r="S615" s="330"/>
      <c r="T615" s="330"/>
      <c r="U615" s="330"/>
      <c r="V615" s="330"/>
      <c r="W615" s="330"/>
      <c r="X615" s="330"/>
      <c r="Y615" s="330"/>
      <c r="BF615" s="332">
        <v>611</v>
      </c>
      <c r="BG615" s="333">
        <v>135000</v>
      </c>
      <c r="BH615" s="333">
        <v>99000</v>
      </c>
      <c r="BI615" s="333">
        <v>110000</v>
      </c>
      <c r="BJ615" s="333">
        <v>85000</v>
      </c>
      <c r="BK615" s="333">
        <v>99000</v>
      </c>
      <c r="BL615" s="333"/>
      <c r="BM615" s="333"/>
      <c r="BN615" s="333"/>
      <c r="BO615" s="333"/>
      <c r="BP615" s="331" t="s">
        <v>287</v>
      </c>
    </row>
    <row r="616" spans="1:68" s="331" customFormat="1" x14ac:dyDescent="0.3">
      <c r="A616" s="330"/>
      <c r="B616" s="330"/>
      <c r="C616" s="330"/>
      <c r="D616" s="330"/>
      <c r="E616" s="330"/>
      <c r="F616" s="330"/>
      <c r="G616" s="330"/>
      <c r="H616" s="330"/>
      <c r="I616" s="330"/>
      <c r="J616" s="330"/>
      <c r="K616" s="330"/>
      <c r="L616" s="330"/>
      <c r="M616" s="330"/>
      <c r="N616" s="330"/>
      <c r="O616" s="330"/>
      <c r="P616" s="330"/>
      <c r="Q616" s="330"/>
      <c r="R616" s="330"/>
      <c r="S616" s="330"/>
      <c r="T616" s="330"/>
      <c r="U616" s="330"/>
      <c r="V616" s="330"/>
      <c r="W616" s="330"/>
      <c r="X616" s="330"/>
      <c r="Y616" s="330"/>
      <c r="BF616" s="332">
        <v>612</v>
      </c>
      <c r="BG616" s="333">
        <v>135000</v>
      </c>
      <c r="BH616" s="333">
        <v>99000</v>
      </c>
      <c r="BI616" s="333">
        <v>110000</v>
      </c>
      <c r="BJ616" s="333">
        <v>85000</v>
      </c>
      <c r="BK616" s="333">
        <v>99000</v>
      </c>
      <c r="BL616" s="333"/>
      <c r="BM616" s="333"/>
      <c r="BN616" s="333"/>
      <c r="BO616" s="333"/>
      <c r="BP616" s="331" t="s">
        <v>287</v>
      </c>
    </row>
    <row r="617" spans="1:68" s="331" customFormat="1" x14ac:dyDescent="0.3">
      <c r="A617" s="330"/>
      <c r="B617" s="330"/>
      <c r="C617" s="330"/>
      <c r="D617" s="330"/>
      <c r="E617" s="330"/>
      <c r="F617" s="330"/>
      <c r="G617" s="330"/>
      <c r="H617" s="330"/>
      <c r="I617" s="330"/>
      <c r="J617" s="330"/>
      <c r="K617" s="330"/>
      <c r="L617" s="330"/>
      <c r="M617" s="330"/>
      <c r="N617" s="330"/>
      <c r="O617" s="330"/>
      <c r="P617" s="330"/>
      <c r="Q617" s="330"/>
      <c r="R617" s="330"/>
      <c r="S617" s="330"/>
      <c r="T617" s="330"/>
      <c r="U617" s="330"/>
      <c r="V617" s="330"/>
      <c r="W617" s="330"/>
      <c r="X617" s="330"/>
      <c r="Y617" s="330"/>
      <c r="BF617" s="332">
        <v>613</v>
      </c>
      <c r="BG617" s="333">
        <v>135000</v>
      </c>
      <c r="BH617" s="333">
        <v>99000</v>
      </c>
      <c r="BI617" s="333">
        <v>110000</v>
      </c>
      <c r="BJ617" s="333">
        <v>85000</v>
      </c>
      <c r="BK617" s="333">
        <v>99000</v>
      </c>
      <c r="BL617" s="333"/>
      <c r="BM617" s="333"/>
      <c r="BN617" s="333"/>
      <c r="BO617" s="333"/>
      <c r="BP617" s="331" t="s">
        <v>287</v>
      </c>
    </row>
    <row r="618" spans="1:68" s="331" customFormat="1" x14ac:dyDescent="0.3">
      <c r="A618" s="330"/>
      <c r="B618" s="330"/>
      <c r="C618" s="330"/>
      <c r="D618" s="330"/>
      <c r="E618" s="330"/>
      <c r="F618" s="330"/>
      <c r="G618" s="330"/>
      <c r="H618" s="330"/>
      <c r="I618" s="330"/>
      <c r="J618" s="330"/>
      <c r="K618" s="330"/>
      <c r="L618" s="330"/>
      <c r="M618" s="330"/>
      <c r="N618" s="330"/>
      <c r="O618" s="330"/>
      <c r="P618" s="330"/>
      <c r="Q618" s="330"/>
      <c r="R618" s="330"/>
      <c r="S618" s="330"/>
      <c r="T618" s="330"/>
      <c r="U618" s="330"/>
      <c r="V618" s="330"/>
      <c r="W618" s="330"/>
      <c r="X618" s="330"/>
      <c r="Y618" s="330"/>
      <c r="BF618" s="332">
        <v>614</v>
      </c>
      <c r="BG618" s="333">
        <v>135000</v>
      </c>
      <c r="BH618" s="333">
        <v>99000</v>
      </c>
      <c r="BI618" s="333">
        <v>110000</v>
      </c>
      <c r="BJ618" s="333">
        <v>85000</v>
      </c>
      <c r="BK618" s="333">
        <v>99000</v>
      </c>
      <c r="BL618" s="333"/>
      <c r="BM618" s="333"/>
      <c r="BN618" s="333"/>
      <c r="BO618" s="333"/>
      <c r="BP618" s="331" t="s">
        <v>287</v>
      </c>
    </row>
    <row r="619" spans="1:68" s="331" customFormat="1" x14ac:dyDescent="0.3">
      <c r="A619" s="330"/>
      <c r="B619" s="330"/>
      <c r="C619" s="330"/>
      <c r="D619" s="330"/>
      <c r="E619" s="330"/>
      <c r="F619" s="330"/>
      <c r="G619" s="330"/>
      <c r="H619" s="330"/>
      <c r="I619" s="330"/>
      <c r="J619" s="330"/>
      <c r="K619" s="330"/>
      <c r="L619" s="330"/>
      <c r="M619" s="330"/>
      <c r="N619" s="330"/>
      <c r="O619" s="330"/>
      <c r="P619" s="330"/>
      <c r="Q619" s="330"/>
      <c r="R619" s="330"/>
      <c r="S619" s="330"/>
      <c r="T619" s="330"/>
      <c r="U619" s="330"/>
      <c r="V619" s="330"/>
      <c r="W619" s="330"/>
      <c r="X619" s="330"/>
      <c r="Y619" s="330"/>
      <c r="BF619" s="332">
        <v>615</v>
      </c>
      <c r="BG619" s="333">
        <v>135000</v>
      </c>
      <c r="BH619" s="333">
        <v>99000</v>
      </c>
      <c r="BI619" s="333">
        <v>110000</v>
      </c>
      <c r="BJ619" s="333">
        <v>85000</v>
      </c>
      <c r="BK619" s="333">
        <v>99000</v>
      </c>
      <c r="BL619" s="333"/>
      <c r="BM619" s="333"/>
      <c r="BN619" s="333"/>
      <c r="BO619" s="333"/>
      <c r="BP619" s="331" t="s">
        <v>287</v>
      </c>
    </row>
    <row r="620" spans="1:68" s="331" customFormat="1" x14ac:dyDescent="0.3">
      <c r="A620" s="330"/>
      <c r="B620" s="330"/>
      <c r="C620" s="330"/>
      <c r="D620" s="330"/>
      <c r="E620" s="330"/>
      <c r="F620" s="330"/>
      <c r="G620" s="330"/>
      <c r="H620" s="330"/>
      <c r="I620" s="330"/>
      <c r="J620" s="330"/>
      <c r="K620" s="330"/>
      <c r="L620" s="330"/>
      <c r="M620" s="330"/>
      <c r="N620" s="330"/>
      <c r="O620" s="330"/>
      <c r="P620" s="330"/>
      <c r="Q620" s="330"/>
      <c r="R620" s="330"/>
      <c r="S620" s="330"/>
      <c r="T620" s="330"/>
      <c r="U620" s="330"/>
      <c r="V620" s="330"/>
      <c r="W620" s="330"/>
      <c r="X620" s="330"/>
      <c r="Y620" s="330"/>
      <c r="BF620" s="332">
        <v>616</v>
      </c>
      <c r="BG620" s="333">
        <v>135000</v>
      </c>
      <c r="BH620" s="333">
        <v>99000</v>
      </c>
      <c r="BI620" s="333">
        <v>110000</v>
      </c>
      <c r="BJ620" s="333">
        <v>85000</v>
      </c>
      <c r="BK620" s="333">
        <v>99000</v>
      </c>
      <c r="BL620" s="333"/>
      <c r="BM620" s="333"/>
      <c r="BN620" s="333"/>
      <c r="BO620" s="333"/>
      <c r="BP620" s="331" t="s">
        <v>287</v>
      </c>
    </row>
    <row r="621" spans="1:68" s="331" customFormat="1" x14ac:dyDescent="0.3">
      <c r="A621" s="330"/>
      <c r="B621" s="330"/>
      <c r="C621" s="330"/>
      <c r="D621" s="330"/>
      <c r="E621" s="330"/>
      <c r="F621" s="330"/>
      <c r="G621" s="330"/>
      <c r="H621" s="330"/>
      <c r="I621" s="330"/>
      <c r="J621" s="330"/>
      <c r="K621" s="330"/>
      <c r="L621" s="330"/>
      <c r="M621" s="330"/>
      <c r="N621" s="330"/>
      <c r="O621" s="330"/>
      <c r="P621" s="330"/>
      <c r="Q621" s="330"/>
      <c r="R621" s="330"/>
      <c r="S621" s="330"/>
      <c r="T621" s="330"/>
      <c r="U621" s="330"/>
      <c r="V621" s="330"/>
      <c r="W621" s="330"/>
      <c r="X621" s="330"/>
      <c r="Y621" s="330"/>
      <c r="BF621" s="332">
        <v>617</v>
      </c>
      <c r="BG621" s="333">
        <v>135000</v>
      </c>
      <c r="BH621" s="333">
        <v>99000</v>
      </c>
      <c r="BI621" s="333">
        <v>110000</v>
      </c>
      <c r="BJ621" s="333">
        <v>85000</v>
      </c>
      <c r="BK621" s="333">
        <v>99000</v>
      </c>
      <c r="BL621" s="333"/>
      <c r="BM621" s="333"/>
      <c r="BN621" s="333"/>
      <c r="BO621" s="333"/>
      <c r="BP621" s="331" t="s">
        <v>287</v>
      </c>
    </row>
    <row r="622" spans="1:68" s="331" customFormat="1" x14ac:dyDescent="0.3">
      <c r="A622" s="330"/>
      <c r="B622" s="330"/>
      <c r="C622" s="330"/>
      <c r="D622" s="330"/>
      <c r="E622" s="330"/>
      <c r="F622" s="330"/>
      <c r="G622" s="330"/>
      <c r="H622" s="330"/>
      <c r="I622" s="330"/>
      <c r="J622" s="330"/>
      <c r="K622" s="330"/>
      <c r="L622" s="330"/>
      <c r="M622" s="330"/>
      <c r="N622" s="330"/>
      <c r="O622" s="330"/>
      <c r="P622" s="330"/>
      <c r="Q622" s="330"/>
      <c r="R622" s="330"/>
      <c r="S622" s="330"/>
      <c r="T622" s="330"/>
      <c r="U622" s="330"/>
      <c r="V622" s="330"/>
      <c r="W622" s="330"/>
      <c r="X622" s="330"/>
      <c r="Y622" s="330"/>
      <c r="BF622" s="332">
        <v>618</v>
      </c>
      <c r="BG622" s="333">
        <v>135000</v>
      </c>
      <c r="BH622" s="333">
        <v>99000</v>
      </c>
      <c r="BI622" s="333">
        <v>110000</v>
      </c>
      <c r="BJ622" s="333">
        <v>85000</v>
      </c>
      <c r="BK622" s="333">
        <v>99000</v>
      </c>
      <c r="BL622" s="333"/>
      <c r="BM622" s="333"/>
      <c r="BN622" s="333"/>
      <c r="BO622" s="333"/>
      <c r="BP622" s="331" t="s">
        <v>287</v>
      </c>
    </row>
    <row r="623" spans="1:68" s="331" customFormat="1" x14ac:dyDescent="0.3">
      <c r="A623" s="330"/>
      <c r="B623" s="330"/>
      <c r="C623" s="330"/>
      <c r="D623" s="330"/>
      <c r="E623" s="330"/>
      <c r="F623" s="330"/>
      <c r="G623" s="330"/>
      <c r="H623" s="330"/>
      <c r="I623" s="330"/>
      <c r="J623" s="330"/>
      <c r="K623" s="330"/>
      <c r="L623" s="330"/>
      <c r="M623" s="330"/>
      <c r="N623" s="330"/>
      <c r="O623" s="330"/>
      <c r="P623" s="330"/>
      <c r="Q623" s="330"/>
      <c r="R623" s="330"/>
      <c r="S623" s="330"/>
      <c r="T623" s="330"/>
      <c r="U623" s="330"/>
      <c r="V623" s="330"/>
      <c r="W623" s="330"/>
      <c r="X623" s="330"/>
      <c r="Y623" s="330"/>
      <c r="BF623" s="332">
        <v>619</v>
      </c>
      <c r="BG623" s="333">
        <v>135000</v>
      </c>
      <c r="BH623" s="333">
        <v>99000</v>
      </c>
      <c r="BI623" s="333">
        <v>110000</v>
      </c>
      <c r="BJ623" s="333">
        <v>85000</v>
      </c>
      <c r="BK623" s="333">
        <v>99000</v>
      </c>
      <c r="BL623" s="333"/>
      <c r="BM623" s="333"/>
      <c r="BN623" s="333"/>
      <c r="BO623" s="333"/>
      <c r="BP623" s="331" t="s">
        <v>287</v>
      </c>
    </row>
    <row r="624" spans="1:68" s="331" customFormat="1" x14ac:dyDescent="0.3">
      <c r="A624" s="330"/>
      <c r="B624" s="330"/>
      <c r="C624" s="330"/>
      <c r="D624" s="330"/>
      <c r="E624" s="330"/>
      <c r="F624" s="330"/>
      <c r="G624" s="330"/>
      <c r="H624" s="330"/>
      <c r="I624" s="330"/>
      <c r="J624" s="330"/>
      <c r="K624" s="330"/>
      <c r="L624" s="330"/>
      <c r="M624" s="330"/>
      <c r="N624" s="330"/>
      <c r="O624" s="330"/>
      <c r="P624" s="330"/>
      <c r="Q624" s="330"/>
      <c r="R624" s="330"/>
      <c r="S624" s="330"/>
      <c r="T624" s="330"/>
      <c r="U624" s="330"/>
      <c r="V624" s="330"/>
      <c r="W624" s="330"/>
      <c r="X624" s="330"/>
      <c r="Y624" s="330"/>
      <c r="BF624" s="332">
        <v>620</v>
      </c>
      <c r="BG624" s="333">
        <v>135000</v>
      </c>
      <c r="BH624" s="333">
        <v>99000</v>
      </c>
      <c r="BI624" s="333">
        <v>110000</v>
      </c>
      <c r="BJ624" s="333">
        <v>85000</v>
      </c>
      <c r="BK624" s="333">
        <v>99000</v>
      </c>
      <c r="BL624" s="333"/>
      <c r="BM624" s="333"/>
      <c r="BN624" s="333"/>
      <c r="BO624" s="333"/>
      <c r="BP624" s="331" t="s">
        <v>287</v>
      </c>
    </row>
    <row r="625" spans="1:68" s="331" customFormat="1" x14ac:dyDescent="0.3">
      <c r="A625" s="330"/>
      <c r="B625" s="330"/>
      <c r="C625" s="330"/>
      <c r="D625" s="330"/>
      <c r="E625" s="330"/>
      <c r="F625" s="330"/>
      <c r="G625" s="330"/>
      <c r="H625" s="330"/>
      <c r="I625" s="330"/>
      <c r="J625" s="330"/>
      <c r="K625" s="330"/>
      <c r="L625" s="330"/>
      <c r="M625" s="330"/>
      <c r="N625" s="330"/>
      <c r="O625" s="330"/>
      <c r="P625" s="330"/>
      <c r="Q625" s="330"/>
      <c r="R625" s="330"/>
      <c r="S625" s="330"/>
      <c r="T625" s="330"/>
      <c r="U625" s="330"/>
      <c r="V625" s="330"/>
      <c r="W625" s="330"/>
      <c r="X625" s="330"/>
      <c r="Y625" s="330"/>
      <c r="BF625" s="332">
        <v>621</v>
      </c>
      <c r="BG625" s="333">
        <v>135000</v>
      </c>
      <c r="BH625" s="333">
        <v>99000</v>
      </c>
      <c r="BI625" s="333">
        <v>110000</v>
      </c>
      <c r="BJ625" s="333">
        <v>85000</v>
      </c>
      <c r="BK625" s="333">
        <v>99000</v>
      </c>
      <c r="BL625" s="333"/>
      <c r="BM625" s="333"/>
      <c r="BN625" s="333"/>
      <c r="BO625" s="333"/>
      <c r="BP625" s="331" t="s">
        <v>287</v>
      </c>
    </row>
    <row r="626" spans="1:68" s="331" customFormat="1" x14ac:dyDescent="0.3">
      <c r="A626" s="330"/>
      <c r="B626" s="330"/>
      <c r="C626" s="330"/>
      <c r="D626" s="330"/>
      <c r="E626" s="330"/>
      <c r="F626" s="330"/>
      <c r="G626" s="330"/>
      <c r="H626" s="330"/>
      <c r="I626" s="330"/>
      <c r="J626" s="330"/>
      <c r="K626" s="330"/>
      <c r="L626" s="330"/>
      <c r="M626" s="330"/>
      <c r="N626" s="330"/>
      <c r="O626" s="330"/>
      <c r="P626" s="330"/>
      <c r="Q626" s="330"/>
      <c r="R626" s="330"/>
      <c r="S626" s="330"/>
      <c r="T626" s="330"/>
      <c r="U626" s="330"/>
      <c r="V626" s="330"/>
      <c r="W626" s="330"/>
      <c r="X626" s="330"/>
      <c r="Y626" s="330"/>
      <c r="BF626" s="332">
        <v>622</v>
      </c>
      <c r="BG626" s="333">
        <v>135000</v>
      </c>
      <c r="BH626" s="333">
        <v>99000</v>
      </c>
      <c r="BI626" s="333">
        <v>110000</v>
      </c>
      <c r="BJ626" s="333">
        <v>85000</v>
      </c>
      <c r="BK626" s="333">
        <v>99000</v>
      </c>
      <c r="BL626" s="333"/>
      <c r="BM626" s="333"/>
      <c r="BN626" s="333"/>
      <c r="BO626" s="333"/>
      <c r="BP626" s="331" t="s">
        <v>287</v>
      </c>
    </row>
    <row r="627" spans="1:68" s="331" customFormat="1" x14ac:dyDescent="0.3">
      <c r="A627" s="330"/>
      <c r="B627" s="330"/>
      <c r="C627" s="330"/>
      <c r="D627" s="330"/>
      <c r="E627" s="330"/>
      <c r="F627" s="330"/>
      <c r="G627" s="330"/>
      <c r="H627" s="330"/>
      <c r="I627" s="330"/>
      <c r="J627" s="330"/>
      <c r="K627" s="330"/>
      <c r="L627" s="330"/>
      <c r="M627" s="330"/>
      <c r="N627" s="330"/>
      <c r="O627" s="330"/>
      <c r="P627" s="330"/>
      <c r="Q627" s="330"/>
      <c r="R627" s="330"/>
      <c r="S627" s="330"/>
      <c r="T627" s="330"/>
      <c r="U627" s="330"/>
      <c r="V627" s="330"/>
      <c r="W627" s="330"/>
      <c r="X627" s="330"/>
      <c r="Y627" s="330"/>
      <c r="BF627" s="332">
        <v>623</v>
      </c>
      <c r="BG627" s="333">
        <v>135000</v>
      </c>
      <c r="BH627" s="333">
        <v>99000</v>
      </c>
      <c r="BI627" s="333">
        <v>110000</v>
      </c>
      <c r="BJ627" s="333">
        <v>85000</v>
      </c>
      <c r="BK627" s="333">
        <v>99000</v>
      </c>
      <c r="BL627" s="333"/>
      <c r="BM627" s="333"/>
      <c r="BN627" s="333"/>
      <c r="BO627" s="333"/>
      <c r="BP627" s="331" t="s">
        <v>287</v>
      </c>
    </row>
    <row r="628" spans="1:68" s="331" customFormat="1" x14ac:dyDescent="0.3">
      <c r="A628" s="330"/>
      <c r="B628" s="330"/>
      <c r="C628" s="330"/>
      <c r="D628" s="330"/>
      <c r="E628" s="330"/>
      <c r="F628" s="330"/>
      <c r="G628" s="330"/>
      <c r="H628" s="330"/>
      <c r="I628" s="330"/>
      <c r="J628" s="330"/>
      <c r="K628" s="330"/>
      <c r="L628" s="330"/>
      <c r="M628" s="330"/>
      <c r="N628" s="330"/>
      <c r="O628" s="330"/>
      <c r="P628" s="330"/>
      <c r="Q628" s="330"/>
      <c r="R628" s="330"/>
      <c r="S628" s="330"/>
      <c r="T628" s="330"/>
      <c r="U628" s="330"/>
      <c r="V628" s="330"/>
      <c r="W628" s="330"/>
      <c r="X628" s="330"/>
      <c r="Y628" s="330"/>
      <c r="BF628" s="332">
        <v>624</v>
      </c>
      <c r="BG628" s="333">
        <v>135000</v>
      </c>
      <c r="BH628" s="333">
        <v>99000</v>
      </c>
      <c r="BI628" s="333">
        <v>110000</v>
      </c>
      <c r="BJ628" s="333">
        <v>85000</v>
      </c>
      <c r="BK628" s="333">
        <v>99000</v>
      </c>
      <c r="BL628" s="333"/>
      <c r="BM628" s="333"/>
      <c r="BN628" s="333"/>
      <c r="BO628" s="333"/>
      <c r="BP628" s="331" t="s">
        <v>287</v>
      </c>
    </row>
    <row r="629" spans="1:68" s="331" customFormat="1" x14ac:dyDescent="0.3">
      <c r="A629" s="330"/>
      <c r="B629" s="330"/>
      <c r="C629" s="330"/>
      <c r="D629" s="330"/>
      <c r="E629" s="330"/>
      <c r="F629" s="330"/>
      <c r="G629" s="330"/>
      <c r="H629" s="330"/>
      <c r="I629" s="330"/>
      <c r="J629" s="330"/>
      <c r="K629" s="330"/>
      <c r="L629" s="330"/>
      <c r="M629" s="330"/>
      <c r="N629" s="330"/>
      <c r="O629" s="330"/>
      <c r="P629" s="330"/>
      <c r="Q629" s="330"/>
      <c r="R629" s="330"/>
      <c r="S629" s="330"/>
      <c r="T629" s="330"/>
      <c r="U629" s="330"/>
      <c r="V629" s="330"/>
      <c r="W629" s="330"/>
      <c r="X629" s="330"/>
      <c r="Y629" s="330"/>
      <c r="BF629" s="332">
        <v>625</v>
      </c>
      <c r="BG629" s="333">
        <v>135000</v>
      </c>
      <c r="BH629" s="333">
        <v>99000</v>
      </c>
      <c r="BI629" s="333">
        <v>110000</v>
      </c>
      <c r="BJ629" s="333">
        <v>85000</v>
      </c>
      <c r="BK629" s="333">
        <v>99000</v>
      </c>
      <c r="BL629" s="333"/>
      <c r="BM629" s="333"/>
      <c r="BN629" s="333"/>
      <c r="BO629" s="333"/>
      <c r="BP629" s="331" t="s">
        <v>287</v>
      </c>
    </row>
    <row r="630" spans="1:68" s="331" customFormat="1" x14ac:dyDescent="0.3">
      <c r="A630" s="330"/>
      <c r="B630" s="330"/>
      <c r="C630" s="330"/>
      <c r="D630" s="330"/>
      <c r="E630" s="330"/>
      <c r="F630" s="330"/>
      <c r="G630" s="330"/>
      <c r="H630" s="330"/>
      <c r="I630" s="330"/>
      <c r="J630" s="330"/>
      <c r="K630" s="330"/>
      <c r="L630" s="330"/>
      <c r="M630" s="330"/>
      <c r="N630" s="330"/>
      <c r="O630" s="330"/>
      <c r="P630" s="330"/>
      <c r="Q630" s="330"/>
      <c r="R630" s="330"/>
      <c r="S630" s="330"/>
      <c r="T630" s="330"/>
      <c r="U630" s="330"/>
      <c r="V630" s="330"/>
      <c r="W630" s="330"/>
      <c r="X630" s="330"/>
      <c r="Y630" s="330"/>
      <c r="BF630" s="332">
        <v>626</v>
      </c>
      <c r="BG630" s="333">
        <v>135000</v>
      </c>
      <c r="BH630" s="333">
        <v>99000</v>
      </c>
      <c r="BI630" s="333">
        <v>110000</v>
      </c>
      <c r="BJ630" s="333">
        <v>85000</v>
      </c>
      <c r="BK630" s="333">
        <v>99000</v>
      </c>
      <c r="BL630" s="333"/>
      <c r="BM630" s="333"/>
      <c r="BN630" s="333"/>
      <c r="BO630" s="333"/>
      <c r="BP630" s="331" t="s">
        <v>287</v>
      </c>
    </row>
    <row r="631" spans="1:68" s="331" customFormat="1" x14ac:dyDescent="0.3">
      <c r="A631" s="330"/>
      <c r="B631" s="330"/>
      <c r="C631" s="330"/>
      <c r="D631" s="330"/>
      <c r="E631" s="330"/>
      <c r="F631" s="330"/>
      <c r="G631" s="330"/>
      <c r="H631" s="330"/>
      <c r="I631" s="330"/>
      <c r="J631" s="330"/>
      <c r="K631" s="330"/>
      <c r="L631" s="330"/>
      <c r="M631" s="330"/>
      <c r="N631" s="330"/>
      <c r="O631" s="330"/>
      <c r="P631" s="330"/>
      <c r="Q631" s="330"/>
      <c r="R631" s="330"/>
      <c r="S631" s="330"/>
      <c r="T631" s="330"/>
      <c r="U631" s="330"/>
      <c r="V631" s="330"/>
      <c r="W631" s="330"/>
      <c r="X631" s="330"/>
      <c r="Y631" s="330"/>
      <c r="BF631" s="332">
        <v>627</v>
      </c>
      <c r="BG631" s="333">
        <v>135000</v>
      </c>
      <c r="BH631" s="333">
        <v>99000</v>
      </c>
      <c r="BI631" s="333">
        <v>110000</v>
      </c>
      <c r="BJ631" s="333">
        <v>85000</v>
      </c>
      <c r="BK631" s="333">
        <v>99000</v>
      </c>
      <c r="BL631" s="333"/>
      <c r="BM631" s="333"/>
      <c r="BN631" s="333"/>
      <c r="BO631" s="333"/>
      <c r="BP631" s="331" t="s">
        <v>287</v>
      </c>
    </row>
    <row r="632" spans="1:68" s="331" customFormat="1" x14ac:dyDescent="0.3">
      <c r="A632" s="330"/>
      <c r="B632" s="330"/>
      <c r="C632" s="330"/>
      <c r="D632" s="330"/>
      <c r="E632" s="330"/>
      <c r="F632" s="330"/>
      <c r="G632" s="330"/>
      <c r="H632" s="330"/>
      <c r="I632" s="330"/>
      <c r="J632" s="330"/>
      <c r="K632" s="330"/>
      <c r="L632" s="330"/>
      <c r="M632" s="330"/>
      <c r="N632" s="330"/>
      <c r="O632" s="330"/>
      <c r="P632" s="330"/>
      <c r="Q632" s="330"/>
      <c r="R632" s="330"/>
      <c r="S632" s="330"/>
      <c r="T632" s="330"/>
      <c r="U632" s="330"/>
      <c r="V632" s="330"/>
      <c r="W632" s="330"/>
      <c r="X632" s="330"/>
      <c r="Y632" s="330"/>
      <c r="BF632" s="332">
        <v>628</v>
      </c>
      <c r="BG632" s="333">
        <v>135000</v>
      </c>
      <c r="BH632" s="333">
        <v>99000</v>
      </c>
      <c r="BI632" s="333">
        <v>110000</v>
      </c>
      <c r="BJ632" s="333">
        <v>85000</v>
      </c>
      <c r="BK632" s="333">
        <v>99000</v>
      </c>
      <c r="BL632" s="333"/>
      <c r="BM632" s="333"/>
      <c r="BN632" s="333"/>
      <c r="BO632" s="333"/>
      <c r="BP632" s="331" t="s">
        <v>287</v>
      </c>
    </row>
    <row r="633" spans="1:68" s="331" customFormat="1" x14ac:dyDescent="0.3">
      <c r="A633" s="330"/>
      <c r="B633" s="330"/>
      <c r="C633" s="330"/>
      <c r="D633" s="330"/>
      <c r="E633" s="330"/>
      <c r="F633" s="330"/>
      <c r="G633" s="330"/>
      <c r="H633" s="330"/>
      <c r="I633" s="330"/>
      <c r="J633" s="330"/>
      <c r="K633" s="330"/>
      <c r="L633" s="330"/>
      <c r="M633" s="330"/>
      <c r="N633" s="330"/>
      <c r="O633" s="330"/>
      <c r="P633" s="330"/>
      <c r="Q633" s="330"/>
      <c r="R633" s="330"/>
      <c r="S633" s="330"/>
      <c r="T633" s="330"/>
      <c r="U633" s="330"/>
      <c r="V633" s="330"/>
      <c r="W633" s="330"/>
      <c r="X633" s="330"/>
      <c r="Y633" s="330"/>
      <c r="BF633" s="332">
        <v>629</v>
      </c>
      <c r="BG633" s="333">
        <v>135000</v>
      </c>
      <c r="BH633" s="333">
        <v>99000</v>
      </c>
      <c r="BI633" s="333">
        <v>110000</v>
      </c>
      <c r="BJ633" s="333">
        <v>85000</v>
      </c>
      <c r="BK633" s="333">
        <v>99000</v>
      </c>
      <c r="BL633" s="333"/>
      <c r="BM633" s="333"/>
      <c r="BN633" s="333"/>
      <c r="BO633" s="333"/>
      <c r="BP633" s="331" t="s">
        <v>287</v>
      </c>
    </row>
    <row r="634" spans="1:68" s="331" customFormat="1" x14ac:dyDescent="0.3">
      <c r="A634" s="330"/>
      <c r="B634" s="330"/>
      <c r="C634" s="330"/>
      <c r="D634" s="330"/>
      <c r="E634" s="330"/>
      <c r="F634" s="330"/>
      <c r="G634" s="330"/>
      <c r="H634" s="330"/>
      <c r="I634" s="330"/>
      <c r="J634" s="330"/>
      <c r="K634" s="330"/>
      <c r="L634" s="330"/>
      <c r="M634" s="330"/>
      <c r="N634" s="330"/>
      <c r="O634" s="330"/>
      <c r="P634" s="330"/>
      <c r="Q634" s="330"/>
      <c r="R634" s="330"/>
      <c r="S634" s="330"/>
      <c r="T634" s="330"/>
      <c r="U634" s="330"/>
      <c r="V634" s="330"/>
      <c r="W634" s="330"/>
      <c r="X634" s="330"/>
      <c r="Y634" s="330"/>
      <c r="BF634" s="332">
        <v>630</v>
      </c>
      <c r="BG634" s="333">
        <v>135000</v>
      </c>
      <c r="BH634" s="333">
        <v>99000</v>
      </c>
      <c r="BI634" s="333">
        <v>110000</v>
      </c>
      <c r="BJ634" s="333">
        <v>85000</v>
      </c>
      <c r="BK634" s="333">
        <v>99000</v>
      </c>
      <c r="BL634" s="333"/>
      <c r="BM634" s="333"/>
      <c r="BN634" s="333"/>
      <c r="BO634" s="333"/>
      <c r="BP634" s="331" t="s">
        <v>287</v>
      </c>
    </row>
    <row r="635" spans="1:68" s="331" customFormat="1" x14ac:dyDescent="0.3">
      <c r="A635" s="330"/>
      <c r="B635" s="330"/>
      <c r="C635" s="330"/>
      <c r="D635" s="330"/>
      <c r="E635" s="330"/>
      <c r="F635" s="330"/>
      <c r="G635" s="330"/>
      <c r="H635" s="330"/>
      <c r="I635" s="330"/>
      <c r="J635" s="330"/>
      <c r="K635" s="330"/>
      <c r="L635" s="330"/>
      <c r="M635" s="330"/>
      <c r="N635" s="330"/>
      <c r="O635" s="330"/>
      <c r="P635" s="330"/>
      <c r="Q635" s="330"/>
      <c r="R635" s="330"/>
      <c r="S635" s="330"/>
      <c r="T635" s="330"/>
      <c r="U635" s="330"/>
      <c r="V635" s="330"/>
      <c r="W635" s="330"/>
      <c r="X635" s="330"/>
      <c r="Y635" s="330"/>
      <c r="BF635" s="332">
        <v>631</v>
      </c>
      <c r="BG635" s="333">
        <v>135000</v>
      </c>
      <c r="BH635" s="333">
        <v>99000</v>
      </c>
      <c r="BI635" s="333">
        <v>110000</v>
      </c>
      <c r="BJ635" s="333">
        <v>85000</v>
      </c>
      <c r="BK635" s="333">
        <v>99000</v>
      </c>
      <c r="BL635" s="333"/>
      <c r="BM635" s="333"/>
      <c r="BN635" s="333"/>
      <c r="BO635" s="333"/>
      <c r="BP635" s="331" t="s">
        <v>287</v>
      </c>
    </row>
    <row r="636" spans="1:68" s="331" customFormat="1" x14ac:dyDescent="0.3">
      <c r="A636" s="330"/>
      <c r="B636" s="330"/>
      <c r="C636" s="330"/>
      <c r="D636" s="330"/>
      <c r="E636" s="330"/>
      <c r="F636" s="330"/>
      <c r="G636" s="330"/>
      <c r="H636" s="330"/>
      <c r="I636" s="330"/>
      <c r="J636" s="330"/>
      <c r="K636" s="330"/>
      <c r="L636" s="330"/>
      <c r="M636" s="330"/>
      <c r="N636" s="330"/>
      <c r="O636" s="330"/>
      <c r="P636" s="330"/>
      <c r="Q636" s="330"/>
      <c r="R636" s="330"/>
      <c r="S636" s="330"/>
      <c r="T636" s="330"/>
      <c r="U636" s="330"/>
      <c r="V636" s="330"/>
      <c r="W636" s="330"/>
      <c r="X636" s="330"/>
      <c r="Y636" s="330"/>
      <c r="BF636" s="332">
        <v>632</v>
      </c>
      <c r="BG636" s="333">
        <v>135000</v>
      </c>
      <c r="BH636" s="333">
        <v>99000</v>
      </c>
      <c r="BI636" s="333">
        <v>110000</v>
      </c>
      <c r="BJ636" s="333">
        <v>85000</v>
      </c>
      <c r="BK636" s="333">
        <v>99000</v>
      </c>
      <c r="BL636" s="333"/>
      <c r="BM636" s="333"/>
      <c r="BN636" s="333"/>
      <c r="BO636" s="333"/>
      <c r="BP636" s="331" t="s">
        <v>287</v>
      </c>
    </row>
    <row r="637" spans="1:68" s="331" customFormat="1" x14ac:dyDescent="0.3">
      <c r="A637" s="330"/>
      <c r="B637" s="330"/>
      <c r="C637" s="330"/>
      <c r="D637" s="330"/>
      <c r="E637" s="330"/>
      <c r="F637" s="330"/>
      <c r="G637" s="330"/>
      <c r="H637" s="330"/>
      <c r="I637" s="330"/>
      <c r="J637" s="330"/>
      <c r="K637" s="330"/>
      <c r="L637" s="330"/>
      <c r="M637" s="330"/>
      <c r="N637" s="330"/>
      <c r="O637" s="330"/>
      <c r="P637" s="330"/>
      <c r="Q637" s="330"/>
      <c r="R637" s="330"/>
      <c r="S637" s="330"/>
      <c r="T637" s="330"/>
      <c r="U637" s="330"/>
      <c r="V637" s="330"/>
      <c r="W637" s="330"/>
      <c r="X637" s="330"/>
      <c r="Y637" s="330"/>
      <c r="BF637" s="332">
        <v>633</v>
      </c>
      <c r="BG637" s="333">
        <v>135000</v>
      </c>
      <c r="BH637" s="333">
        <v>99000</v>
      </c>
      <c r="BI637" s="333">
        <v>110000</v>
      </c>
      <c r="BJ637" s="333">
        <v>85000</v>
      </c>
      <c r="BK637" s="333">
        <v>99000</v>
      </c>
      <c r="BL637" s="333"/>
      <c r="BM637" s="333"/>
      <c r="BN637" s="333"/>
      <c r="BO637" s="333"/>
      <c r="BP637" s="331" t="s">
        <v>287</v>
      </c>
    </row>
    <row r="638" spans="1:68" s="331" customFormat="1" x14ac:dyDescent="0.3">
      <c r="A638" s="330"/>
      <c r="B638" s="330"/>
      <c r="C638" s="330"/>
      <c r="D638" s="330"/>
      <c r="E638" s="330"/>
      <c r="F638" s="330"/>
      <c r="G638" s="330"/>
      <c r="H638" s="330"/>
      <c r="I638" s="330"/>
      <c r="J638" s="330"/>
      <c r="K638" s="330"/>
      <c r="L638" s="330"/>
      <c r="M638" s="330"/>
      <c r="N638" s="330"/>
      <c r="O638" s="330"/>
      <c r="P638" s="330"/>
      <c r="Q638" s="330"/>
      <c r="R638" s="330"/>
      <c r="S638" s="330"/>
      <c r="T638" s="330"/>
      <c r="U638" s="330"/>
      <c r="V638" s="330"/>
      <c r="W638" s="330"/>
      <c r="X638" s="330"/>
      <c r="Y638" s="330"/>
      <c r="BF638" s="332">
        <v>634</v>
      </c>
      <c r="BG638" s="333">
        <v>135000</v>
      </c>
      <c r="BH638" s="333">
        <v>99000</v>
      </c>
      <c r="BI638" s="333">
        <v>110000</v>
      </c>
      <c r="BJ638" s="333">
        <v>85000</v>
      </c>
      <c r="BK638" s="333">
        <v>99000</v>
      </c>
      <c r="BL638" s="333"/>
      <c r="BM638" s="333"/>
      <c r="BN638" s="333"/>
      <c r="BO638" s="333"/>
      <c r="BP638" s="331" t="s">
        <v>287</v>
      </c>
    </row>
    <row r="639" spans="1:68" s="331" customFormat="1" x14ac:dyDescent="0.3">
      <c r="A639" s="330"/>
      <c r="B639" s="330"/>
      <c r="C639" s="330"/>
      <c r="D639" s="330"/>
      <c r="E639" s="330"/>
      <c r="F639" s="330"/>
      <c r="G639" s="330"/>
      <c r="H639" s="330"/>
      <c r="I639" s="330"/>
      <c r="J639" s="330"/>
      <c r="K639" s="330"/>
      <c r="L639" s="330"/>
      <c r="M639" s="330"/>
      <c r="N639" s="330"/>
      <c r="O639" s="330"/>
      <c r="P639" s="330"/>
      <c r="Q639" s="330"/>
      <c r="R639" s="330"/>
      <c r="S639" s="330"/>
      <c r="T639" s="330"/>
      <c r="U639" s="330"/>
      <c r="V639" s="330"/>
      <c r="W639" s="330"/>
      <c r="X639" s="330"/>
      <c r="Y639" s="330"/>
      <c r="BF639" s="332">
        <v>635</v>
      </c>
      <c r="BG639" s="333">
        <v>135000</v>
      </c>
      <c r="BH639" s="333">
        <v>99000</v>
      </c>
      <c r="BI639" s="333">
        <v>110000</v>
      </c>
      <c r="BJ639" s="333">
        <v>85000</v>
      </c>
      <c r="BK639" s="333">
        <v>99000</v>
      </c>
      <c r="BL639" s="333"/>
      <c r="BM639" s="333"/>
      <c r="BN639" s="333"/>
      <c r="BO639" s="333"/>
      <c r="BP639" s="331" t="s">
        <v>287</v>
      </c>
    </row>
    <row r="640" spans="1:68" s="331" customFormat="1" x14ac:dyDescent="0.3">
      <c r="A640" s="330"/>
      <c r="B640" s="330"/>
      <c r="C640" s="330"/>
      <c r="D640" s="330"/>
      <c r="E640" s="330"/>
      <c r="F640" s="330"/>
      <c r="G640" s="330"/>
      <c r="H640" s="330"/>
      <c r="I640" s="330"/>
      <c r="J640" s="330"/>
      <c r="K640" s="330"/>
      <c r="L640" s="330"/>
      <c r="M640" s="330"/>
      <c r="N640" s="330"/>
      <c r="O640" s="330"/>
      <c r="P640" s="330"/>
      <c r="Q640" s="330"/>
      <c r="R640" s="330"/>
      <c r="S640" s="330"/>
      <c r="T640" s="330"/>
      <c r="U640" s="330"/>
      <c r="V640" s="330"/>
      <c r="W640" s="330"/>
      <c r="X640" s="330"/>
      <c r="Y640" s="330"/>
      <c r="BF640" s="332">
        <v>636</v>
      </c>
      <c r="BG640" s="333">
        <v>135000</v>
      </c>
      <c r="BH640" s="333">
        <v>99000</v>
      </c>
      <c r="BI640" s="333">
        <v>110000</v>
      </c>
      <c r="BJ640" s="333">
        <v>85000</v>
      </c>
      <c r="BK640" s="333">
        <v>99000</v>
      </c>
      <c r="BL640" s="333"/>
      <c r="BM640" s="333"/>
      <c r="BN640" s="333"/>
      <c r="BO640" s="333"/>
      <c r="BP640" s="331" t="s">
        <v>287</v>
      </c>
    </row>
    <row r="641" spans="1:68" s="331" customFormat="1" x14ac:dyDescent="0.3">
      <c r="A641" s="330"/>
      <c r="B641" s="330"/>
      <c r="C641" s="330"/>
      <c r="D641" s="330"/>
      <c r="E641" s="330"/>
      <c r="F641" s="330"/>
      <c r="G641" s="330"/>
      <c r="H641" s="330"/>
      <c r="I641" s="330"/>
      <c r="J641" s="330"/>
      <c r="K641" s="330"/>
      <c r="L641" s="330"/>
      <c r="M641" s="330"/>
      <c r="N641" s="330"/>
      <c r="O641" s="330"/>
      <c r="P641" s="330"/>
      <c r="Q641" s="330"/>
      <c r="R641" s="330"/>
      <c r="S641" s="330"/>
      <c r="T641" s="330"/>
      <c r="U641" s="330"/>
      <c r="V641" s="330"/>
      <c r="W641" s="330"/>
      <c r="X641" s="330"/>
      <c r="Y641" s="330"/>
      <c r="BF641" s="332">
        <v>637</v>
      </c>
      <c r="BG641" s="333">
        <v>135000</v>
      </c>
      <c r="BH641" s="333">
        <v>99000</v>
      </c>
      <c r="BI641" s="333">
        <v>110000</v>
      </c>
      <c r="BJ641" s="333">
        <v>85000</v>
      </c>
      <c r="BK641" s="333">
        <v>99000</v>
      </c>
      <c r="BL641" s="333"/>
      <c r="BM641" s="333"/>
      <c r="BN641" s="333"/>
      <c r="BO641" s="333"/>
      <c r="BP641" s="331" t="s">
        <v>287</v>
      </c>
    </row>
    <row r="642" spans="1:68" s="331" customFormat="1" x14ac:dyDescent="0.3">
      <c r="A642" s="330"/>
      <c r="B642" s="330"/>
      <c r="C642" s="330"/>
      <c r="D642" s="330"/>
      <c r="E642" s="330"/>
      <c r="F642" s="330"/>
      <c r="G642" s="330"/>
      <c r="H642" s="330"/>
      <c r="I642" s="330"/>
      <c r="J642" s="330"/>
      <c r="K642" s="330"/>
      <c r="L642" s="330"/>
      <c r="M642" s="330"/>
      <c r="N642" s="330"/>
      <c r="O642" s="330"/>
      <c r="P642" s="330"/>
      <c r="Q642" s="330"/>
      <c r="R642" s="330"/>
      <c r="S642" s="330"/>
      <c r="T642" s="330"/>
      <c r="U642" s="330"/>
      <c r="V642" s="330"/>
      <c r="W642" s="330"/>
      <c r="X642" s="330"/>
      <c r="Y642" s="330"/>
      <c r="BF642" s="332">
        <v>638</v>
      </c>
      <c r="BG642" s="333">
        <v>135000</v>
      </c>
      <c r="BH642" s="333">
        <v>99000</v>
      </c>
      <c r="BI642" s="333">
        <v>110000</v>
      </c>
      <c r="BJ642" s="333">
        <v>85000</v>
      </c>
      <c r="BK642" s="333">
        <v>99000</v>
      </c>
      <c r="BL642" s="333"/>
      <c r="BM642" s="333"/>
      <c r="BN642" s="333"/>
      <c r="BO642" s="333"/>
      <c r="BP642" s="331" t="s">
        <v>287</v>
      </c>
    </row>
    <row r="643" spans="1:68" s="331" customFormat="1" x14ac:dyDescent="0.3">
      <c r="A643" s="330"/>
      <c r="B643" s="330"/>
      <c r="C643" s="330"/>
      <c r="D643" s="330"/>
      <c r="E643" s="330"/>
      <c r="F643" s="330"/>
      <c r="G643" s="330"/>
      <c r="H643" s="330"/>
      <c r="I643" s="330"/>
      <c r="J643" s="330"/>
      <c r="K643" s="330"/>
      <c r="L643" s="330"/>
      <c r="M643" s="330"/>
      <c r="N643" s="330"/>
      <c r="O643" s="330"/>
      <c r="P643" s="330"/>
      <c r="Q643" s="330"/>
      <c r="R643" s="330"/>
      <c r="S643" s="330"/>
      <c r="T643" s="330"/>
      <c r="U643" s="330"/>
      <c r="V643" s="330"/>
      <c r="W643" s="330"/>
      <c r="X643" s="330"/>
      <c r="Y643" s="330"/>
      <c r="BF643" s="332">
        <v>639</v>
      </c>
      <c r="BG643" s="333">
        <v>135000</v>
      </c>
      <c r="BH643" s="333">
        <v>99000</v>
      </c>
      <c r="BI643" s="333">
        <v>110000</v>
      </c>
      <c r="BJ643" s="333">
        <v>85000</v>
      </c>
      <c r="BK643" s="333">
        <v>99000</v>
      </c>
      <c r="BL643" s="333"/>
      <c r="BM643" s="333"/>
      <c r="BN643" s="333"/>
      <c r="BO643" s="333"/>
      <c r="BP643" s="331" t="s">
        <v>287</v>
      </c>
    </row>
    <row r="644" spans="1:68" s="331" customFormat="1" x14ac:dyDescent="0.3">
      <c r="A644" s="330"/>
      <c r="B644" s="330"/>
      <c r="C644" s="330"/>
      <c r="D644" s="330"/>
      <c r="E644" s="330"/>
      <c r="F644" s="330"/>
      <c r="G644" s="330"/>
      <c r="H644" s="330"/>
      <c r="I644" s="330"/>
      <c r="J644" s="330"/>
      <c r="K644" s="330"/>
      <c r="L644" s="330"/>
      <c r="M644" s="330"/>
      <c r="N644" s="330"/>
      <c r="O644" s="330"/>
      <c r="P644" s="330"/>
      <c r="Q644" s="330"/>
      <c r="R644" s="330"/>
      <c r="S644" s="330"/>
      <c r="T644" s="330"/>
      <c r="U644" s="330"/>
      <c r="V644" s="330"/>
      <c r="W644" s="330"/>
      <c r="X644" s="330"/>
      <c r="Y644" s="330"/>
      <c r="BF644" s="332">
        <v>640</v>
      </c>
      <c r="BG644" s="333">
        <v>135000</v>
      </c>
      <c r="BH644" s="333">
        <v>99000</v>
      </c>
      <c r="BI644" s="333">
        <v>110000</v>
      </c>
      <c r="BJ644" s="333">
        <v>85000</v>
      </c>
      <c r="BK644" s="333">
        <v>99000</v>
      </c>
      <c r="BL644" s="333"/>
      <c r="BM644" s="333"/>
      <c r="BN644" s="333"/>
      <c r="BO644" s="333"/>
      <c r="BP644" s="331" t="s">
        <v>287</v>
      </c>
    </row>
    <row r="645" spans="1:68" s="331" customFormat="1" x14ac:dyDescent="0.3">
      <c r="A645" s="330"/>
      <c r="B645" s="330"/>
      <c r="C645" s="330"/>
      <c r="D645" s="330"/>
      <c r="E645" s="330"/>
      <c r="F645" s="330"/>
      <c r="G645" s="330"/>
      <c r="H645" s="330"/>
      <c r="I645" s="330"/>
      <c r="J645" s="330"/>
      <c r="K645" s="330"/>
      <c r="L645" s="330"/>
      <c r="M645" s="330"/>
      <c r="N645" s="330"/>
      <c r="O645" s="330"/>
      <c r="P645" s="330"/>
      <c r="Q645" s="330"/>
      <c r="R645" s="330"/>
      <c r="S645" s="330"/>
      <c r="T645" s="330"/>
      <c r="U645" s="330"/>
      <c r="V645" s="330"/>
      <c r="W645" s="330"/>
      <c r="X645" s="330"/>
      <c r="Y645" s="330"/>
      <c r="BF645" s="332">
        <v>641</v>
      </c>
      <c r="BG645" s="333">
        <v>135000</v>
      </c>
      <c r="BH645" s="333">
        <v>99000</v>
      </c>
      <c r="BI645" s="333">
        <v>110000</v>
      </c>
      <c r="BJ645" s="333">
        <v>85000</v>
      </c>
      <c r="BK645" s="333">
        <v>99000</v>
      </c>
      <c r="BL645" s="333"/>
      <c r="BM645" s="333"/>
      <c r="BN645" s="333"/>
      <c r="BO645" s="333"/>
      <c r="BP645" s="331" t="s">
        <v>287</v>
      </c>
    </row>
    <row r="646" spans="1:68" s="331" customFormat="1" x14ac:dyDescent="0.3">
      <c r="A646" s="330"/>
      <c r="B646" s="330"/>
      <c r="C646" s="330"/>
      <c r="D646" s="330"/>
      <c r="E646" s="330"/>
      <c r="F646" s="330"/>
      <c r="G646" s="330"/>
      <c r="H646" s="330"/>
      <c r="I646" s="330"/>
      <c r="J646" s="330"/>
      <c r="K646" s="330"/>
      <c r="L646" s="330"/>
      <c r="M646" s="330"/>
      <c r="N646" s="330"/>
      <c r="O646" s="330"/>
      <c r="P646" s="330"/>
      <c r="Q646" s="330"/>
      <c r="R646" s="330"/>
      <c r="S646" s="330"/>
      <c r="T646" s="330"/>
      <c r="U646" s="330"/>
      <c r="V646" s="330"/>
      <c r="W646" s="330"/>
      <c r="X646" s="330"/>
      <c r="Y646" s="330"/>
      <c r="BF646" s="332">
        <v>642</v>
      </c>
      <c r="BG646" s="333">
        <v>135000</v>
      </c>
      <c r="BH646" s="333">
        <v>99000</v>
      </c>
      <c r="BI646" s="333">
        <v>110000</v>
      </c>
      <c r="BJ646" s="333">
        <v>85000</v>
      </c>
      <c r="BK646" s="333">
        <v>99000</v>
      </c>
      <c r="BL646" s="333"/>
      <c r="BM646" s="333"/>
      <c r="BN646" s="333"/>
      <c r="BO646" s="333"/>
      <c r="BP646" s="331" t="s">
        <v>287</v>
      </c>
    </row>
    <row r="647" spans="1:68" s="331" customFormat="1" x14ac:dyDescent="0.3">
      <c r="A647" s="330"/>
      <c r="B647" s="330"/>
      <c r="C647" s="330"/>
      <c r="D647" s="330"/>
      <c r="E647" s="330"/>
      <c r="F647" s="330"/>
      <c r="G647" s="330"/>
      <c r="H647" s="330"/>
      <c r="I647" s="330"/>
      <c r="J647" s="330"/>
      <c r="K647" s="330"/>
      <c r="L647" s="330"/>
      <c r="M647" s="330"/>
      <c r="N647" s="330"/>
      <c r="O647" s="330"/>
      <c r="P647" s="330"/>
      <c r="Q647" s="330"/>
      <c r="R647" s="330"/>
      <c r="S647" s="330"/>
      <c r="T647" s="330"/>
      <c r="U647" s="330"/>
      <c r="V647" s="330"/>
      <c r="W647" s="330"/>
      <c r="X647" s="330"/>
      <c r="Y647" s="330"/>
      <c r="BF647" s="332">
        <v>643</v>
      </c>
      <c r="BG647" s="333">
        <v>135000</v>
      </c>
      <c r="BH647" s="333">
        <v>99000</v>
      </c>
      <c r="BI647" s="333">
        <v>110000</v>
      </c>
      <c r="BJ647" s="333">
        <v>85000</v>
      </c>
      <c r="BK647" s="333">
        <v>99000</v>
      </c>
      <c r="BL647" s="333"/>
      <c r="BM647" s="333"/>
      <c r="BN647" s="333"/>
      <c r="BO647" s="333"/>
      <c r="BP647" s="331" t="s">
        <v>287</v>
      </c>
    </row>
    <row r="648" spans="1:68" s="331" customFormat="1" x14ac:dyDescent="0.3">
      <c r="A648" s="330"/>
      <c r="B648" s="330"/>
      <c r="C648" s="330"/>
      <c r="D648" s="330"/>
      <c r="E648" s="330"/>
      <c r="F648" s="330"/>
      <c r="G648" s="330"/>
      <c r="H648" s="330"/>
      <c r="I648" s="330"/>
      <c r="J648" s="330"/>
      <c r="K648" s="330"/>
      <c r="L648" s="330"/>
      <c r="M648" s="330"/>
      <c r="N648" s="330"/>
      <c r="O648" s="330"/>
      <c r="P648" s="330"/>
      <c r="Q648" s="330"/>
      <c r="R648" s="330"/>
      <c r="S648" s="330"/>
      <c r="T648" s="330"/>
      <c r="U648" s="330"/>
      <c r="V648" s="330"/>
      <c r="W648" s="330"/>
      <c r="X648" s="330"/>
      <c r="Y648" s="330"/>
      <c r="BF648" s="332">
        <v>644</v>
      </c>
      <c r="BG648" s="333">
        <v>135000</v>
      </c>
      <c r="BH648" s="333">
        <v>99000</v>
      </c>
      <c r="BI648" s="333">
        <v>110000</v>
      </c>
      <c r="BJ648" s="333">
        <v>85000</v>
      </c>
      <c r="BK648" s="333">
        <v>99000</v>
      </c>
      <c r="BL648" s="333"/>
      <c r="BM648" s="333"/>
      <c r="BN648" s="333"/>
      <c r="BO648" s="333"/>
      <c r="BP648" s="331" t="s">
        <v>287</v>
      </c>
    </row>
    <row r="649" spans="1:68" s="331" customFormat="1" x14ac:dyDescent="0.3">
      <c r="A649" s="330"/>
      <c r="B649" s="330"/>
      <c r="C649" s="330"/>
      <c r="D649" s="330"/>
      <c r="E649" s="330"/>
      <c r="F649" s="330"/>
      <c r="G649" s="330"/>
      <c r="H649" s="330"/>
      <c r="I649" s="330"/>
      <c r="J649" s="330"/>
      <c r="K649" s="330"/>
      <c r="L649" s="330"/>
      <c r="M649" s="330"/>
      <c r="N649" s="330"/>
      <c r="O649" s="330"/>
      <c r="P649" s="330"/>
      <c r="Q649" s="330"/>
      <c r="R649" s="330"/>
      <c r="S649" s="330"/>
      <c r="T649" s="330"/>
      <c r="U649" s="330"/>
      <c r="V649" s="330"/>
      <c r="W649" s="330"/>
      <c r="X649" s="330"/>
      <c r="Y649" s="330"/>
      <c r="BF649" s="332">
        <v>645</v>
      </c>
      <c r="BG649" s="333">
        <v>135000</v>
      </c>
      <c r="BH649" s="333">
        <v>99000</v>
      </c>
      <c r="BI649" s="333">
        <v>110000</v>
      </c>
      <c r="BJ649" s="333">
        <v>85000</v>
      </c>
      <c r="BK649" s="333">
        <v>99000</v>
      </c>
      <c r="BL649" s="333"/>
      <c r="BM649" s="333"/>
      <c r="BN649" s="333"/>
      <c r="BO649" s="333"/>
      <c r="BP649" s="331" t="s">
        <v>287</v>
      </c>
    </row>
    <row r="650" spans="1:68" s="331" customFormat="1" x14ac:dyDescent="0.3">
      <c r="A650" s="330"/>
      <c r="B650" s="330"/>
      <c r="C650" s="330"/>
      <c r="D650" s="330"/>
      <c r="E650" s="330"/>
      <c r="F650" s="330"/>
      <c r="G650" s="330"/>
      <c r="H650" s="330"/>
      <c r="I650" s="330"/>
      <c r="J650" s="330"/>
      <c r="K650" s="330"/>
      <c r="L650" s="330"/>
      <c r="M650" s="330"/>
      <c r="N650" s="330"/>
      <c r="O650" s="330"/>
      <c r="P650" s="330"/>
      <c r="Q650" s="330"/>
      <c r="R650" s="330"/>
      <c r="S650" s="330"/>
      <c r="T650" s="330"/>
      <c r="U650" s="330"/>
      <c r="V650" s="330"/>
      <c r="W650" s="330"/>
      <c r="X650" s="330"/>
      <c r="Y650" s="330"/>
      <c r="BF650" s="332">
        <v>646</v>
      </c>
      <c r="BG650" s="333">
        <v>135000</v>
      </c>
      <c r="BH650" s="333">
        <v>99000</v>
      </c>
      <c r="BI650" s="333">
        <v>110000</v>
      </c>
      <c r="BJ650" s="333">
        <v>85000</v>
      </c>
      <c r="BK650" s="333">
        <v>99000</v>
      </c>
      <c r="BL650" s="333"/>
      <c r="BM650" s="333"/>
      <c r="BN650" s="333"/>
      <c r="BO650" s="333"/>
      <c r="BP650" s="331" t="s">
        <v>287</v>
      </c>
    </row>
    <row r="651" spans="1:68" s="331" customFormat="1" x14ac:dyDescent="0.3">
      <c r="A651" s="330"/>
      <c r="B651" s="330"/>
      <c r="C651" s="330"/>
      <c r="D651" s="330"/>
      <c r="E651" s="330"/>
      <c r="F651" s="330"/>
      <c r="G651" s="330"/>
      <c r="H651" s="330"/>
      <c r="I651" s="330"/>
      <c r="J651" s="330"/>
      <c r="K651" s="330"/>
      <c r="L651" s="330"/>
      <c r="M651" s="330"/>
      <c r="N651" s="330"/>
      <c r="O651" s="330"/>
      <c r="P651" s="330"/>
      <c r="Q651" s="330"/>
      <c r="R651" s="330"/>
      <c r="S651" s="330"/>
      <c r="T651" s="330"/>
      <c r="U651" s="330"/>
      <c r="V651" s="330"/>
      <c r="W651" s="330"/>
      <c r="X651" s="330"/>
      <c r="Y651" s="330"/>
      <c r="BF651" s="332">
        <v>647</v>
      </c>
      <c r="BG651" s="333">
        <v>135000</v>
      </c>
      <c r="BH651" s="333">
        <v>99000</v>
      </c>
      <c r="BI651" s="333">
        <v>110000</v>
      </c>
      <c r="BJ651" s="333">
        <v>85000</v>
      </c>
      <c r="BK651" s="333">
        <v>99000</v>
      </c>
      <c r="BL651" s="333"/>
      <c r="BM651" s="333"/>
      <c r="BN651" s="333"/>
      <c r="BO651" s="333"/>
      <c r="BP651" s="331" t="s">
        <v>287</v>
      </c>
    </row>
    <row r="652" spans="1:68" s="331" customFormat="1" x14ac:dyDescent="0.3">
      <c r="A652" s="330"/>
      <c r="B652" s="330"/>
      <c r="C652" s="330"/>
      <c r="D652" s="330"/>
      <c r="E652" s="330"/>
      <c r="F652" s="330"/>
      <c r="G652" s="330"/>
      <c r="H652" s="330"/>
      <c r="I652" s="330"/>
      <c r="J652" s="330"/>
      <c r="K652" s="330"/>
      <c r="L652" s="330"/>
      <c r="M652" s="330"/>
      <c r="N652" s="330"/>
      <c r="O652" s="330"/>
      <c r="P652" s="330"/>
      <c r="Q652" s="330"/>
      <c r="R652" s="330"/>
      <c r="S652" s="330"/>
      <c r="T652" s="330"/>
      <c r="U652" s="330"/>
      <c r="V652" s="330"/>
      <c r="W652" s="330"/>
      <c r="X652" s="330"/>
      <c r="Y652" s="330"/>
      <c r="BF652" s="332">
        <v>648</v>
      </c>
      <c r="BG652" s="333">
        <v>135000</v>
      </c>
      <c r="BH652" s="333">
        <v>99000</v>
      </c>
      <c r="BI652" s="333">
        <v>110000</v>
      </c>
      <c r="BJ652" s="333">
        <v>85000</v>
      </c>
      <c r="BK652" s="333">
        <v>99000</v>
      </c>
      <c r="BL652" s="333"/>
      <c r="BM652" s="333"/>
      <c r="BN652" s="333"/>
      <c r="BO652" s="333"/>
      <c r="BP652" s="331" t="s">
        <v>287</v>
      </c>
    </row>
    <row r="653" spans="1:68" s="331" customFormat="1" x14ac:dyDescent="0.3">
      <c r="A653" s="330"/>
      <c r="B653" s="330"/>
      <c r="C653" s="330"/>
      <c r="D653" s="330"/>
      <c r="E653" s="330"/>
      <c r="F653" s="330"/>
      <c r="G653" s="330"/>
      <c r="H653" s="330"/>
      <c r="I653" s="330"/>
      <c r="J653" s="330"/>
      <c r="K653" s="330"/>
      <c r="L653" s="330"/>
      <c r="M653" s="330"/>
      <c r="N653" s="330"/>
      <c r="O653" s="330"/>
      <c r="P653" s="330"/>
      <c r="Q653" s="330"/>
      <c r="R653" s="330"/>
      <c r="S653" s="330"/>
      <c r="T653" s="330"/>
      <c r="U653" s="330"/>
      <c r="V653" s="330"/>
      <c r="W653" s="330"/>
      <c r="X653" s="330"/>
      <c r="Y653" s="330"/>
      <c r="BF653" s="332">
        <v>649</v>
      </c>
      <c r="BG653" s="333">
        <v>135000</v>
      </c>
      <c r="BH653" s="333">
        <v>99000</v>
      </c>
      <c r="BI653" s="333">
        <v>110000</v>
      </c>
      <c r="BJ653" s="333">
        <v>85000</v>
      </c>
      <c r="BK653" s="333">
        <v>99000</v>
      </c>
      <c r="BL653" s="333"/>
      <c r="BM653" s="333"/>
      <c r="BN653" s="333"/>
      <c r="BO653" s="333"/>
      <c r="BP653" s="331" t="s">
        <v>287</v>
      </c>
    </row>
    <row r="654" spans="1:68" s="331" customFormat="1" x14ac:dyDescent="0.3">
      <c r="A654" s="330"/>
      <c r="B654" s="330"/>
      <c r="C654" s="330"/>
      <c r="D654" s="330"/>
      <c r="E654" s="330"/>
      <c r="F654" s="330"/>
      <c r="G654" s="330"/>
      <c r="H654" s="330"/>
      <c r="I654" s="330"/>
      <c r="J654" s="330"/>
      <c r="K654" s="330"/>
      <c r="L654" s="330"/>
      <c r="M654" s="330"/>
      <c r="N654" s="330"/>
      <c r="O654" s="330"/>
      <c r="P654" s="330"/>
      <c r="Q654" s="330"/>
      <c r="R654" s="330"/>
      <c r="S654" s="330"/>
      <c r="T654" s="330"/>
      <c r="U654" s="330"/>
      <c r="V654" s="330"/>
      <c r="W654" s="330"/>
      <c r="X654" s="330"/>
      <c r="Y654" s="330"/>
      <c r="BF654" s="332">
        <v>650</v>
      </c>
      <c r="BG654" s="333">
        <v>135000</v>
      </c>
      <c r="BH654" s="333">
        <v>99000</v>
      </c>
      <c r="BI654" s="333">
        <v>110000</v>
      </c>
      <c r="BJ654" s="333">
        <v>85000</v>
      </c>
      <c r="BK654" s="333">
        <v>99000</v>
      </c>
      <c r="BL654" s="333"/>
      <c r="BM654" s="333"/>
      <c r="BN654" s="333"/>
      <c r="BO654" s="333"/>
      <c r="BP654" s="331" t="s">
        <v>287</v>
      </c>
    </row>
    <row r="655" spans="1:68" s="331" customFormat="1" x14ac:dyDescent="0.3">
      <c r="A655" s="330"/>
      <c r="B655" s="330"/>
      <c r="C655" s="330"/>
      <c r="D655" s="330"/>
      <c r="E655" s="330"/>
      <c r="F655" s="330"/>
      <c r="G655" s="330"/>
      <c r="H655" s="330"/>
      <c r="I655" s="330"/>
      <c r="J655" s="330"/>
      <c r="K655" s="330"/>
      <c r="L655" s="330"/>
      <c r="M655" s="330"/>
      <c r="N655" s="330"/>
      <c r="O655" s="330"/>
      <c r="P655" s="330"/>
      <c r="Q655" s="330"/>
      <c r="R655" s="330"/>
      <c r="S655" s="330"/>
      <c r="T655" s="330"/>
      <c r="U655" s="330"/>
      <c r="V655" s="330"/>
      <c r="W655" s="330"/>
      <c r="X655" s="330"/>
      <c r="Y655" s="330"/>
      <c r="BF655" s="332">
        <v>651</v>
      </c>
      <c r="BG655" s="333">
        <v>135000</v>
      </c>
      <c r="BH655" s="333">
        <v>99000</v>
      </c>
      <c r="BI655" s="333">
        <v>110000</v>
      </c>
      <c r="BJ655" s="333">
        <v>85000</v>
      </c>
      <c r="BK655" s="333">
        <v>99000</v>
      </c>
      <c r="BL655" s="333"/>
      <c r="BM655" s="333"/>
      <c r="BN655" s="333"/>
      <c r="BO655" s="333"/>
      <c r="BP655" s="331" t="s">
        <v>287</v>
      </c>
    </row>
    <row r="656" spans="1:68" s="331" customFormat="1" x14ac:dyDescent="0.3">
      <c r="A656" s="330"/>
      <c r="B656" s="330"/>
      <c r="C656" s="330"/>
      <c r="D656" s="330"/>
      <c r="E656" s="330"/>
      <c r="F656" s="330"/>
      <c r="G656" s="330"/>
      <c r="H656" s="330"/>
      <c r="I656" s="330"/>
      <c r="J656" s="330"/>
      <c r="K656" s="330"/>
      <c r="L656" s="330"/>
      <c r="M656" s="330"/>
      <c r="N656" s="330"/>
      <c r="O656" s="330"/>
      <c r="P656" s="330"/>
      <c r="Q656" s="330"/>
      <c r="R656" s="330"/>
      <c r="S656" s="330"/>
      <c r="T656" s="330"/>
      <c r="U656" s="330"/>
      <c r="V656" s="330"/>
      <c r="W656" s="330"/>
      <c r="X656" s="330"/>
      <c r="Y656" s="330"/>
      <c r="BF656" s="332">
        <v>652</v>
      </c>
      <c r="BG656" s="333">
        <v>135000</v>
      </c>
      <c r="BH656" s="333">
        <v>99000</v>
      </c>
      <c r="BI656" s="333">
        <v>110000</v>
      </c>
      <c r="BJ656" s="333">
        <v>85000</v>
      </c>
      <c r="BK656" s="333">
        <v>99000</v>
      </c>
      <c r="BL656" s="333"/>
      <c r="BM656" s="333"/>
      <c r="BN656" s="333"/>
      <c r="BO656" s="333"/>
      <c r="BP656" s="331" t="s">
        <v>287</v>
      </c>
    </row>
    <row r="657" spans="1:68" s="331" customFormat="1" x14ac:dyDescent="0.3">
      <c r="A657" s="330"/>
      <c r="B657" s="330"/>
      <c r="C657" s="330"/>
      <c r="D657" s="330"/>
      <c r="E657" s="330"/>
      <c r="F657" s="330"/>
      <c r="G657" s="330"/>
      <c r="H657" s="330"/>
      <c r="I657" s="330"/>
      <c r="J657" s="330"/>
      <c r="K657" s="330"/>
      <c r="L657" s="330"/>
      <c r="M657" s="330"/>
      <c r="N657" s="330"/>
      <c r="O657" s="330"/>
      <c r="P657" s="330"/>
      <c r="Q657" s="330"/>
      <c r="R657" s="330"/>
      <c r="S657" s="330"/>
      <c r="T657" s="330"/>
      <c r="U657" s="330"/>
      <c r="V657" s="330"/>
      <c r="W657" s="330"/>
      <c r="X657" s="330"/>
      <c r="Y657" s="330"/>
      <c r="BF657" s="332">
        <v>653</v>
      </c>
      <c r="BG657" s="333">
        <v>135000</v>
      </c>
      <c r="BH657" s="333">
        <v>99000</v>
      </c>
      <c r="BI657" s="333">
        <v>110000</v>
      </c>
      <c r="BJ657" s="333">
        <v>85000</v>
      </c>
      <c r="BK657" s="333">
        <v>99000</v>
      </c>
      <c r="BL657" s="333"/>
      <c r="BM657" s="333"/>
      <c r="BN657" s="333"/>
      <c r="BO657" s="333"/>
      <c r="BP657" s="331" t="s">
        <v>287</v>
      </c>
    </row>
    <row r="658" spans="1:68" s="331" customFormat="1" x14ac:dyDescent="0.3">
      <c r="A658" s="330"/>
      <c r="B658" s="330"/>
      <c r="C658" s="330"/>
      <c r="D658" s="330"/>
      <c r="E658" s="330"/>
      <c r="F658" s="330"/>
      <c r="G658" s="330"/>
      <c r="H658" s="330"/>
      <c r="I658" s="330"/>
      <c r="J658" s="330"/>
      <c r="K658" s="330"/>
      <c r="L658" s="330"/>
      <c r="M658" s="330"/>
      <c r="N658" s="330"/>
      <c r="O658" s="330"/>
      <c r="P658" s="330"/>
      <c r="Q658" s="330"/>
      <c r="R658" s="330"/>
      <c r="S658" s="330"/>
      <c r="T658" s="330"/>
      <c r="U658" s="330"/>
      <c r="V658" s="330"/>
      <c r="W658" s="330"/>
      <c r="X658" s="330"/>
      <c r="Y658" s="330"/>
      <c r="BF658" s="332">
        <v>654</v>
      </c>
      <c r="BG658" s="333">
        <v>135000</v>
      </c>
      <c r="BH658" s="333">
        <v>99000</v>
      </c>
      <c r="BI658" s="333">
        <v>110000</v>
      </c>
      <c r="BJ658" s="333">
        <v>85000</v>
      </c>
      <c r="BK658" s="333">
        <v>99000</v>
      </c>
      <c r="BL658" s="333"/>
      <c r="BM658" s="333"/>
      <c r="BN658" s="333"/>
      <c r="BO658" s="333"/>
      <c r="BP658" s="331" t="s">
        <v>287</v>
      </c>
    </row>
    <row r="659" spans="1:68" s="331" customFormat="1" x14ac:dyDescent="0.3">
      <c r="A659" s="330"/>
      <c r="B659" s="330"/>
      <c r="C659" s="330"/>
      <c r="D659" s="330"/>
      <c r="E659" s="330"/>
      <c r="F659" s="330"/>
      <c r="G659" s="330"/>
      <c r="H659" s="330"/>
      <c r="I659" s="330"/>
      <c r="J659" s="330"/>
      <c r="K659" s="330"/>
      <c r="L659" s="330"/>
      <c r="M659" s="330"/>
      <c r="N659" s="330"/>
      <c r="O659" s="330"/>
      <c r="P659" s="330"/>
      <c r="Q659" s="330"/>
      <c r="R659" s="330"/>
      <c r="S659" s="330"/>
      <c r="T659" s="330"/>
      <c r="U659" s="330"/>
      <c r="V659" s="330"/>
      <c r="W659" s="330"/>
      <c r="X659" s="330"/>
      <c r="Y659" s="330"/>
      <c r="BF659" s="332">
        <v>655</v>
      </c>
      <c r="BG659" s="333">
        <v>135000</v>
      </c>
      <c r="BH659" s="333">
        <v>99000</v>
      </c>
      <c r="BI659" s="333">
        <v>110000</v>
      </c>
      <c r="BJ659" s="333">
        <v>85000</v>
      </c>
      <c r="BK659" s="333">
        <v>99000</v>
      </c>
      <c r="BL659" s="333"/>
      <c r="BM659" s="333"/>
      <c r="BN659" s="333"/>
      <c r="BO659" s="333"/>
      <c r="BP659" s="331" t="s">
        <v>287</v>
      </c>
    </row>
    <row r="660" spans="1:68" s="331" customFormat="1" x14ac:dyDescent="0.3">
      <c r="A660" s="330"/>
      <c r="B660" s="330"/>
      <c r="C660" s="330"/>
      <c r="D660" s="330"/>
      <c r="E660" s="330"/>
      <c r="F660" s="330"/>
      <c r="G660" s="330"/>
      <c r="H660" s="330"/>
      <c r="I660" s="330"/>
      <c r="J660" s="330"/>
      <c r="K660" s="330"/>
      <c r="L660" s="330"/>
      <c r="M660" s="330"/>
      <c r="N660" s="330"/>
      <c r="O660" s="330"/>
      <c r="P660" s="330"/>
      <c r="Q660" s="330"/>
      <c r="R660" s="330"/>
      <c r="S660" s="330"/>
      <c r="T660" s="330"/>
      <c r="U660" s="330"/>
      <c r="V660" s="330"/>
      <c r="W660" s="330"/>
      <c r="X660" s="330"/>
      <c r="Y660" s="330"/>
      <c r="BF660" s="332">
        <v>656</v>
      </c>
      <c r="BG660" s="333">
        <v>135000</v>
      </c>
      <c r="BH660" s="333">
        <v>99000</v>
      </c>
      <c r="BI660" s="333">
        <v>110000</v>
      </c>
      <c r="BJ660" s="333">
        <v>85000</v>
      </c>
      <c r="BK660" s="333">
        <v>99000</v>
      </c>
      <c r="BL660" s="333"/>
      <c r="BM660" s="333"/>
      <c r="BN660" s="333"/>
      <c r="BO660" s="333"/>
      <c r="BP660" s="331" t="s">
        <v>287</v>
      </c>
    </row>
    <row r="661" spans="1:68" s="331" customFormat="1" x14ac:dyDescent="0.3">
      <c r="A661" s="330"/>
      <c r="B661" s="330"/>
      <c r="C661" s="330"/>
      <c r="D661" s="330"/>
      <c r="E661" s="330"/>
      <c r="F661" s="330"/>
      <c r="G661" s="330"/>
      <c r="H661" s="330"/>
      <c r="I661" s="330"/>
      <c r="J661" s="330"/>
      <c r="K661" s="330"/>
      <c r="L661" s="330"/>
      <c r="M661" s="330"/>
      <c r="N661" s="330"/>
      <c r="O661" s="330"/>
      <c r="P661" s="330"/>
      <c r="Q661" s="330"/>
      <c r="R661" s="330"/>
      <c r="S661" s="330"/>
      <c r="T661" s="330"/>
      <c r="U661" s="330"/>
      <c r="V661" s="330"/>
      <c r="W661" s="330"/>
      <c r="X661" s="330"/>
      <c r="Y661" s="330"/>
      <c r="BF661" s="332">
        <v>657</v>
      </c>
      <c r="BG661" s="333">
        <v>135000</v>
      </c>
      <c r="BH661" s="333">
        <v>99000</v>
      </c>
      <c r="BI661" s="333">
        <v>110000</v>
      </c>
      <c r="BJ661" s="333">
        <v>85000</v>
      </c>
      <c r="BK661" s="333">
        <v>99000</v>
      </c>
      <c r="BL661" s="333"/>
      <c r="BM661" s="333"/>
      <c r="BN661" s="333"/>
      <c r="BO661" s="333"/>
      <c r="BP661" s="331" t="s">
        <v>287</v>
      </c>
    </row>
    <row r="662" spans="1:68" s="331" customFormat="1" x14ac:dyDescent="0.3">
      <c r="A662" s="330"/>
      <c r="B662" s="330"/>
      <c r="C662" s="330"/>
      <c r="D662" s="330"/>
      <c r="E662" s="330"/>
      <c r="F662" s="330"/>
      <c r="G662" s="330"/>
      <c r="H662" s="330"/>
      <c r="I662" s="330"/>
      <c r="J662" s="330"/>
      <c r="K662" s="330"/>
      <c r="L662" s="330"/>
      <c r="M662" s="330"/>
      <c r="N662" s="330"/>
      <c r="O662" s="330"/>
      <c r="P662" s="330"/>
      <c r="Q662" s="330"/>
      <c r="R662" s="330"/>
      <c r="S662" s="330"/>
      <c r="T662" s="330"/>
      <c r="U662" s="330"/>
      <c r="V662" s="330"/>
      <c r="W662" s="330"/>
      <c r="X662" s="330"/>
      <c r="Y662" s="330"/>
      <c r="BF662" s="332">
        <v>658</v>
      </c>
      <c r="BG662" s="333">
        <v>135000</v>
      </c>
      <c r="BH662" s="333">
        <v>99000</v>
      </c>
      <c r="BI662" s="333">
        <v>110000</v>
      </c>
      <c r="BJ662" s="333">
        <v>85000</v>
      </c>
      <c r="BK662" s="333">
        <v>99000</v>
      </c>
      <c r="BL662" s="333"/>
      <c r="BM662" s="333"/>
      <c r="BN662" s="333"/>
      <c r="BO662" s="333"/>
      <c r="BP662" s="331" t="s">
        <v>287</v>
      </c>
    </row>
    <row r="663" spans="1:68" s="331" customFormat="1" x14ac:dyDescent="0.3">
      <c r="A663" s="330"/>
      <c r="B663" s="330"/>
      <c r="C663" s="330"/>
      <c r="D663" s="330"/>
      <c r="E663" s="330"/>
      <c r="F663" s="330"/>
      <c r="G663" s="330"/>
      <c r="H663" s="330"/>
      <c r="I663" s="330"/>
      <c r="J663" s="330"/>
      <c r="K663" s="330"/>
      <c r="L663" s="330"/>
      <c r="M663" s="330"/>
      <c r="N663" s="330"/>
      <c r="O663" s="330"/>
      <c r="P663" s="330"/>
      <c r="Q663" s="330"/>
      <c r="R663" s="330"/>
      <c r="S663" s="330"/>
      <c r="T663" s="330"/>
      <c r="U663" s="330"/>
      <c r="V663" s="330"/>
      <c r="W663" s="330"/>
      <c r="X663" s="330"/>
      <c r="Y663" s="330"/>
      <c r="BF663" s="332">
        <v>659</v>
      </c>
      <c r="BG663" s="333">
        <v>135000</v>
      </c>
      <c r="BH663" s="333">
        <v>99000</v>
      </c>
      <c r="BI663" s="333">
        <v>110000</v>
      </c>
      <c r="BJ663" s="333">
        <v>85000</v>
      </c>
      <c r="BK663" s="333">
        <v>99000</v>
      </c>
      <c r="BL663" s="333"/>
      <c r="BM663" s="333"/>
      <c r="BN663" s="333"/>
      <c r="BO663" s="333"/>
      <c r="BP663" s="331" t="s">
        <v>287</v>
      </c>
    </row>
    <row r="664" spans="1:68" s="331" customFormat="1" x14ac:dyDescent="0.3">
      <c r="A664" s="330"/>
      <c r="B664" s="330"/>
      <c r="C664" s="330"/>
      <c r="D664" s="330"/>
      <c r="E664" s="330"/>
      <c r="F664" s="330"/>
      <c r="G664" s="330"/>
      <c r="H664" s="330"/>
      <c r="I664" s="330"/>
      <c r="J664" s="330"/>
      <c r="K664" s="330"/>
      <c r="L664" s="330"/>
      <c r="M664" s="330"/>
      <c r="N664" s="330"/>
      <c r="O664" s="330"/>
      <c r="P664" s="330"/>
      <c r="Q664" s="330"/>
      <c r="R664" s="330"/>
      <c r="S664" s="330"/>
      <c r="T664" s="330"/>
      <c r="U664" s="330"/>
      <c r="V664" s="330"/>
      <c r="W664" s="330"/>
      <c r="X664" s="330"/>
      <c r="Y664" s="330"/>
      <c r="BF664" s="332">
        <v>660</v>
      </c>
      <c r="BG664" s="333">
        <v>135000</v>
      </c>
      <c r="BH664" s="333">
        <v>99000</v>
      </c>
      <c r="BI664" s="333">
        <v>110000</v>
      </c>
      <c r="BJ664" s="333">
        <v>85000</v>
      </c>
      <c r="BK664" s="333">
        <v>99000</v>
      </c>
      <c r="BL664" s="333"/>
      <c r="BM664" s="333"/>
      <c r="BN664" s="333"/>
      <c r="BO664" s="333"/>
      <c r="BP664" s="331" t="s">
        <v>287</v>
      </c>
    </row>
    <row r="665" spans="1:68" s="331" customFormat="1" x14ac:dyDescent="0.3">
      <c r="A665" s="330"/>
      <c r="B665" s="330"/>
      <c r="C665" s="330"/>
      <c r="D665" s="330"/>
      <c r="E665" s="330"/>
      <c r="F665" s="330"/>
      <c r="G665" s="330"/>
      <c r="H665" s="330"/>
      <c r="I665" s="330"/>
      <c r="J665" s="330"/>
      <c r="K665" s="330"/>
      <c r="L665" s="330"/>
      <c r="M665" s="330"/>
      <c r="N665" s="330"/>
      <c r="O665" s="330"/>
      <c r="P665" s="330"/>
      <c r="Q665" s="330"/>
      <c r="R665" s="330"/>
      <c r="S665" s="330"/>
      <c r="T665" s="330"/>
      <c r="U665" s="330"/>
      <c r="V665" s="330"/>
      <c r="W665" s="330"/>
      <c r="X665" s="330"/>
      <c r="Y665" s="330"/>
      <c r="BF665" s="332">
        <v>661</v>
      </c>
      <c r="BG665" s="333">
        <v>135000</v>
      </c>
      <c r="BH665" s="333">
        <v>99000</v>
      </c>
      <c r="BI665" s="333">
        <v>110000</v>
      </c>
      <c r="BJ665" s="333">
        <v>85000</v>
      </c>
      <c r="BK665" s="333">
        <v>99000</v>
      </c>
      <c r="BL665" s="333"/>
      <c r="BM665" s="333"/>
      <c r="BN665" s="333"/>
      <c r="BO665" s="333"/>
      <c r="BP665" s="331" t="s">
        <v>287</v>
      </c>
    </row>
    <row r="666" spans="1:68" s="331" customFormat="1" x14ac:dyDescent="0.3">
      <c r="A666" s="330"/>
      <c r="B666" s="330"/>
      <c r="C666" s="330"/>
      <c r="D666" s="330"/>
      <c r="E666" s="330"/>
      <c r="F666" s="330"/>
      <c r="G666" s="330"/>
      <c r="H666" s="330"/>
      <c r="I666" s="330"/>
      <c r="J666" s="330"/>
      <c r="K666" s="330"/>
      <c r="L666" s="330"/>
      <c r="M666" s="330"/>
      <c r="N666" s="330"/>
      <c r="O666" s="330"/>
      <c r="P666" s="330"/>
      <c r="Q666" s="330"/>
      <c r="R666" s="330"/>
      <c r="S666" s="330"/>
      <c r="T666" s="330"/>
      <c r="U666" s="330"/>
      <c r="V666" s="330"/>
      <c r="W666" s="330"/>
      <c r="X666" s="330"/>
      <c r="Y666" s="330"/>
      <c r="BF666" s="332">
        <v>662</v>
      </c>
      <c r="BG666" s="333">
        <v>135000</v>
      </c>
      <c r="BH666" s="333">
        <v>99000</v>
      </c>
      <c r="BI666" s="333">
        <v>110000</v>
      </c>
      <c r="BJ666" s="333">
        <v>85000</v>
      </c>
      <c r="BK666" s="333">
        <v>99000</v>
      </c>
      <c r="BL666" s="333"/>
      <c r="BM666" s="333"/>
      <c r="BN666" s="333"/>
      <c r="BO666" s="333"/>
      <c r="BP666" s="331" t="s">
        <v>287</v>
      </c>
    </row>
    <row r="667" spans="1:68" s="331" customFormat="1" x14ac:dyDescent="0.3">
      <c r="A667" s="330"/>
      <c r="B667" s="330"/>
      <c r="C667" s="330"/>
      <c r="D667" s="330"/>
      <c r="E667" s="330"/>
      <c r="F667" s="330"/>
      <c r="G667" s="330"/>
      <c r="H667" s="330"/>
      <c r="I667" s="330"/>
      <c r="J667" s="330"/>
      <c r="K667" s="330"/>
      <c r="L667" s="330"/>
      <c r="M667" s="330"/>
      <c r="N667" s="330"/>
      <c r="O667" s="330"/>
      <c r="P667" s="330"/>
      <c r="Q667" s="330"/>
      <c r="R667" s="330"/>
      <c r="S667" s="330"/>
      <c r="T667" s="330"/>
      <c r="U667" s="330"/>
      <c r="V667" s="330"/>
      <c r="W667" s="330"/>
      <c r="X667" s="330"/>
      <c r="Y667" s="330"/>
      <c r="BF667" s="332">
        <v>663</v>
      </c>
      <c r="BG667" s="333">
        <v>135000</v>
      </c>
      <c r="BH667" s="333">
        <v>99000</v>
      </c>
      <c r="BI667" s="333">
        <v>110000</v>
      </c>
      <c r="BJ667" s="333">
        <v>85000</v>
      </c>
      <c r="BK667" s="333">
        <v>99000</v>
      </c>
      <c r="BL667" s="333"/>
      <c r="BM667" s="333"/>
      <c r="BN667" s="333"/>
      <c r="BO667" s="333"/>
      <c r="BP667" s="331" t="s">
        <v>287</v>
      </c>
    </row>
    <row r="668" spans="1:68" s="331" customFormat="1" x14ac:dyDescent="0.3">
      <c r="A668" s="330"/>
      <c r="B668" s="330"/>
      <c r="C668" s="330"/>
      <c r="D668" s="330"/>
      <c r="E668" s="330"/>
      <c r="F668" s="330"/>
      <c r="G668" s="330"/>
      <c r="H668" s="330"/>
      <c r="I668" s="330"/>
      <c r="J668" s="330"/>
      <c r="K668" s="330"/>
      <c r="L668" s="330"/>
      <c r="M668" s="330"/>
      <c r="N668" s="330"/>
      <c r="O668" s="330"/>
      <c r="P668" s="330"/>
      <c r="Q668" s="330"/>
      <c r="R668" s="330"/>
      <c r="S668" s="330"/>
      <c r="T668" s="330"/>
      <c r="U668" s="330"/>
      <c r="V668" s="330"/>
      <c r="W668" s="330"/>
      <c r="X668" s="330"/>
      <c r="Y668" s="330"/>
      <c r="BF668" s="332">
        <v>664</v>
      </c>
      <c r="BG668" s="333">
        <v>135000</v>
      </c>
      <c r="BH668" s="333">
        <v>99000</v>
      </c>
      <c r="BI668" s="333">
        <v>110000</v>
      </c>
      <c r="BJ668" s="333">
        <v>85000</v>
      </c>
      <c r="BK668" s="333">
        <v>99000</v>
      </c>
      <c r="BL668" s="333"/>
      <c r="BM668" s="333"/>
      <c r="BN668" s="333"/>
      <c r="BO668" s="333"/>
      <c r="BP668" s="331" t="s">
        <v>287</v>
      </c>
    </row>
    <row r="669" spans="1:68" s="331" customFormat="1" x14ac:dyDescent="0.3">
      <c r="A669" s="330"/>
      <c r="B669" s="330"/>
      <c r="C669" s="330"/>
      <c r="D669" s="330"/>
      <c r="E669" s="330"/>
      <c r="F669" s="330"/>
      <c r="G669" s="330"/>
      <c r="H669" s="330"/>
      <c r="I669" s="330"/>
      <c r="J669" s="330"/>
      <c r="K669" s="330"/>
      <c r="L669" s="330"/>
      <c r="M669" s="330"/>
      <c r="N669" s="330"/>
      <c r="O669" s="330"/>
      <c r="P669" s="330"/>
      <c r="Q669" s="330"/>
      <c r="R669" s="330"/>
      <c r="S669" s="330"/>
      <c r="T669" s="330"/>
      <c r="U669" s="330"/>
      <c r="V669" s="330"/>
      <c r="W669" s="330"/>
      <c r="X669" s="330"/>
      <c r="Y669" s="330"/>
      <c r="BF669" s="332">
        <v>665</v>
      </c>
      <c r="BG669" s="333">
        <v>135000</v>
      </c>
      <c r="BH669" s="333">
        <v>99000</v>
      </c>
      <c r="BI669" s="333">
        <v>110000</v>
      </c>
      <c r="BJ669" s="333">
        <v>85000</v>
      </c>
      <c r="BK669" s="333">
        <v>99000</v>
      </c>
      <c r="BL669" s="333"/>
      <c r="BM669" s="333"/>
      <c r="BN669" s="333"/>
      <c r="BO669" s="333"/>
      <c r="BP669" s="331" t="s">
        <v>287</v>
      </c>
    </row>
    <row r="670" spans="1:68" s="331" customFormat="1" x14ac:dyDescent="0.3">
      <c r="A670" s="330"/>
      <c r="B670" s="330"/>
      <c r="C670" s="330"/>
      <c r="D670" s="330"/>
      <c r="E670" s="330"/>
      <c r="F670" s="330"/>
      <c r="G670" s="330"/>
      <c r="H670" s="330"/>
      <c r="I670" s="330"/>
      <c r="J670" s="330"/>
      <c r="K670" s="330"/>
      <c r="L670" s="330"/>
      <c r="M670" s="330"/>
      <c r="N670" s="330"/>
      <c r="O670" s="330"/>
      <c r="P670" s="330"/>
      <c r="Q670" s="330"/>
      <c r="R670" s="330"/>
      <c r="S670" s="330"/>
      <c r="T670" s="330"/>
      <c r="U670" s="330"/>
      <c r="V670" s="330"/>
      <c r="W670" s="330"/>
      <c r="X670" s="330"/>
      <c r="Y670" s="330"/>
      <c r="BF670" s="332">
        <v>666</v>
      </c>
      <c r="BG670" s="333">
        <v>135000</v>
      </c>
      <c r="BH670" s="333">
        <v>99000</v>
      </c>
      <c r="BI670" s="333">
        <v>110000</v>
      </c>
      <c r="BJ670" s="333">
        <v>85000</v>
      </c>
      <c r="BK670" s="333">
        <v>99000</v>
      </c>
      <c r="BL670" s="333"/>
      <c r="BM670" s="333"/>
      <c r="BN670" s="333"/>
      <c r="BO670" s="333"/>
      <c r="BP670" s="331" t="s">
        <v>287</v>
      </c>
    </row>
    <row r="671" spans="1:68" s="331" customFormat="1" x14ac:dyDescent="0.3">
      <c r="A671" s="330"/>
      <c r="B671" s="330"/>
      <c r="C671" s="330"/>
      <c r="D671" s="330"/>
      <c r="E671" s="330"/>
      <c r="F671" s="330"/>
      <c r="G671" s="330"/>
      <c r="H671" s="330"/>
      <c r="I671" s="330"/>
      <c r="J671" s="330"/>
      <c r="K671" s="330"/>
      <c r="L671" s="330"/>
      <c r="M671" s="330"/>
      <c r="N671" s="330"/>
      <c r="O671" s="330"/>
      <c r="P671" s="330"/>
      <c r="Q671" s="330"/>
      <c r="R671" s="330"/>
      <c r="S671" s="330"/>
      <c r="T671" s="330"/>
      <c r="U671" s="330"/>
      <c r="V671" s="330"/>
      <c r="W671" s="330"/>
      <c r="X671" s="330"/>
      <c r="Y671" s="330"/>
      <c r="BF671" s="332">
        <v>667</v>
      </c>
      <c r="BG671" s="333">
        <v>135000</v>
      </c>
      <c r="BH671" s="333">
        <v>99000</v>
      </c>
      <c r="BI671" s="333">
        <v>110000</v>
      </c>
      <c r="BJ671" s="333">
        <v>85000</v>
      </c>
      <c r="BK671" s="333">
        <v>99000</v>
      </c>
      <c r="BL671" s="333"/>
      <c r="BM671" s="333"/>
      <c r="BN671" s="333"/>
      <c r="BO671" s="333"/>
      <c r="BP671" s="331" t="s">
        <v>287</v>
      </c>
    </row>
    <row r="672" spans="1:68" s="331" customFormat="1" x14ac:dyDescent="0.3">
      <c r="A672" s="330"/>
      <c r="B672" s="330"/>
      <c r="C672" s="330"/>
      <c r="D672" s="330"/>
      <c r="E672" s="330"/>
      <c r="F672" s="330"/>
      <c r="G672" s="330"/>
      <c r="H672" s="330"/>
      <c r="I672" s="330"/>
      <c r="J672" s="330"/>
      <c r="K672" s="330"/>
      <c r="L672" s="330"/>
      <c r="M672" s="330"/>
      <c r="N672" s="330"/>
      <c r="O672" s="330"/>
      <c r="P672" s="330"/>
      <c r="Q672" s="330"/>
      <c r="R672" s="330"/>
      <c r="S672" s="330"/>
      <c r="T672" s="330"/>
      <c r="U672" s="330"/>
      <c r="V672" s="330"/>
      <c r="W672" s="330"/>
      <c r="X672" s="330"/>
      <c r="Y672" s="330"/>
      <c r="BF672" s="332">
        <v>668</v>
      </c>
      <c r="BG672" s="333">
        <v>135000</v>
      </c>
      <c r="BH672" s="333">
        <v>99000</v>
      </c>
      <c r="BI672" s="333">
        <v>110000</v>
      </c>
      <c r="BJ672" s="333">
        <v>85000</v>
      </c>
      <c r="BK672" s="333">
        <v>99000</v>
      </c>
      <c r="BL672" s="333"/>
      <c r="BM672" s="333"/>
      <c r="BN672" s="333"/>
      <c r="BO672" s="333"/>
      <c r="BP672" s="331" t="s">
        <v>287</v>
      </c>
    </row>
    <row r="673" spans="1:68" s="331" customFormat="1" x14ac:dyDescent="0.3">
      <c r="A673" s="330"/>
      <c r="B673" s="330"/>
      <c r="C673" s="330"/>
      <c r="D673" s="330"/>
      <c r="E673" s="330"/>
      <c r="F673" s="330"/>
      <c r="G673" s="330"/>
      <c r="H673" s="330"/>
      <c r="I673" s="330"/>
      <c r="J673" s="330"/>
      <c r="K673" s="330"/>
      <c r="L673" s="330"/>
      <c r="M673" s="330"/>
      <c r="N673" s="330"/>
      <c r="O673" s="330"/>
      <c r="P673" s="330"/>
      <c r="Q673" s="330"/>
      <c r="R673" s="330"/>
      <c r="S673" s="330"/>
      <c r="T673" s="330"/>
      <c r="U673" s="330"/>
      <c r="V673" s="330"/>
      <c r="W673" s="330"/>
      <c r="X673" s="330"/>
      <c r="Y673" s="330"/>
      <c r="BF673" s="332">
        <v>669</v>
      </c>
      <c r="BG673" s="333">
        <v>135000</v>
      </c>
      <c r="BH673" s="333">
        <v>99000</v>
      </c>
      <c r="BI673" s="333">
        <v>110000</v>
      </c>
      <c r="BJ673" s="333">
        <v>85000</v>
      </c>
      <c r="BK673" s="333">
        <v>99000</v>
      </c>
      <c r="BL673" s="333"/>
      <c r="BM673" s="333"/>
      <c r="BN673" s="333"/>
      <c r="BO673" s="333"/>
      <c r="BP673" s="331" t="s">
        <v>287</v>
      </c>
    </row>
    <row r="674" spans="1:68" s="331" customFormat="1" x14ac:dyDescent="0.3">
      <c r="A674" s="330"/>
      <c r="B674" s="330"/>
      <c r="C674" s="330"/>
      <c r="D674" s="330"/>
      <c r="E674" s="330"/>
      <c r="F674" s="330"/>
      <c r="G674" s="330"/>
      <c r="H674" s="330"/>
      <c r="I674" s="330"/>
      <c r="J674" s="330"/>
      <c r="K674" s="330"/>
      <c r="L674" s="330"/>
      <c r="M674" s="330"/>
      <c r="N674" s="330"/>
      <c r="O674" s="330"/>
      <c r="P674" s="330"/>
      <c r="Q674" s="330"/>
      <c r="R674" s="330"/>
      <c r="S674" s="330"/>
      <c r="T674" s="330"/>
      <c r="U674" s="330"/>
      <c r="V674" s="330"/>
      <c r="W674" s="330"/>
      <c r="X674" s="330"/>
      <c r="Y674" s="330"/>
      <c r="BF674" s="332">
        <v>670</v>
      </c>
      <c r="BG674" s="333">
        <v>135000</v>
      </c>
      <c r="BH674" s="333">
        <v>99000</v>
      </c>
      <c r="BI674" s="333">
        <v>110000</v>
      </c>
      <c r="BJ674" s="333">
        <v>85000</v>
      </c>
      <c r="BK674" s="333">
        <v>99000</v>
      </c>
      <c r="BL674" s="333"/>
      <c r="BM674" s="333"/>
      <c r="BN674" s="333"/>
      <c r="BO674" s="333"/>
      <c r="BP674" s="331" t="s">
        <v>287</v>
      </c>
    </row>
    <row r="675" spans="1:68" s="331" customFormat="1" x14ac:dyDescent="0.3">
      <c r="A675" s="330"/>
      <c r="B675" s="330"/>
      <c r="C675" s="330"/>
      <c r="D675" s="330"/>
      <c r="E675" s="330"/>
      <c r="F675" s="330"/>
      <c r="G675" s="330"/>
      <c r="H675" s="330"/>
      <c r="I675" s="330"/>
      <c r="J675" s="330"/>
      <c r="K675" s="330"/>
      <c r="L675" s="330"/>
      <c r="M675" s="330"/>
      <c r="N675" s="330"/>
      <c r="O675" s="330"/>
      <c r="P675" s="330"/>
      <c r="Q675" s="330"/>
      <c r="R675" s="330"/>
      <c r="S675" s="330"/>
      <c r="T675" s="330"/>
      <c r="U675" s="330"/>
      <c r="V675" s="330"/>
      <c r="W675" s="330"/>
      <c r="X675" s="330"/>
      <c r="Y675" s="330"/>
      <c r="BF675" s="332">
        <v>671</v>
      </c>
      <c r="BG675" s="333">
        <v>135000</v>
      </c>
      <c r="BH675" s="333">
        <v>99000</v>
      </c>
      <c r="BI675" s="333">
        <v>110000</v>
      </c>
      <c r="BJ675" s="333">
        <v>85000</v>
      </c>
      <c r="BK675" s="333">
        <v>99000</v>
      </c>
      <c r="BL675" s="333"/>
      <c r="BM675" s="333"/>
      <c r="BN675" s="333"/>
      <c r="BO675" s="333"/>
      <c r="BP675" s="331" t="s">
        <v>287</v>
      </c>
    </row>
    <row r="676" spans="1:68" s="331" customFormat="1" x14ac:dyDescent="0.3">
      <c r="A676" s="330"/>
      <c r="B676" s="330"/>
      <c r="C676" s="330"/>
      <c r="D676" s="330"/>
      <c r="E676" s="330"/>
      <c r="F676" s="330"/>
      <c r="G676" s="330"/>
      <c r="H676" s="330"/>
      <c r="I676" s="330"/>
      <c r="J676" s="330"/>
      <c r="K676" s="330"/>
      <c r="L676" s="330"/>
      <c r="M676" s="330"/>
      <c r="N676" s="330"/>
      <c r="O676" s="330"/>
      <c r="P676" s="330"/>
      <c r="Q676" s="330"/>
      <c r="R676" s="330"/>
      <c r="S676" s="330"/>
      <c r="T676" s="330"/>
      <c r="U676" s="330"/>
      <c r="V676" s="330"/>
      <c r="W676" s="330"/>
      <c r="X676" s="330"/>
      <c r="Y676" s="330"/>
      <c r="BF676" s="332">
        <v>672</v>
      </c>
      <c r="BG676" s="333">
        <v>135000</v>
      </c>
      <c r="BH676" s="333">
        <v>99000</v>
      </c>
      <c r="BI676" s="333">
        <v>110000</v>
      </c>
      <c r="BJ676" s="333">
        <v>85000</v>
      </c>
      <c r="BK676" s="333">
        <v>99000</v>
      </c>
      <c r="BL676" s="333"/>
      <c r="BM676" s="333"/>
      <c r="BN676" s="333"/>
      <c r="BO676" s="333"/>
      <c r="BP676" s="331" t="s">
        <v>287</v>
      </c>
    </row>
    <row r="677" spans="1:68" s="331" customFormat="1" x14ac:dyDescent="0.3">
      <c r="A677" s="330"/>
      <c r="B677" s="330"/>
      <c r="C677" s="330"/>
      <c r="D677" s="330"/>
      <c r="E677" s="330"/>
      <c r="F677" s="330"/>
      <c r="G677" s="330"/>
      <c r="H677" s="330"/>
      <c r="I677" s="330"/>
      <c r="J677" s="330"/>
      <c r="K677" s="330"/>
      <c r="L677" s="330"/>
      <c r="M677" s="330"/>
      <c r="N677" s="330"/>
      <c r="O677" s="330"/>
      <c r="P677" s="330"/>
      <c r="Q677" s="330"/>
      <c r="R677" s="330"/>
      <c r="S677" s="330"/>
      <c r="T677" s="330"/>
      <c r="U677" s="330"/>
      <c r="V677" s="330"/>
      <c r="W677" s="330"/>
      <c r="X677" s="330"/>
      <c r="Y677" s="330"/>
      <c r="BF677" s="332">
        <v>673</v>
      </c>
      <c r="BG677" s="333">
        <v>135000</v>
      </c>
      <c r="BH677" s="333">
        <v>99000</v>
      </c>
      <c r="BI677" s="333">
        <v>110000</v>
      </c>
      <c r="BJ677" s="333">
        <v>85000</v>
      </c>
      <c r="BK677" s="333">
        <v>99000</v>
      </c>
      <c r="BL677" s="333"/>
      <c r="BM677" s="333"/>
      <c r="BN677" s="333"/>
      <c r="BO677" s="333"/>
      <c r="BP677" s="331" t="s">
        <v>287</v>
      </c>
    </row>
    <row r="678" spans="1:68" s="331" customFormat="1" x14ac:dyDescent="0.3">
      <c r="A678" s="330"/>
      <c r="B678" s="330"/>
      <c r="C678" s="330"/>
      <c r="D678" s="330"/>
      <c r="E678" s="330"/>
      <c r="F678" s="330"/>
      <c r="G678" s="330"/>
      <c r="H678" s="330"/>
      <c r="I678" s="330"/>
      <c r="J678" s="330"/>
      <c r="K678" s="330"/>
      <c r="L678" s="330"/>
      <c r="M678" s="330"/>
      <c r="N678" s="330"/>
      <c r="O678" s="330"/>
      <c r="P678" s="330"/>
      <c r="Q678" s="330"/>
      <c r="R678" s="330"/>
      <c r="S678" s="330"/>
      <c r="T678" s="330"/>
      <c r="U678" s="330"/>
      <c r="V678" s="330"/>
      <c r="W678" s="330"/>
      <c r="X678" s="330"/>
      <c r="Y678" s="330"/>
      <c r="BF678" s="332">
        <v>674</v>
      </c>
      <c r="BG678" s="333">
        <v>135000</v>
      </c>
      <c r="BH678" s="333">
        <v>99000</v>
      </c>
      <c r="BI678" s="333">
        <v>110000</v>
      </c>
      <c r="BJ678" s="333">
        <v>85000</v>
      </c>
      <c r="BK678" s="333">
        <v>99000</v>
      </c>
      <c r="BL678" s="333"/>
      <c r="BM678" s="333"/>
      <c r="BN678" s="333"/>
      <c r="BO678" s="333"/>
      <c r="BP678" s="331" t="s">
        <v>287</v>
      </c>
    </row>
    <row r="679" spans="1:68" s="331" customFormat="1" x14ac:dyDescent="0.3">
      <c r="A679" s="330"/>
      <c r="B679" s="330"/>
      <c r="C679" s="330"/>
      <c r="D679" s="330"/>
      <c r="E679" s="330"/>
      <c r="F679" s="330"/>
      <c r="G679" s="330"/>
      <c r="H679" s="330"/>
      <c r="I679" s="330"/>
      <c r="J679" s="330"/>
      <c r="K679" s="330"/>
      <c r="L679" s="330"/>
      <c r="M679" s="330"/>
      <c r="N679" s="330"/>
      <c r="O679" s="330"/>
      <c r="P679" s="330"/>
      <c r="Q679" s="330"/>
      <c r="R679" s="330"/>
      <c r="S679" s="330"/>
      <c r="T679" s="330"/>
      <c r="U679" s="330"/>
      <c r="V679" s="330"/>
      <c r="W679" s="330"/>
      <c r="X679" s="330"/>
      <c r="Y679" s="330"/>
      <c r="BF679" s="332">
        <v>675</v>
      </c>
      <c r="BG679" s="333">
        <v>135000</v>
      </c>
      <c r="BH679" s="333">
        <v>99000</v>
      </c>
      <c r="BI679" s="333">
        <v>110000</v>
      </c>
      <c r="BJ679" s="333">
        <v>85000</v>
      </c>
      <c r="BK679" s="333">
        <v>99000</v>
      </c>
      <c r="BL679" s="333"/>
      <c r="BM679" s="333"/>
      <c r="BN679" s="333"/>
      <c r="BO679" s="333"/>
      <c r="BP679" s="331" t="s">
        <v>287</v>
      </c>
    </row>
    <row r="680" spans="1:68" s="331" customFormat="1" x14ac:dyDescent="0.3">
      <c r="A680" s="330"/>
      <c r="B680" s="330"/>
      <c r="C680" s="330"/>
      <c r="D680" s="330"/>
      <c r="E680" s="330"/>
      <c r="F680" s="330"/>
      <c r="G680" s="330"/>
      <c r="H680" s="330"/>
      <c r="I680" s="330"/>
      <c r="J680" s="330"/>
      <c r="K680" s="330"/>
      <c r="L680" s="330"/>
      <c r="M680" s="330"/>
      <c r="N680" s="330"/>
      <c r="O680" s="330"/>
      <c r="P680" s="330"/>
      <c r="Q680" s="330"/>
      <c r="R680" s="330"/>
      <c r="S680" s="330"/>
      <c r="T680" s="330"/>
      <c r="U680" s="330"/>
      <c r="V680" s="330"/>
      <c r="W680" s="330"/>
      <c r="X680" s="330"/>
      <c r="Y680" s="330"/>
      <c r="BF680" s="332">
        <v>676</v>
      </c>
      <c r="BG680" s="333">
        <v>135000</v>
      </c>
      <c r="BH680" s="333">
        <v>99000</v>
      </c>
      <c r="BI680" s="333">
        <v>110000</v>
      </c>
      <c r="BJ680" s="333">
        <v>85000</v>
      </c>
      <c r="BK680" s="333">
        <v>99000</v>
      </c>
      <c r="BL680" s="333"/>
      <c r="BM680" s="333"/>
      <c r="BN680" s="333"/>
      <c r="BO680" s="333"/>
      <c r="BP680" s="331" t="s">
        <v>287</v>
      </c>
    </row>
    <row r="681" spans="1:68" s="331" customFormat="1" x14ac:dyDescent="0.3">
      <c r="A681" s="330"/>
      <c r="B681" s="330"/>
      <c r="C681" s="330"/>
      <c r="D681" s="330"/>
      <c r="E681" s="330"/>
      <c r="F681" s="330"/>
      <c r="G681" s="330"/>
      <c r="H681" s="330"/>
      <c r="I681" s="330"/>
      <c r="J681" s="330"/>
      <c r="K681" s="330"/>
      <c r="L681" s="330"/>
      <c r="M681" s="330"/>
      <c r="N681" s="330"/>
      <c r="O681" s="330"/>
      <c r="P681" s="330"/>
      <c r="Q681" s="330"/>
      <c r="R681" s="330"/>
      <c r="S681" s="330"/>
      <c r="T681" s="330"/>
      <c r="U681" s="330"/>
      <c r="V681" s="330"/>
      <c r="W681" s="330"/>
      <c r="X681" s="330"/>
      <c r="Y681" s="330"/>
      <c r="BF681" s="332">
        <v>677</v>
      </c>
      <c r="BG681" s="333">
        <v>135000</v>
      </c>
      <c r="BH681" s="333">
        <v>99000</v>
      </c>
      <c r="BI681" s="333">
        <v>110000</v>
      </c>
      <c r="BJ681" s="333">
        <v>85000</v>
      </c>
      <c r="BK681" s="333">
        <v>99000</v>
      </c>
      <c r="BL681" s="333"/>
      <c r="BM681" s="333"/>
      <c r="BN681" s="333"/>
      <c r="BO681" s="333"/>
      <c r="BP681" s="331" t="s">
        <v>287</v>
      </c>
    </row>
    <row r="682" spans="1:68" s="331" customFormat="1" x14ac:dyDescent="0.3">
      <c r="A682" s="330"/>
      <c r="B682" s="330"/>
      <c r="C682" s="330"/>
      <c r="D682" s="330"/>
      <c r="E682" s="330"/>
      <c r="F682" s="330"/>
      <c r="G682" s="330"/>
      <c r="H682" s="330"/>
      <c r="I682" s="330"/>
      <c r="J682" s="330"/>
      <c r="K682" s="330"/>
      <c r="L682" s="330"/>
      <c r="M682" s="330"/>
      <c r="N682" s="330"/>
      <c r="O682" s="330"/>
      <c r="P682" s="330"/>
      <c r="Q682" s="330"/>
      <c r="R682" s="330"/>
      <c r="S682" s="330"/>
      <c r="T682" s="330"/>
      <c r="U682" s="330"/>
      <c r="V682" s="330"/>
      <c r="W682" s="330"/>
      <c r="X682" s="330"/>
      <c r="Y682" s="330"/>
      <c r="BF682" s="332">
        <v>678</v>
      </c>
      <c r="BG682" s="333">
        <v>135000</v>
      </c>
      <c r="BH682" s="333">
        <v>99000</v>
      </c>
      <c r="BI682" s="333">
        <v>110000</v>
      </c>
      <c r="BJ682" s="333">
        <v>85000</v>
      </c>
      <c r="BK682" s="333">
        <v>99000</v>
      </c>
      <c r="BL682" s="333"/>
      <c r="BM682" s="333"/>
      <c r="BN682" s="333"/>
      <c r="BO682" s="333"/>
      <c r="BP682" s="331" t="s">
        <v>287</v>
      </c>
    </row>
    <row r="683" spans="1:68" s="331" customFormat="1" x14ac:dyDescent="0.3">
      <c r="A683" s="330"/>
      <c r="B683" s="330"/>
      <c r="C683" s="330"/>
      <c r="D683" s="330"/>
      <c r="E683" s="330"/>
      <c r="F683" s="330"/>
      <c r="G683" s="330"/>
      <c r="H683" s="330"/>
      <c r="I683" s="330"/>
      <c r="J683" s="330"/>
      <c r="K683" s="330"/>
      <c r="L683" s="330"/>
      <c r="M683" s="330"/>
      <c r="N683" s="330"/>
      <c r="O683" s="330"/>
      <c r="P683" s="330"/>
      <c r="Q683" s="330"/>
      <c r="R683" s="330"/>
      <c r="S683" s="330"/>
      <c r="T683" s="330"/>
      <c r="U683" s="330"/>
      <c r="V683" s="330"/>
      <c r="W683" s="330"/>
      <c r="X683" s="330"/>
      <c r="Y683" s="330"/>
      <c r="BF683" s="332">
        <v>679</v>
      </c>
      <c r="BG683" s="333">
        <v>135000</v>
      </c>
      <c r="BH683" s="333">
        <v>99000</v>
      </c>
      <c r="BI683" s="333">
        <v>110000</v>
      </c>
      <c r="BJ683" s="333">
        <v>85000</v>
      </c>
      <c r="BK683" s="333">
        <v>99000</v>
      </c>
      <c r="BL683" s="333"/>
      <c r="BM683" s="333"/>
      <c r="BN683" s="333"/>
      <c r="BO683" s="333"/>
      <c r="BP683" s="331" t="s">
        <v>287</v>
      </c>
    </row>
    <row r="684" spans="1:68" s="331" customFormat="1" x14ac:dyDescent="0.3">
      <c r="A684" s="330"/>
      <c r="B684" s="330"/>
      <c r="C684" s="330"/>
      <c r="D684" s="330"/>
      <c r="E684" s="330"/>
      <c r="F684" s="330"/>
      <c r="G684" s="330"/>
      <c r="H684" s="330"/>
      <c r="I684" s="330"/>
      <c r="J684" s="330"/>
      <c r="K684" s="330"/>
      <c r="L684" s="330"/>
      <c r="M684" s="330"/>
      <c r="N684" s="330"/>
      <c r="O684" s="330"/>
      <c r="P684" s="330"/>
      <c r="Q684" s="330"/>
      <c r="R684" s="330"/>
      <c r="S684" s="330"/>
      <c r="T684" s="330"/>
      <c r="U684" s="330"/>
      <c r="V684" s="330"/>
      <c r="W684" s="330"/>
      <c r="X684" s="330"/>
      <c r="Y684" s="330"/>
      <c r="BF684" s="332">
        <v>680</v>
      </c>
      <c r="BG684" s="333">
        <v>135000</v>
      </c>
      <c r="BH684" s="333">
        <v>99000</v>
      </c>
      <c r="BI684" s="333">
        <v>110000</v>
      </c>
      <c r="BJ684" s="333">
        <v>85000</v>
      </c>
      <c r="BK684" s="333">
        <v>99000</v>
      </c>
      <c r="BL684" s="333"/>
      <c r="BM684" s="333"/>
      <c r="BN684" s="333"/>
      <c r="BO684" s="333"/>
      <c r="BP684" s="331" t="s">
        <v>287</v>
      </c>
    </row>
    <row r="685" spans="1:68" s="331" customFormat="1" x14ac:dyDescent="0.3">
      <c r="A685" s="330"/>
      <c r="B685" s="330"/>
      <c r="C685" s="330"/>
      <c r="D685" s="330"/>
      <c r="E685" s="330"/>
      <c r="F685" s="330"/>
      <c r="G685" s="330"/>
      <c r="H685" s="330"/>
      <c r="I685" s="330"/>
      <c r="J685" s="330"/>
      <c r="K685" s="330"/>
      <c r="L685" s="330"/>
      <c r="M685" s="330"/>
      <c r="N685" s="330"/>
      <c r="O685" s="330"/>
      <c r="P685" s="330"/>
      <c r="Q685" s="330"/>
      <c r="R685" s="330"/>
      <c r="S685" s="330"/>
      <c r="T685" s="330"/>
      <c r="U685" s="330"/>
      <c r="V685" s="330"/>
      <c r="W685" s="330"/>
      <c r="X685" s="330"/>
      <c r="Y685" s="330"/>
      <c r="BF685" s="332">
        <v>681</v>
      </c>
      <c r="BG685" s="333">
        <v>135000</v>
      </c>
      <c r="BH685" s="333">
        <v>99000</v>
      </c>
      <c r="BI685" s="333">
        <v>110000</v>
      </c>
      <c r="BJ685" s="333">
        <v>85000</v>
      </c>
      <c r="BK685" s="333">
        <v>99000</v>
      </c>
      <c r="BL685" s="333"/>
      <c r="BM685" s="333"/>
      <c r="BN685" s="333"/>
      <c r="BO685" s="333"/>
      <c r="BP685" s="331" t="s">
        <v>287</v>
      </c>
    </row>
    <row r="686" spans="1:68" s="331" customFormat="1" x14ac:dyDescent="0.3">
      <c r="A686" s="330"/>
      <c r="B686" s="330"/>
      <c r="C686" s="330"/>
      <c r="D686" s="330"/>
      <c r="E686" s="330"/>
      <c r="F686" s="330"/>
      <c r="G686" s="330"/>
      <c r="H686" s="330"/>
      <c r="I686" s="330"/>
      <c r="J686" s="330"/>
      <c r="K686" s="330"/>
      <c r="L686" s="330"/>
      <c r="M686" s="330"/>
      <c r="N686" s="330"/>
      <c r="O686" s="330"/>
      <c r="P686" s="330"/>
      <c r="Q686" s="330"/>
      <c r="R686" s="330"/>
      <c r="S686" s="330"/>
      <c r="T686" s="330"/>
      <c r="U686" s="330"/>
      <c r="V686" s="330"/>
      <c r="W686" s="330"/>
      <c r="X686" s="330"/>
      <c r="Y686" s="330"/>
      <c r="BF686" s="332">
        <v>682</v>
      </c>
      <c r="BG686" s="333">
        <v>135000</v>
      </c>
      <c r="BH686" s="333">
        <v>99000</v>
      </c>
      <c r="BI686" s="333">
        <v>110000</v>
      </c>
      <c r="BJ686" s="333">
        <v>85000</v>
      </c>
      <c r="BK686" s="333">
        <v>99000</v>
      </c>
      <c r="BL686" s="333"/>
      <c r="BM686" s="333"/>
      <c r="BN686" s="333"/>
      <c r="BO686" s="333"/>
      <c r="BP686" s="331" t="s">
        <v>287</v>
      </c>
    </row>
    <row r="687" spans="1:68" s="331" customFormat="1" x14ac:dyDescent="0.3">
      <c r="A687" s="330"/>
      <c r="B687" s="330"/>
      <c r="C687" s="330"/>
      <c r="D687" s="330"/>
      <c r="E687" s="330"/>
      <c r="F687" s="330"/>
      <c r="G687" s="330"/>
      <c r="H687" s="330"/>
      <c r="I687" s="330"/>
      <c r="J687" s="330"/>
      <c r="K687" s="330"/>
      <c r="L687" s="330"/>
      <c r="M687" s="330"/>
      <c r="N687" s="330"/>
      <c r="O687" s="330"/>
      <c r="P687" s="330"/>
      <c r="Q687" s="330"/>
      <c r="R687" s="330"/>
      <c r="S687" s="330"/>
      <c r="T687" s="330"/>
      <c r="U687" s="330"/>
      <c r="V687" s="330"/>
      <c r="W687" s="330"/>
      <c r="X687" s="330"/>
      <c r="Y687" s="330"/>
      <c r="BF687" s="332">
        <v>683</v>
      </c>
      <c r="BG687" s="333">
        <v>135000</v>
      </c>
      <c r="BH687" s="333">
        <v>99000</v>
      </c>
      <c r="BI687" s="333">
        <v>110000</v>
      </c>
      <c r="BJ687" s="333">
        <v>85000</v>
      </c>
      <c r="BK687" s="333">
        <v>99000</v>
      </c>
      <c r="BL687" s="333"/>
      <c r="BM687" s="333"/>
      <c r="BN687" s="333"/>
      <c r="BO687" s="333"/>
      <c r="BP687" s="331" t="s">
        <v>287</v>
      </c>
    </row>
    <row r="688" spans="1:68" s="331" customFormat="1" x14ac:dyDescent="0.3">
      <c r="A688" s="330"/>
      <c r="B688" s="330"/>
      <c r="C688" s="330"/>
      <c r="D688" s="330"/>
      <c r="E688" s="330"/>
      <c r="F688" s="330"/>
      <c r="G688" s="330"/>
      <c r="H688" s="330"/>
      <c r="I688" s="330"/>
      <c r="J688" s="330"/>
      <c r="K688" s="330"/>
      <c r="L688" s="330"/>
      <c r="M688" s="330"/>
      <c r="N688" s="330"/>
      <c r="O688" s="330"/>
      <c r="P688" s="330"/>
      <c r="Q688" s="330"/>
      <c r="R688" s="330"/>
      <c r="S688" s="330"/>
      <c r="T688" s="330"/>
      <c r="U688" s="330"/>
      <c r="V688" s="330"/>
      <c r="W688" s="330"/>
      <c r="X688" s="330"/>
      <c r="Y688" s="330"/>
      <c r="BF688" s="332">
        <v>684</v>
      </c>
      <c r="BG688" s="333">
        <v>135000</v>
      </c>
      <c r="BH688" s="333">
        <v>99000</v>
      </c>
      <c r="BI688" s="333">
        <v>110000</v>
      </c>
      <c r="BJ688" s="333">
        <v>85000</v>
      </c>
      <c r="BK688" s="333">
        <v>99000</v>
      </c>
      <c r="BL688" s="333"/>
      <c r="BM688" s="333"/>
      <c r="BN688" s="333"/>
      <c r="BO688" s="333"/>
      <c r="BP688" s="331" t="s">
        <v>287</v>
      </c>
    </row>
    <row r="689" spans="1:68" s="331" customFormat="1" x14ac:dyDescent="0.3">
      <c r="A689" s="330"/>
      <c r="B689" s="330"/>
      <c r="C689" s="330"/>
      <c r="D689" s="330"/>
      <c r="E689" s="330"/>
      <c r="F689" s="330"/>
      <c r="G689" s="330"/>
      <c r="H689" s="330"/>
      <c r="I689" s="330"/>
      <c r="J689" s="330"/>
      <c r="K689" s="330"/>
      <c r="L689" s="330"/>
      <c r="M689" s="330"/>
      <c r="N689" s="330"/>
      <c r="O689" s="330"/>
      <c r="P689" s="330"/>
      <c r="Q689" s="330"/>
      <c r="R689" s="330"/>
      <c r="S689" s="330"/>
      <c r="T689" s="330"/>
      <c r="U689" s="330"/>
      <c r="V689" s="330"/>
      <c r="W689" s="330"/>
      <c r="X689" s="330"/>
      <c r="Y689" s="330"/>
      <c r="BF689" s="332">
        <v>685</v>
      </c>
      <c r="BG689" s="333">
        <v>135000</v>
      </c>
      <c r="BH689" s="333">
        <v>99000</v>
      </c>
      <c r="BI689" s="333">
        <v>110000</v>
      </c>
      <c r="BJ689" s="333">
        <v>85000</v>
      </c>
      <c r="BK689" s="333">
        <v>99000</v>
      </c>
      <c r="BL689" s="333"/>
      <c r="BM689" s="333"/>
      <c r="BN689" s="333"/>
      <c r="BO689" s="333"/>
      <c r="BP689" s="331" t="s">
        <v>287</v>
      </c>
    </row>
    <row r="690" spans="1:68" s="331" customFormat="1" x14ac:dyDescent="0.3">
      <c r="A690" s="330"/>
      <c r="B690" s="330"/>
      <c r="C690" s="330"/>
      <c r="D690" s="330"/>
      <c r="E690" s="330"/>
      <c r="F690" s="330"/>
      <c r="G690" s="330"/>
      <c r="H690" s="330"/>
      <c r="I690" s="330"/>
      <c r="J690" s="330"/>
      <c r="K690" s="330"/>
      <c r="L690" s="330"/>
      <c r="M690" s="330"/>
      <c r="N690" s="330"/>
      <c r="O690" s="330"/>
      <c r="P690" s="330"/>
      <c r="Q690" s="330"/>
      <c r="R690" s="330"/>
      <c r="S690" s="330"/>
      <c r="T690" s="330"/>
      <c r="U690" s="330"/>
      <c r="V690" s="330"/>
      <c r="W690" s="330"/>
      <c r="X690" s="330"/>
      <c r="Y690" s="330"/>
      <c r="BF690" s="332">
        <v>686</v>
      </c>
      <c r="BG690" s="333">
        <v>135000</v>
      </c>
      <c r="BH690" s="333">
        <v>99000</v>
      </c>
      <c r="BI690" s="333">
        <v>110000</v>
      </c>
      <c r="BJ690" s="333">
        <v>85000</v>
      </c>
      <c r="BK690" s="333">
        <v>99000</v>
      </c>
      <c r="BL690" s="333"/>
      <c r="BM690" s="333"/>
      <c r="BN690" s="333"/>
      <c r="BO690" s="333"/>
      <c r="BP690" s="331" t="s">
        <v>287</v>
      </c>
    </row>
    <row r="691" spans="1:68" s="331" customFormat="1" x14ac:dyDescent="0.3">
      <c r="A691" s="330"/>
      <c r="B691" s="330"/>
      <c r="C691" s="330"/>
      <c r="D691" s="330"/>
      <c r="E691" s="330"/>
      <c r="F691" s="330"/>
      <c r="G691" s="330"/>
      <c r="H691" s="330"/>
      <c r="I691" s="330"/>
      <c r="J691" s="330"/>
      <c r="K691" s="330"/>
      <c r="L691" s="330"/>
      <c r="M691" s="330"/>
      <c r="N691" s="330"/>
      <c r="O691" s="330"/>
      <c r="P691" s="330"/>
      <c r="Q691" s="330"/>
      <c r="R691" s="330"/>
      <c r="S691" s="330"/>
      <c r="T691" s="330"/>
      <c r="U691" s="330"/>
      <c r="V691" s="330"/>
      <c r="W691" s="330"/>
      <c r="X691" s="330"/>
      <c r="Y691" s="330"/>
      <c r="BF691" s="332">
        <v>687</v>
      </c>
      <c r="BG691" s="333">
        <v>135000</v>
      </c>
      <c r="BH691" s="333">
        <v>99000</v>
      </c>
      <c r="BI691" s="333">
        <v>110000</v>
      </c>
      <c r="BJ691" s="333">
        <v>85000</v>
      </c>
      <c r="BK691" s="333">
        <v>99000</v>
      </c>
      <c r="BL691" s="333"/>
      <c r="BM691" s="333"/>
      <c r="BN691" s="333"/>
      <c r="BO691" s="333"/>
      <c r="BP691" s="331" t="s">
        <v>287</v>
      </c>
    </row>
    <row r="692" spans="1:68" s="331" customFormat="1" x14ac:dyDescent="0.3">
      <c r="A692" s="330"/>
      <c r="B692" s="330"/>
      <c r="C692" s="330"/>
      <c r="D692" s="330"/>
      <c r="E692" s="330"/>
      <c r="F692" s="330"/>
      <c r="G692" s="330"/>
      <c r="H692" s="330"/>
      <c r="I692" s="330"/>
      <c r="J692" s="330"/>
      <c r="K692" s="330"/>
      <c r="L692" s="330"/>
      <c r="M692" s="330"/>
      <c r="N692" s="330"/>
      <c r="O692" s="330"/>
      <c r="P692" s="330"/>
      <c r="Q692" s="330"/>
      <c r="R692" s="330"/>
      <c r="S692" s="330"/>
      <c r="T692" s="330"/>
      <c r="U692" s="330"/>
      <c r="V692" s="330"/>
      <c r="W692" s="330"/>
      <c r="X692" s="330"/>
      <c r="Y692" s="330"/>
      <c r="BF692" s="332">
        <v>688</v>
      </c>
      <c r="BG692" s="333">
        <v>135000</v>
      </c>
      <c r="BH692" s="333">
        <v>99000</v>
      </c>
      <c r="BI692" s="333">
        <v>110000</v>
      </c>
      <c r="BJ692" s="333">
        <v>85000</v>
      </c>
      <c r="BK692" s="333">
        <v>99000</v>
      </c>
      <c r="BL692" s="333"/>
      <c r="BM692" s="333"/>
      <c r="BN692" s="333"/>
      <c r="BO692" s="333"/>
      <c r="BP692" s="331" t="s">
        <v>287</v>
      </c>
    </row>
    <row r="693" spans="1:68" s="331" customFormat="1" x14ac:dyDescent="0.3">
      <c r="A693" s="330"/>
      <c r="B693" s="330"/>
      <c r="C693" s="330"/>
      <c r="D693" s="330"/>
      <c r="E693" s="330"/>
      <c r="F693" s="330"/>
      <c r="G693" s="330"/>
      <c r="H693" s="330"/>
      <c r="I693" s="330"/>
      <c r="J693" s="330"/>
      <c r="K693" s="330"/>
      <c r="L693" s="330"/>
      <c r="M693" s="330"/>
      <c r="N693" s="330"/>
      <c r="O693" s="330"/>
      <c r="P693" s="330"/>
      <c r="Q693" s="330"/>
      <c r="R693" s="330"/>
      <c r="S693" s="330"/>
      <c r="T693" s="330"/>
      <c r="U693" s="330"/>
      <c r="V693" s="330"/>
      <c r="W693" s="330"/>
      <c r="X693" s="330"/>
      <c r="Y693" s="330"/>
      <c r="BF693" s="332">
        <v>689</v>
      </c>
      <c r="BG693" s="333">
        <v>135000</v>
      </c>
      <c r="BH693" s="333">
        <v>99000</v>
      </c>
      <c r="BI693" s="333">
        <v>110000</v>
      </c>
      <c r="BJ693" s="333">
        <v>85000</v>
      </c>
      <c r="BK693" s="333">
        <v>99000</v>
      </c>
      <c r="BL693" s="333"/>
      <c r="BM693" s="333"/>
      <c r="BN693" s="333"/>
      <c r="BO693" s="333"/>
      <c r="BP693" s="331" t="s">
        <v>287</v>
      </c>
    </row>
    <row r="694" spans="1:68" s="331" customFormat="1" x14ac:dyDescent="0.3">
      <c r="A694" s="330"/>
      <c r="B694" s="330"/>
      <c r="C694" s="330"/>
      <c r="D694" s="330"/>
      <c r="E694" s="330"/>
      <c r="F694" s="330"/>
      <c r="G694" s="330"/>
      <c r="H694" s="330"/>
      <c r="I694" s="330"/>
      <c r="J694" s="330"/>
      <c r="K694" s="330"/>
      <c r="L694" s="330"/>
      <c r="M694" s="330"/>
      <c r="N694" s="330"/>
      <c r="O694" s="330"/>
      <c r="P694" s="330"/>
      <c r="Q694" s="330"/>
      <c r="R694" s="330"/>
      <c r="S694" s="330"/>
      <c r="T694" s="330"/>
      <c r="U694" s="330"/>
      <c r="V694" s="330"/>
      <c r="W694" s="330"/>
      <c r="X694" s="330"/>
      <c r="Y694" s="330"/>
      <c r="BF694" s="332">
        <v>690</v>
      </c>
      <c r="BG694" s="333">
        <v>135000</v>
      </c>
      <c r="BH694" s="333">
        <v>99000</v>
      </c>
      <c r="BI694" s="333">
        <v>110000</v>
      </c>
      <c r="BJ694" s="333">
        <v>85000</v>
      </c>
      <c r="BK694" s="333">
        <v>99000</v>
      </c>
      <c r="BL694" s="333"/>
      <c r="BM694" s="333"/>
      <c r="BN694" s="333"/>
      <c r="BO694" s="333"/>
      <c r="BP694" s="331" t="s">
        <v>287</v>
      </c>
    </row>
    <row r="695" spans="1:68" s="331" customFormat="1" x14ac:dyDescent="0.3">
      <c r="A695" s="330"/>
      <c r="B695" s="330"/>
      <c r="C695" s="330"/>
      <c r="D695" s="330"/>
      <c r="E695" s="330"/>
      <c r="F695" s="330"/>
      <c r="G695" s="330"/>
      <c r="H695" s="330"/>
      <c r="I695" s="330"/>
      <c r="J695" s="330"/>
      <c r="K695" s="330"/>
      <c r="L695" s="330"/>
      <c r="M695" s="330"/>
      <c r="N695" s="330"/>
      <c r="O695" s="330"/>
      <c r="P695" s="330"/>
      <c r="Q695" s="330"/>
      <c r="R695" s="330"/>
      <c r="S695" s="330"/>
      <c r="T695" s="330"/>
      <c r="U695" s="330"/>
      <c r="V695" s="330"/>
      <c r="W695" s="330"/>
      <c r="X695" s="330"/>
      <c r="Y695" s="330"/>
      <c r="BF695" s="332">
        <v>691</v>
      </c>
      <c r="BG695" s="333">
        <v>135000</v>
      </c>
      <c r="BH695" s="333">
        <v>99000</v>
      </c>
      <c r="BI695" s="333">
        <v>110000</v>
      </c>
      <c r="BJ695" s="333">
        <v>85000</v>
      </c>
      <c r="BK695" s="333">
        <v>99000</v>
      </c>
      <c r="BL695" s="333"/>
      <c r="BM695" s="333"/>
      <c r="BN695" s="333"/>
      <c r="BO695" s="333"/>
      <c r="BP695" s="331" t="s">
        <v>287</v>
      </c>
    </row>
    <row r="696" spans="1:68" s="331" customFormat="1" x14ac:dyDescent="0.3">
      <c r="A696" s="330"/>
      <c r="B696" s="330"/>
      <c r="C696" s="330"/>
      <c r="D696" s="330"/>
      <c r="E696" s="330"/>
      <c r="F696" s="330"/>
      <c r="G696" s="330"/>
      <c r="H696" s="330"/>
      <c r="I696" s="330"/>
      <c r="J696" s="330"/>
      <c r="K696" s="330"/>
      <c r="L696" s="330"/>
      <c r="M696" s="330"/>
      <c r="N696" s="330"/>
      <c r="O696" s="330"/>
      <c r="P696" s="330"/>
      <c r="Q696" s="330"/>
      <c r="R696" s="330"/>
      <c r="S696" s="330"/>
      <c r="T696" s="330"/>
      <c r="U696" s="330"/>
      <c r="V696" s="330"/>
      <c r="W696" s="330"/>
      <c r="X696" s="330"/>
      <c r="Y696" s="330"/>
      <c r="BF696" s="332">
        <v>692</v>
      </c>
      <c r="BG696" s="333">
        <v>135000</v>
      </c>
      <c r="BH696" s="333">
        <v>99000</v>
      </c>
      <c r="BI696" s="333">
        <v>110000</v>
      </c>
      <c r="BJ696" s="333">
        <v>85000</v>
      </c>
      <c r="BK696" s="333">
        <v>99000</v>
      </c>
      <c r="BL696" s="333"/>
      <c r="BM696" s="333"/>
      <c r="BN696" s="333"/>
      <c r="BO696" s="333"/>
      <c r="BP696" s="331" t="s">
        <v>287</v>
      </c>
    </row>
    <row r="697" spans="1:68" s="331" customFormat="1" x14ac:dyDescent="0.3">
      <c r="A697" s="330"/>
      <c r="B697" s="330"/>
      <c r="C697" s="330"/>
      <c r="D697" s="330"/>
      <c r="E697" s="330"/>
      <c r="F697" s="330"/>
      <c r="G697" s="330"/>
      <c r="H697" s="330"/>
      <c r="I697" s="330"/>
      <c r="J697" s="330"/>
      <c r="K697" s="330"/>
      <c r="L697" s="330"/>
      <c r="M697" s="330"/>
      <c r="N697" s="330"/>
      <c r="O697" s="330"/>
      <c r="P697" s="330"/>
      <c r="Q697" s="330"/>
      <c r="R697" s="330"/>
      <c r="S697" s="330"/>
      <c r="T697" s="330"/>
      <c r="U697" s="330"/>
      <c r="V697" s="330"/>
      <c r="W697" s="330"/>
      <c r="X697" s="330"/>
      <c r="Y697" s="330"/>
      <c r="BF697" s="332">
        <v>693</v>
      </c>
      <c r="BG697" s="333">
        <v>135000</v>
      </c>
      <c r="BH697" s="333">
        <v>99000</v>
      </c>
      <c r="BI697" s="333">
        <v>110000</v>
      </c>
      <c r="BJ697" s="333">
        <v>85000</v>
      </c>
      <c r="BK697" s="333">
        <v>99000</v>
      </c>
      <c r="BL697" s="333"/>
      <c r="BM697" s="333"/>
      <c r="BN697" s="333"/>
      <c r="BO697" s="333"/>
      <c r="BP697" s="331" t="s">
        <v>287</v>
      </c>
    </row>
    <row r="698" spans="1:68" s="331" customFormat="1" x14ac:dyDescent="0.3">
      <c r="A698" s="330"/>
      <c r="B698" s="330"/>
      <c r="C698" s="330"/>
      <c r="D698" s="330"/>
      <c r="E698" s="330"/>
      <c r="F698" s="330"/>
      <c r="G698" s="330"/>
      <c r="H698" s="330"/>
      <c r="I698" s="330"/>
      <c r="J698" s="330"/>
      <c r="K698" s="330"/>
      <c r="L698" s="330"/>
      <c r="M698" s="330"/>
      <c r="N698" s="330"/>
      <c r="O698" s="330"/>
      <c r="P698" s="330"/>
      <c r="Q698" s="330"/>
      <c r="R698" s="330"/>
      <c r="S698" s="330"/>
      <c r="T698" s="330"/>
      <c r="U698" s="330"/>
      <c r="V698" s="330"/>
      <c r="W698" s="330"/>
      <c r="X698" s="330"/>
      <c r="Y698" s="330"/>
      <c r="BF698" s="332">
        <v>694</v>
      </c>
      <c r="BG698" s="333">
        <v>135000</v>
      </c>
      <c r="BH698" s="333">
        <v>99000</v>
      </c>
      <c r="BI698" s="333">
        <v>110000</v>
      </c>
      <c r="BJ698" s="333">
        <v>85000</v>
      </c>
      <c r="BK698" s="333">
        <v>99000</v>
      </c>
      <c r="BL698" s="333"/>
      <c r="BM698" s="333"/>
      <c r="BN698" s="333"/>
      <c r="BO698" s="333"/>
      <c r="BP698" s="331" t="s">
        <v>287</v>
      </c>
    </row>
    <row r="699" spans="1:68" s="331" customFormat="1" x14ac:dyDescent="0.3">
      <c r="A699" s="330"/>
      <c r="B699" s="330"/>
      <c r="C699" s="330"/>
      <c r="D699" s="330"/>
      <c r="E699" s="330"/>
      <c r="F699" s="330"/>
      <c r="G699" s="330"/>
      <c r="H699" s="330"/>
      <c r="I699" s="330"/>
      <c r="J699" s="330"/>
      <c r="K699" s="330"/>
      <c r="L699" s="330"/>
      <c r="M699" s="330"/>
      <c r="N699" s="330"/>
      <c r="O699" s="330"/>
      <c r="P699" s="330"/>
      <c r="Q699" s="330"/>
      <c r="R699" s="330"/>
      <c r="S699" s="330"/>
      <c r="T699" s="330"/>
      <c r="U699" s="330"/>
      <c r="V699" s="330"/>
      <c r="W699" s="330"/>
      <c r="X699" s="330"/>
      <c r="Y699" s="330"/>
      <c r="BF699" s="332">
        <v>695</v>
      </c>
      <c r="BG699" s="333">
        <v>135000</v>
      </c>
      <c r="BH699" s="333">
        <v>99000</v>
      </c>
      <c r="BI699" s="333">
        <v>110000</v>
      </c>
      <c r="BJ699" s="333">
        <v>85000</v>
      </c>
      <c r="BK699" s="333">
        <v>99000</v>
      </c>
      <c r="BL699" s="333"/>
      <c r="BM699" s="333"/>
      <c r="BN699" s="333"/>
      <c r="BO699" s="333"/>
      <c r="BP699" s="331" t="s">
        <v>287</v>
      </c>
    </row>
    <row r="700" spans="1:68" s="331" customFormat="1" x14ac:dyDescent="0.3">
      <c r="A700" s="330"/>
      <c r="B700" s="330"/>
      <c r="C700" s="330"/>
      <c r="D700" s="330"/>
      <c r="E700" s="330"/>
      <c r="F700" s="330"/>
      <c r="G700" s="330"/>
      <c r="H700" s="330"/>
      <c r="I700" s="330"/>
      <c r="J700" s="330"/>
      <c r="K700" s="330"/>
      <c r="L700" s="330"/>
      <c r="M700" s="330"/>
      <c r="N700" s="330"/>
      <c r="O700" s="330"/>
      <c r="P700" s="330"/>
      <c r="Q700" s="330"/>
      <c r="R700" s="330"/>
      <c r="S700" s="330"/>
      <c r="T700" s="330"/>
      <c r="U700" s="330"/>
      <c r="V700" s="330"/>
      <c r="W700" s="330"/>
      <c r="X700" s="330"/>
      <c r="Y700" s="330"/>
      <c r="BF700" s="332">
        <v>696</v>
      </c>
      <c r="BG700" s="333">
        <v>135000</v>
      </c>
      <c r="BH700" s="333">
        <v>99000</v>
      </c>
      <c r="BI700" s="333">
        <v>110000</v>
      </c>
      <c r="BJ700" s="333">
        <v>85000</v>
      </c>
      <c r="BK700" s="333">
        <v>99000</v>
      </c>
      <c r="BL700" s="333"/>
      <c r="BM700" s="333"/>
      <c r="BN700" s="333"/>
      <c r="BO700" s="333"/>
      <c r="BP700" s="331" t="s">
        <v>287</v>
      </c>
    </row>
    <row r="701" spans="1:68" s="331" customFormat="1" x14ac:dyDescent="0.3">
      <c r="A701" s="330"/>
      <c r="B701" s="330"/>
      <c r="C701" s="330"/>
      <c r="D701" s="330"/>
      <c r="E701" s="330"/>
      <c r="F701" s="330"/>
      <c r="G701" s="330"/>
      <c r="H701" s="330"/>
      <c r="I701" s="330"/>
      <c r="J701" s="330"/>
      <c r="K701" s="330"/>
      <c r="L701" s="330"/>
      <c r="M701" s="330"/>
      <c r="N701" s="330"/>
      <c r="O701" s="330"/>
      <c r="P701" s="330"/>
      <c r="Q701" s="330"/>
      <c r="R701" s="330"/>
      <c r="S701" s="330"/>
      <c r="T701" s="330"/>
      <c r="U701" s="330"/>
      <c r="V701" s="330"/>
      <c r="W701" s="330"/>
      <c r="X701" s="330"/>
      <c r="Y701" s="330"/>
      <c r="BF701" s="332">
        <v>697</v>
      </c>
      <c r="BG701" s="333">
        <v>135000</v>
      </c>
      <c r="BH701" s="333">
        <v>99000</v>
      </c>
      <c r="BI701" s="333">
        <v>110000</v>
      </c>
      <c r="BJ701" s="333">
        <v>85000</v>
      </c>
      <c r="BK701" s="333">
        <v>99000</v>
      </c>
      <c r="BL701" s="333"/>
      <c r="BM701" s="333"/>
      <c r="BN701" s="333"/>
      <c r="BO701" s="333"/>
      <c r="BP701" s="331" t="s">
        <v>287</v>
      </c>
    </row>
    <row r="702" spans="1:68" s="331" customFormat="1" x14ac:dyDescent="0.3">
      <c r="A702" s="330"/>
      <c r="B702" s="330"/>
      <c r="C702" s="330"/>
      <c r="D702" s="330"/>
      <c r="E702" s="330"/>
      <c r="F702" s="330"/>
      <c r="G702" s="330"/>
      <c r="H702" s="330"/>
      <c r="I702" s="330"/>
      <c r="J702" s="330"/>
      <c r="K702" s="330"/>
      <c r="L702" s="330"/>
      <c r="M702" s="330"/>
      <c r="N702" s="330"/>
      <c r="O702" s="330"/>
      <c r="P702" s="330"/>
      <c r="Q702" s="330"/>
      <c r="R702" s="330"/>
      <c r="S702" s="330"/>
      <c r="T702" s="330"/>
      <c r="U702" s="330"/>
      <c r="V702" s="330"/>
      <c r="W702" s="330"/>
      <c r="X702" s="330"/>
      <c r="Y702" s="330"/>
      <c r="BF702" s="332">
        <v>698</v>
      </c>
      <c r="BG702" s="333">
        <v>135000</v>
      </c>
      <c r="BH702" s="333">
        <v>99000</v>
      </c>
      <c r="BI702" s="333">
        <v>110000</v>
      </c>
      <c r="BJ702" s="333">
        <v>85000</v>
      </c>
      <c r="BK702" s="333">
        <v>99000</v>
      </c>
      <c r="BL702" s="333"/>
      <c r="BM702" s="333"/>
      <c r="BN702" s="333"/>
      <c r="BO702" s="333"/>
      <c r="BP702" s="331" t="s">
        <v>287</v>
      </c>
    </row>
    <row r="703" spans="1:68" s="331" customFormat="1" x14ac:dyDescent="0.3">
      <c r="A703" s="330"/>
      <c r="B703" s="330"/>
      <c r="C703" s="330"/>
      <c r="D703" s="330"/>
      <c r="E703" s="330"/>
      <c r="F703" s="330"/>
      <c r="G703" s="330"/>
      <c r="H703" s="330"/>
      <c r="I703" s="330"/>
      <c r="J703" s="330"/>
      <c r="K703" s="330"/>
      <c r="L703" s="330"/>
      <c r="M703" s="330"/>
      <c r="N703" s="330"/>
      <c r="O703" s="330"/>
      <c r="P703" s="330"/>
      <c r="Q703" s="330"/>
      <c r="R703" s="330"/>
      <c r="S703" s="330"/>
      <c r="T703" s="330"/>
      <c r="U703" s="330"/>
      <c r="V703" s="330"/>
      <c r="W703" s="330"/>
      <c r="X703" s="330"/>
      <c r="Y703" s="330"/>
      <c r="BF703" s="332">
        <v>699</v>
      </c>
      <c r="BG703" s="333">
        <v>135000</v>
      </c>
      <c r="BH703" s="333">
        <v>99000</v>
      </c>
      <c r="BI703" s="333">
        <v>110000</v>
      </c>
      <c r="BJ703" s="333">
        <v>85000</v>
      </c>
      <c r="BK703" s="333">
        <v>99000</v>
      </c>
      <c r="BL703" s="333"/>
      <c r="BM703" s="333"/>
      <c r="BN703" s="333"/>
      <c r="BO703" s="333"/>
      <c r="BP703" s="331" t="s">
        <v>287</v>
      </c>
    </row>
    <row r="704" spans="1:68" s="331" customFormat="1" x14ac:dyDescent="0.3">
      <c r="A704" s="330"/>
      <c r="B704" s="330"/>
      <c r="C704" s="330"/>
      <c r="D704" s="330"/>
      <c r="E704" s="330"/>
      <c r="F704" s="330"/>
      <c r="G704" s="330"/>
      <c r="H704" s="330"/>
      <c r="I704" s="330"/>
      <c r="J704" s="330"/>
      <c r="K704" s="330"/>
      <c r="L704" s="330"/>
      <c r="M704" s="330"/>
      <c r="N704" s="330"/>
      <c r="O704" s="330"/>
      <c r="P704" s="330"/>
      <c r="Q704" s="330"/>
      <c r="R704" s="330"/>
      <c r="S704" s="330"/>
      <c r="T704" s="330"/>
      <c r="U704" s="330"/>
      <c r="V704" s="330"/>
      <c r="W704" s="330"/>
      <c r="X704" s="330"/>
      <c r="Y704" s="330"/>
      <c r="BF704" s="332">
        <v>700</v>
      </c>
      <c r="BG704" s="333">
        <v>135000</v>
      </c>
      <c r="BH704" s="333">
        <v>99000</v>
      </c>
      <c r="BI704" s="333">
        <v>110000</v>
      </c>
      <c r="BJ704" s="333">
        <v>85000</v>
      </c>
      <c r="BK704" s="333">
        <v>99000</v>
      </c>
      <c r="BL704" s="333"/>
      <c r="BM704" s="333"/>
      <c r="BN704" s="333"/>
      <c r="BO704" s="333"/>
      <c r="BP704" s="331" t="s">
        <v>287</v>
      </c>
    </row>
    <row r="705" spans="1:68" s="331" customFormat="1" x14ac:dyDescent="0.3">
      <c r="A705" s="330"/>
      <c r="B705" s="330"/>
      <c r="C705" s="330"/>
      <c r="D705" s="330"/>
      <c r="E705" s="330"/>
      <c r="F705" s="330"/>
      <c r="G705" s="330"/>
      <c r="H705" s="330"/>
      <c r="I705" s="330"/>
      <c r="J705" s="330"/>
      <c r="K705" s="330"/>
      <c r="L705" s="330"/>
      <c r="M705" s="330"/>
      <c r="N705" s="330"/>
      <c r="O705" s="330"/>
      <c r="P705" s="330"/>
      <c r="Q705" s="330"/>
      <c r="R705" s="330"/>
      <c r="S705" s="330"/>
      <c r="T705" s="330"/>
      <c r="U705" s="330"/>
      <c r="V705" s="330"/>
      <c r="W705" s="330"/>
      <c r="X705" s="330"/>
      <c r="Y705" s="330"/>
      <c r="BF705" s="332">
        <v>701</v>
      </c>
      <c r="BG705" s="333">
        <v>135000</v>
      </c>
      <c r="BH705" s="333">
        <v>99000</v>
      </c>
      <c r="BI705" s="333">
        <v>110000</v>
      </c>
      <c r="BJ705" s="333">
        <v>85000</v>
      </c>
      <c r="BK705" s="333">
        <v>99000</v>
      </c>
      <c r="BL705" s="333"/>
      <c r="BM705" s="333"/>
      <c r="BN705" s="333"/>
      <c r="BO705" s="333"/>
      <c r="BP705" s="331" t="s">
        <v>287</v>
      </c>
    </row>
    <row r="706" spans="1:68" s="331" customFormat="1" x14ac:dyDescent="0.3">
      <c r="A706" s="330"/>
      <c r="B706" s="330"/>
      <c r="C706" s="330"/>
      <c r="D706" s="330"/>
      <c r="E706" s="330"/>
      <c r="F706" s="330"/>
      <c r="G706" s="330"/>
      <c r="H706" s="330"/>
      <c r="I706" s="330"/>
      <c r="J706" s="330"/>
      <c r="K706" s="330"/>
      <c r="L706" s="330"/>
      <c r="M706" s="330"/>
      <c r="N706" s="330"/>
      <c r="O706" s="330"/>
      <c r="P706" s="330"/>
      <c r="Q706" s="330"/>
      <c r="R706" s="330"/>
      <c r="S706" s="330"/>
      <c r="T706" s="330"/>
      <c r="U706" s="330"/>
      <c r="V706" s="330"/>
      <c r="W706" s="330"/>
      <c r="X706" s="330"/>
      <c r="Y706" s="330"/>
      <c r="BF706" s="332">
        <v>702</v>
      </c>
      <c r="BG706" s="333">
        <v>135000</v>
      </c>
      <c r="BH706" s="333">
        <v>99000</v>
      </c>
      <c r="BI706" s="333">
        <v>110000</v>
      </c>
      <c r="BJ706" s="333">
        <v>85000</v>
      </c>
      <c r="BK706" s="333">
        <v>99000</v>
      </c>
      <c r="BL706" s="333"/>
      <c r="BM706" s="333"/>
      <c r="BN706" s="333"/>
      <c r="BO706" s="333"/>
      <c r="BP706" s="331" t="s">
        <v>287</v>
      </c>
    </row>
    <row r="707" spans="1:68" s="331" customFormat="1" x14ac:dyDescent="0.3">
      <c r="A707" s="330"/>
      <c r="B707" s="330"/>
      <c r="C707" s="330"/>
      <c r="D707" s="330"/>
      <c r="E707" s="330"/>
      <c r="F707" s="330"/>
      <c r="G707" s="330"/>
      <c r="H707" s="330"/>
      <c r="I707" s="330"/>
      <c r="J707" s="330"/>
      <c r="K707" s="330"/>
      <c r="L707" s="330"/>
      <c r="M707" s="330"/>
      <c r="N707" s="330"/>
      <c r="O707" s="330"/>
      <c r="P707" s="330"/>
      <c r="Q707" s="330"/>
      <c r="R707" s="330"/>
      <c r="S707" s="330"/>
      <c r="T707" s="330"/>
      <c r="U707" s="330"/>
      <c r="V707" s="330"/>
      <c r="W707" s="330"/>
      <c r="X707" s="330"/>
      <c r="Y707" s="330"/>
      <c r="BF707" s="332">
        <v>703</v>
      </c>
      <c r="BG707" s="333">
        <v>135000</v>
      </c>
      <c r="BH707" s="333">
        <v>99000</v>
      </c>
      <c r="BI707" s="333">
        <v>110000</v>
      </c>
      <c r="BJ707" s="333">
        <v>85000</v>
      </c>
      <c r="BK707" s="333">
        <v>99000</v>
      </c>
      <c r="BL707" s="333"/>
      <c r="BM707" s="333"/>
      <c r="BN707" s="333"/>
      <c r="BO707" s="333"/>
      <c r="BP707" s="331" t="s">
        <v>287</v>
      </c>
    </row>
    <row r="708" spans="1:68" s="331" customFormat="1" x14ac:dyDescent="0.3">
      <c r="A708" s="330"/>
      <c r="B708" s="330"/>
      <c r="C708" s="330"/>
      <c r="D708" s="330"/>
      <c r="E708" s="330"/>
      <c r="F708" s="330"/>
      <c r="G708" s="330"/>
      <c r="H708" s="330"/>
      <c r="I708" s="330"/>
      <c r="J708" s="330"/>
      <c r="K708" s="330"/>
      <c r="L708" s="330"/>
      <c r="M708" s="330"/>
      <c r="N708" s="330"/>
      <c r="O708" s="330"/>
      <c r="P708" s="330"/>
      <c r="Q708" s="330"/>
      <c r="R708" s="330"/>
      <c r="S708" s="330"/>
      <c r="T708" s="330"/>
      <c r="U708" s="330"/>
      <c r="V708" s="330"/>
      <c r="W708" s="330"/>
      <c r="X708" s="330"/>
      <c r="Y708" s="330"/>
      <c r="BF708" s="332">
        <v>704</v>
      </c>
      <c r="BG708" s="333">
        <v>135000</v>
      </c>
      <c r="BH708" s="333">
        <v>99000</v>
      </c>
      <c r="BI708" s="333">
        <v>110000</v>
      </c>
      <c r="BJ708" s="333">
        <v>85000</v>
      </c>
      <c r="BK708" s="333">
        <v>99000</v>
      </c>
      <c r="BL708" s="333"/>
      <c r="BM708" s="333"/>
      <c r="BN708" s="333"/>
      <c r="BO708" s="333"/>
      <c r="BP708" s="331" t="s">
        <v>287</v>
      </c>
    </row>
    <row r="709" spans="1:68" s="331" customFormat="1" x14ac:dyDescent="0.3">
      <c r="A709" s="330"/>
      <c r="B709" s="330"/>
      <c r="C709" s="330"/>
      <c r="D709" s="330"/>
      <c r="E709" s="330"/>
      <c r="F709" s="330"/>
      <c r="G709" s="330"/>
      <c r="H709" s="330"/>
      <c r="I709" s="330"/>
      <c r="J709" s="330"/>
      <c r="K709" s="330"/>
      <c r="L709" s="330"/>
      <c r="M709" s="330"/>
      <c r="N709" s="330"/>
      <c r="O709" s="330"/>
      <c r="P709" s="330"/>
      <c r="Q709" s="330"/>
      <c r="R709" s="330"/>
      <c r="S709" s="330"/>
      <c r="T709" s="330"/>
      <c r="U709" s="330"/>
      <c r="V709" s="330"/>
      <c r="W709" s="330"/>
      <c r="X709" s="330"/>
      <c r="Y709" s="330"/>
      <c r="BF709" s="332">
        <v>705</v>
      </c>
      <c r="BG709" s="333">
        <v>135000</v>
      </c>
      <c r="BH709" s="333">
        <v>99000</v>
      </c>
      <c r="BI709" s="333">
        <v>110000</v>
      </c>
      <c r="BJ709" s="333">
        <v>85000</v>
      </c>
      <c r="BK709" s="333">
        <v>99000</v>
      </c>
      <c r="BL709" s="333"/>
      <c r="BM709" s="333"/>
      <c r="BN709" s="333"/>
      <c r="BO709" s="333"/>
      <c r="BP709" s="331" t="s">
        <v>287</v>
      </c>
    </row>
    <row r="710" spans="1:68" s="331" customFormat="1" x14ac:dyDescent="0.3">
      <c r="A710" s="330"/>
      <c r="B710" s="330"/>
      <c r="C710" s="330"/>
      <c r="D710" s="330"/>
      <c r="E710" s="330"/>
      <c r="F710" s="330"/>
      <c r="G710" s="330"/>
      <c r="H710" s="330"/>
      <c r="I710" s="330"/>
      <c r="J710" s="330"/>
      <c r="K710" s="330"/>
      <c r="L710" s="330"/>
      <c r="M710" s="330"/>
      <c r="N710" s="330"/>
      <c r="O710" s="330"/>
      <c r="P710" s="330"/>
      <c r="Q710" s="330"/>
      <c r="R710" s="330"/>
      <c r="S710" s="330"/>
      <c r="T710" s="330"/>
      <c r="U710" s="330"/>
      <c r="V710" s="330"/>
      <c r="W710" s="330"/>
      <c r="X710" s="330"/>
      <c r="Y710" s="330"/>
      <c r="BF710" s="332">
        <v>706</v>
      </c>
      <c r="BG710" s="333">
        <v>135000</v>
      </c>
      <c r="BH710" s="333">
        <v>99000</v>
      </c>
      <c r="BI710" s="333">
        <v>110000</v>
      </c>
      <c r="BJ710" s="333">
        <v>85000</v>
      </c>
      <c r="BK710" s="333">
        <v>99000</v>
      </c>
      <c r="BL710" s="333"/>
      <c r="BM710" s="333"/>
      <c r="BN710" s="333"/>
      <c r="BO710" s="333"/>
      <c r="BP710" s="331" t="s">
        <v>287</v>
      </c>
    </row>
    <row r="711" spans="1:68" s="331" customFormat="1" x14ac:dyDescent="0.3">
      <c r="A711" s="330"/>
      <c r="B711" s="330"/>
      <c r="C711" s="330"/>
      <c r="D711" s="330"/>
      <c r="E711" s="330"/>
      <c r="F711" s="330"/>
      <c r="G711" s="330"/>
      <c r="H711" s="330"/>
      <c r="I711" s="330"/>
      <c r="J711" s="330"/>
      <c r="K711" s="330"/>
      <c r="L711" s="330"/>
      <c r="M711" s="330"/>
      <c r="N711" s="330"/>
      <c r="O711" s="330"/>
      <c r="P711" s="330"/>
      <c r="Q711" s="330"/>
      <c r="R711" s="330"/>
      <c r="S711" s="330"/>
      <c r="T711" s="330"/>
      <c r="U711" s="330"/>
      <c r="V711" s="330"/>
      <c r="W711" s="330"/>
      <c r="X711" s="330"/>
      <c r="Y711" s="330"/>
      <c r="BF711" s="332">
        <v>707</v>
      </c>
      <c r="BG711" s="333">
        <v>135000</v>
      </c>
      <c r="BH711" s="333">
        <v>99000</v>
      </c>
      <c r="BI711" s="333">
        <v>110000</v>
      </c>
      <c r="BJ711" s="333">
        <v>85000</v>
      </c>
      <c r="BK711" s="333">
        <v>99000</v>
      </c>
      <c r="BL711" s="333"/>
      <c r="BM711" s="333"/>
      <c r="BN711" s="333"/>
      <c r="BO711" s="333"/>
      <c r="BP711" s="331" t="s">
        <v>287</v>
      </c>
    </row>
    <row r="712" spans="1:68" s="331" customFormat="1" x14ac:dyDescent="0.3">
      <c r="A712" s="330"/>
      <c r="B712" s="330"/>
      <c r="C712" s="330"/>
      <c r="D712" s="330"/>
      <c r="E712" s="330"/>
      <c r="F712" s="330"/>
      <c r="G712" s="330"/>
      <c r="H712" s="330"/>
      <c r="I712" s="330"/>
      <c r="J712" s="330"/>
      <c r="K712" s="330"/>
      <c r="L712" s="330"/>
      <c r="M712" s="330"/>
      <c r="N712" s="330"/>
      <c r="O712" s="330"/>
      <c r="P712" s="330"/>
      <c r="Q712" s="330"/>
      <c r="R712" s="330"/>
      <c r="S712" s="330"/>
      <c r="T712" s="330"/>
      <c r="U712" s="330"/>
      <c r="V712" s="330"/>
      <c r="W712" s="330"/>
      <c r="X712" s="330"/>
      <c r="Y712" s="330"/>
      <c r="BF712" s="332">
        <v>708</v>
      </c>
      <c r="BG712" s="333">
        <v>135000</v>
      </c>
      <c r="BH712" s="333">
        <v>99000</v>
      </c>
      <c r="BI712" s="333">
        <v>110000</v>
      </c>
      <c r="BJ712" s="333">
        <v>85000</v>
      </c>
      <c r="BK712" s="333">
        <v>99000</v>
      </c>
      <c r="BL712" s="333"/>
      <c r="BM712" s="333"/>
      <c r="BN712" s="333"/>
      <c r="BO712" s="333"/>
      <c r="BP712" s="331" t="s">
        <v>287</v>
      </c>
    </row>
    <row r="713" spans="1:68" s="331" customFormat="1" x14ac:dyDescent="0.3">
      <c r="A713" s="330"/>
      <c r="B713" s="330"/>
      <c r="C713" s="330"/>
      <c r="D713" s="330"/>
      <c r="E713" s="330"/>
      <c r="F713" s="330"/>
      <c r="G713" s="330"/>
      <c r="H713" s="330"/>
      <c r="I713" s="330"/>
      <c r="J713" s="330"/>
      <c r="K713" s="330"/>
      <c r="L713" s="330"/>
      <c r="M713" s="330"/>
      <c r="N713" s="330"/>
      <c r="O713" s="330"/>
      <c r="P713" s="330"/>
      <c r="Q713" s="330"/>
      <c r="R713" s="330"/>
      <c r="S713" s="330"/>
      <c r="T713" s="330"/>
      <c r="U713" s="330"/>
      <c r="V713" s="330"/>
      <c r="W713" s="330"/>
      <c r="X713" s="330"/>
      <c r="Y713" s="330"/>
      <c r="BF713" s="332">
        <v>709</v>
      </c>
      <c r="BG713" s="333">
        <v>135000</v>
      </c>
      <c r="BH713" s="333">
        <v>99000</v>
      </c>
      <c r="BI713" s="333">
        <v>110000</v>
      </c>
      <c r="BJ713" s="333">
        <v>85000</v>
      </c>
      <c r="BK713" s="333">
        <v>99000</v>
      </c>
      <c r="BL713" s="333"/>
      <c r="BM713" s="333"/>
      <c r="BN713" s="333"/>
      <c r="BO713" s="333"/>
      <c r="BP713" s="331" t="s">
        <v>287</v>
      </c>
    </row>
    <row r="714" spans="1:68" s="331" customFormat="1" x14ac:dyDescent="0.3">
      <c r="A714" s="330"/>
      <c r="B714" s="330"/>
      <c r="C714" s="330"/>
      <c r="D714" s="330"/>
      <c r="E714" s="330"/>
      <c r="F714" s="330"/>
      <c r="G714" s="330"/>
      <c r="H714" s="330"/>
      <c r="I714" s="330"/>
      <c r="J714" s="330"/>
      <c r="K714" s="330"/>
      <c r="L714" s="330"/>
      <c r="M714" s="330"/>
      <c r="N714" s="330"/>
      <c r="O714" s="330"/>
      <c r="P714" s="330"/>
      <c r="Q714" s="330"/>
      <c r="R714" s="330"/>
      <c r="S714" s="330"/>
      <c r="T714" s="330"/>
      <c r="U714" s="330"/>
      <c r="V714" s="330"/>
      <c r="W714" s="330"/>
      <c r="X714" s="330"/>
      <c r="Y714" s="330"/>
      <c r="BF714" s="332">
        <v>710</v>
      </c>
      <c r="BG714" s="333">
        <v>135000</v>
      </c>
      <c r="BH714" s="333">
        <v>99000</v>
      </c>
      <c r="BI714" s="333">
        <v>110000</v>
      </c>
      <c r="BJ714" s="333">
        <v>85000</v>
      </c>
      <c r="BK714" s="333">
        <v>99000</v>
      </c>
      <c r="BL714" s="333"/>
      <c r="BM714" s="333"/>
      <c r="BN714" s="333"/>
      <c r="BO714" s="333"/>
      <c r="BP714" s="331" t="s">
        <v>287</v>
      </c>
    </row>
    <row r="715" spans="1:68" s="331" customFormat="1" x14ac:dyDescent="0.3">
      <c r="A715" s="330"/>
      <c r="B715" s="330"/>
      <c r="C715" s="330"/>
      <c r="D715" s="330"/>
      <c r="E715" s="330"/>
      <c r="F715" s="330"/>
      <c r="G715" s="330"/>
      <c r="H715" s="330"/>
      <c r="I715" s="330"/>
      <c r="J715" s="330"/>
      <c r="K715" s="330"/>
      <c r="L715" s="330"/>
      <c r="M715" s="330"/>
      <c r="N715" s="330"/>
      <c r="O715" s="330"/>
      <c r="P715" s="330"/>
      <c r="Q715" s="330"/>
      <c r="R715" s="330"/>
      <c r="S715" s="330"/>
      <c r="T715" s="330"/>
      <c r="U715" s="330"/>
      <c r="V715" s="330"/>
      <c r="W715" s="330"/>
      <c r="X715" s="330"/>
      <c r="Y715" s="330"/>
      <c r="BF715" s="332">
        <v>711</v>
      </c>
      <c r="BG715" s="333">
        <v>135000</v>
      </c>
      <c r="BH715" s="333">
        <v>99000</v>
      </c>
      <c r="BI715" s="333">
        <v>110000</v>
      </c>
      <c r="BJ715" s="333">
        <v>85000</v>
      </c>
      <c r="BK715" s="333">
        <v>99000</v>
      </c>
      <c r="BL715" s="333"/>
      <c r="BM715" s="333"/>
      <c r="BN715" s="333"/>
      <c r="BO715" s="333"/>
      <c r="BP715" s="331" t="s">
        <v>287</v>
      </c>
    </row>
    <row r="716" spans="1:68" s="331" customFormat="1" x14ac:dyDescent="0.3">
      <c r="A716" s="330"/>
      <c r="B716" s="330"/>
      <c r="C716" s="330"/>
      <c r="D716" s="330"/>
      <c r="E716" s="330"/>
      <c r="F716" s="330"/>
      <c r="G716" s="330"/>
      <c r="H716" s="330"/>
      <c r="I716" s="330"/>
      <c r="J716" s="330"/>
      <c r="K716" s="330"/>
      <c r="L716" s="330"/>
      <c r="M716" s="330"/>
      <c r="N716" s="330"/>
      <c r="O716" s="330"/>
      <c r="P716" s="330"/>
      <c r="Q716" s="330"/>
      <c r="R716" s="330"/>
      <c r="S716" s="330"/>
      <c r="T716" s="330"/>
      <c r="U716" s="330"/>
      <c r="V716" s="330"/>
      <c r="W716" s="330"/>
      <c r="X716" s="330"/>
      <c r="Y716" s="330"/>
      <c r="BF716" s="332">
        <v>712</v>
      </c>
      <c r="BG716" s="333">
        <v>135000</v>
      </c>
      <c r="BH716" s="333">
        <v>99000</v>
      </c>
      <c r="BI716" s="333">
        <v>110000</v>
      </c>
      <c r="BJ716" s="333">
        <v>85000</v>
      </c>
      <c r="BK716" s="333">
        <v>99000</v>
      </c>
      <c r="BL716" s="333"/>
      <c r="BM716" s="333"/>
      <c r="BN716" s="333"/>
      <c r="BO716" s="333"/>
      <c r="BP716" s="331" t="s">
        <v>287</v>
      </c>
    </row>
    <row r="717" spans="1:68" s="331" customFormat="1" x14ac:dyDescent="0.3">
      <c r="A717" s="330"/>
      <c r="B717" s="330"/>
      <c r="C717" s="330"/>
      <c r="D717" s="330"/>
      <c r="E717" s="330"/>
      <c r="F717" s="330"/>
      <c r="G717" s="330"/>
      <c r="H717" s="330"/>
      <c r="I717" s="330"/>
      <c r="J717" s="330"/>
      <c r="K717" s="330"/>
      <c r="L717" s="330"/>
      <c r="M717" s="330"/>
      <c r="N717" s="330"/>
      <c r="O717" s="330"/>
      <c r="P717" s="330"/>
      <c r="Q717" s="330"/>
      <c r="R717" s="330"/>
      <c r="S717" s="330"/>
      <c r="T717" s="330"/>
      <c r="U717" s="330"/>
      <c r="V717" s="330"/>
      <c r="W717" s="330"/>
      <c r="X717" s="330"/>
      <c r="Y717" s="330"/>
      <c r="BF717" s="332">
        <v>713</v>
      </c>
      <c r="BG717" s="333">
        <v>135000</v>
      </c>
      <c r="BH717" s="333">
        <v>99000</v>
      </c>
      <c r="BI717" s="333">
        <v>110000</v>
      </c>
      <c r="BJ717" s="333">
        <v>85000</v>
      </c>
      <c r="BK717" s="333">
        <v>99000</v>
      </c>
      <c r="BL717" s="333"/>
      <c r="BM717" s="333"/>
      <c r="BN717" s="333"/>
      <c r="BO717" s="333"/>
      <c r="BP717" s="331" t="s">
        <v>287</v>
      </c>
    </row>
    <row r="718" spans="1:68" s="331" customFormat="1" x14ac:dyDescent="0.3">
      <c r="A718" s="330"/>
      <c r="B718" s="330"/>
      <c r="C718" s="330"/>
      <c r="D718" s="330"/>
      <c r="E718" s="330"/>
      <c r="F718" s="330"/>
      <c r="G718" s="330"/>
      <c r="H718" s="330"/>
      <c r="I718" s="330"/>
      <c r="J718" s="330"/>
      <c r="K718" s="330"/>
      <c r="L718" s="330"/>
      <c r="M718" s="330"/>
      <c r="N718" s="330"/>
      <c r="O718" s="330"/>
      <c r="P718" s="330"/>
      <c r="Q718" s="330"/>
      <c r="R718" s="330"/>
      <c r="S718" s="330"/>
      <c r="T718" s="330"/>
      <c r="U718" s="330"/>
      <c r="V718" s="330"/>
      <c r="W718" s="330"/>
      <c r="X718" s="330"/>
      <c r="Y718" s="330"/>
      <c r="BF718" s="332">
        <v>714</v>
      </c>
      <c r="BG718" s="333">
        <v>135000</v>
      </c>
      <c r="BH718" s="333">
        <v>99000</v>
      </c>
      <c r="BI718" s="333">
        <v>110000</v>
      </c>
      <c r="BJ718" s="333">
        <v>85000</v>
      </c>
      <c r="BK718" s="333">
        <v>99000</v>
      </c>
      <c r="BL718" s="333"/>
      <c r="BM718" s="333"/>
      <c r="BN718" s="333"/>
      <c r="BO718" s="333"/>
      <c r="BP718" s="331" t="s">
        <v>287</v>
      </c>
    </row>
    <row r="719" spans="1:68" s="331" customFormat="1" x14ac:dyDescent="0.3">
      <c r="A719" s="330"/>
      <c r="B719" s="330"/>
      <c r="C719" s="330"/>
      <c r="D719" s="330"/>
      <c r="E719" s="330"/>
      <c r="F719" s="330"/>
      <c r="G719" s="330"/>
      <c r="H719" s="330"/>
      <c r="I719" s="330"/>
      <c r="J719" s="330"/>
      <c r="K719" s="330"/>
      <c r="L719" s="330"/>
      <c r="M719" s="330"/>
      <c r="N719" s="330"/>
      <c r="O719" s="330"/>
      <c r="P719" s="330"/>
      <c r="Q719" s="330"/>
      <c r="R719" s="330"/>
      <c r="S719" s="330"/>
      <c r="T719" s="330"/>
      <c r="U719" s="330"/>
      <c r="V719" s="330"/>
      <c r="W719" s="330"/>
      <c r="X719" s="330"/>
      <c r="Y719" s="330"/>
      <c r="BF719" s="332">
        <v>715</v>
      </c>
      <c r="BG719" s="333">
        <v>135000</v>
      </c>
      <c r="BH719" s="333">
        <v>99000</v>
      </c>
      <c r="BI719" s="333">
        <v>110000</v>
      </c>
      <c r="BJ719" s="333">
        <v>85000</v>
      </c>
      <c r="BK719" s="333">
        <v>99000</v>
      </c>
      <c r="BL719" s="333"/>
      <c r="BM719" s="333"/>
      <c r="BN719" s="333"/>
      <c r="BO719" s="333"/>
      <c r="BP719" s="331" t="s">
        <v>287</v>
      </c>
    </row>
    <row r="720" spans="1:68" s="331" customFormat="1" x14ac:dyDescent="0.3">
      <c r="A720" s="330"/>
      <c r="B720" s="330"/>
      <c r="C720" s="330"/>
      <c r="D720" s="330"/>
      <c r="E720" s="330"/>
      <c r="F720" s="330"/>
      <c r="G720" s="330"/>
      <c r="H720" s="330"/>
      <c r="I720" s="330"/>
      <c r="J720" s="330"/>
      <c r="K720" s="330"/>
      <c r="L720" s="330"/>
      <c r="M720" s="330"/>
      <c r="N720" s="330"/>
      <c r="O720" s="330"/>
      <c r="P720" s="330"/>
      <c r="Q720" s="330"/>
      <c r="R720" s="330"/>
      <c r="S720" s="330"/>
      <c r="T720" s="330"/>
      <c r="U720" s="330"/>
      <c r="V720" s="330"/>
      <c r="W720" s="330"/>
      <c r="X720" s="330"/>
      <c r="Y720" s="330"/>
      <c r="BF720" s="332">
        <v>716</v>
      </c>
      <c r="BG720" s="333">
        <v>135000</v>
      </c>
      <c r="BH720" s="333">
        <v>99000</v>
      </c>
      <c r="BI720" s="333">
        <v>110000</v>
      </c>
      <c r="BJ720" s="333">
        <v>85000</v>
      </c>
      <c r="BK720" s="333">
        <v>99000</v>
      </c>
      <c r="BL720" s="333"/>
      <c r="BM720" s="333"/>
      <c r="BN720" s="333"/>
      <c r="BO720" s="333"/>
      <c r="BP720" s="331" t="s">
        <v>287</v>
      </c>
    </row>
    <row r="721" spans="1:68" s="331" customFormat="1" x14ac:dyDescent="0.3">
      <c r="A721" s="330"/>
      <c r="B721" s="330"/>
      <c r="C721" s="330"/>
      <c r="D721" s="330"/>
      <c r="E721" s="330"/>
      <c r="F721" s="330"/>
      <c r="G721" s="330"/>
      <c r="H721" s="330"/>
      <c r="I721" s="330"/>
      <c r="J721" s="330"/>
      <c r="K721" s="330"/>
      <c r="L721" s="330"/>
      <c r="M721" s="330"/>
      <c r="N721" s="330"/>
      <c r="O721" s="330"/>
      <c r="P721" s="330"/>
      <c r="Q721" s="330"/>
      <c r="R721" s="330"/>
      <c r="S721" s="330"/>
      <c r="T721" s="330"/>
      <c r="U721" s="330"/>
      <c r="V721" s="330"/>
      <c r="W721" s="330"/>
      <c r="X721" s="330"/>
      <c r="Y721" s="330"/>
      <c r="BF721" s="332">
        <v>717</v>
      </c>
      <c r="BG721" s="333">
        <v>135000</v>
      </c>
      <c r="BH721" s="333">
        <v>99000</v>
      </c>
      <c r="BI721" s="333">
        <v>110000</v>
      </c>
      <c r="BJ721" s="333">
        <v>85000</v>
      </c>
      <c r="BK721" s="333">
        <v>99000</v>
      </c>
      <c r="BL721" s="333"/>
      <c r="BM721" s="333"/>
      <c r="BN721" s="333"/>
      <c r="BO721" s="333"/>
      <c r="BP721" s="331" t="s">
        <v>287</v>
      </c>
    </row>
    <row r="722" spans="1:68" s="331" customFormat="1" x14ac:dyDescent="0.3">
      <c r="A722" s="330"/>
      <c r="B722" s="330"/>
      <c r="C722" s="330"/>
      <c r="D722" s="330"/>
      <c r="E722" s="330"/>
      <c r="F722" s="330"/>
      <c r="G722" s="330"/>
      <c r="H722" s="330"/>
      <c r="I722" s="330"/>
      <c r="J722" s="330"/>
      <c r="K722" s="330"/>
      <c r="L722" s="330"/>
      <c r="M722" s="330"/>
      <c r="N722" s="330"/>
      <c r="O722" s="330"/>
      <c r="P722" s="330"/>
      <c r="Q722" s="330"/>
      <c r="R722" s="330"/>
      <c r="S722" s="330"/>
      <c r="T722" s="330"/>
      <c r="U722" s="330"/>
      <c r="V722" s="330"/>
      <c r="W722" s="330"/>
      <c r="X722" s="330"/>
      <c r="Y722" s="330"/>
      <c r="BF722" s="332">
        <v>718</v>
      </c>
      <c r="BG722" s="333">
        <v>135000</v>
      </c>
      <c r="BH722" s="333">
        <v>99000</v>
      </c>
      <c r="BI722" s="333">
        <v>110000</v>
      </c>
      <c r="BJ722" s="333">
        <v>85000</v>
      </c>
      <c r="BK722" s="333">
        <v>99000</v>
      </c>
      <c r="BL722" s="333"/>
      <c r="BM722" s="333"/>
      <c r="BN722" s="333"/>
      <c r="BO722" s="333"/>
      <c r="BP722" s="331" t="s">
        <v>287</v>
      </c>
    </row>
    <row r="723" spans="1:68" s="331" customFormat="1" x14ac:dyDescent="0.3">
      <c r="A723" s="330"/>
      <c r="B723" s="330"/>
      <c r="C723" s="330"/>
      <c r="D723" s="330"/>
      <c r="E723" s="330"/>
      <c r="F723" s="330"/>
      <c r="G723" s="330"/>
      <c r="H723" s="330"/>
      <c r="I723" s="330"/>
      <c r="J723" s="330"/>
      <c r="K723" s="330"/>
      <c r="L723" s="330"/>
      <c r="M723" s="330"/>
      <c r="N723" s="330"/>
      <c r="O723" s="330"/>
      <c r="P723" s="330"/>
      <c r="Q723" s="330"/>
      <c r="R723" s="330"/>
      <c r="S723" s="330"/>
      <c r="T723" s="330"/>
      <c r="U723" s="330"/>
      <c r="V723" s="330"/>
      <c r="W723" s="330"/>
      <c r="X723" s="330"/>
      <c r="Y723" s="330"/>
      <c r="BF723" s="332">
        <v>719</v>
      </c>
      <c r="BG723" s="333">
        <v>135000</v>
      </c>
      <c r="BH723" s="333">
        <v>99000</v>
      </c>
      <c r="BI723" s="333">
        <v>110000</v>
      </c>
      <c r="BJ723" s="333">
        <v>85000</v>
      </c>
      <c r="BK723" s="333">
        <v>99000</v>
      </c>
      <c r="BL723" s="333"/>
      <c r="BM723" s="333"/>
      <c r="BN723" s="333"/>
      <c r="BO723" s="333"/>
      <c r="BP723" s="331" t="s">
        <v>287</v>
      </c>
    </row>
    <row r="724" spans="1:68" s="331" customFormat="1" x14ac:dyDescent="0.3">
      <c r="A724" s="330"/>
      <c r="B724" s="330"/>
      <c r="C724" s="330"/>
      <c r="D724" s="330"/>
      <c r="E724" s="330"/>
      <c r="F724" s="330"/>
      <c r="G724" s="330"/>
      <c r="H724" s="330"/>
      <c r="I724" s="330"/>
      <c r="J724" s="330"/>
      <c r="K724" s="330"/>
      <c r="L724" s="330"/>
      <c r="M724" s="330"/>
      <c r="N724" s="330"/>
      <c r="O724" s="330"/>
      <c r="P724" s="330"/>
      <c r="Q724" s="330"/>
      <c r="R724" s="330"/>
      <c r="S724" s="330"/>
      <c r="T724" s="330"/>
      <c r="U724" s="330"/>
      <c r="V724" s="330"/>
      <c r="W724" s="330"/>
      <c r="X724" s="330"/>
      <c r="Y724" s="330"/>
      <c r="BF724" s="332">
        <v>720</v>
      </c>
      <c r="BG724" s="333">
        <v>135000</v>
      </c>
      <c r="BH724" s="333">
        <v>99000</v>
      </c>
      <c r="BI724" s="333">
        <v>110000</v>
      </c>
      <c r="BJ724" s="333">
        <v>85000</v>
      </c>
      <c r="BK724" s="333">
        <v>99000</v>
      </c>
      <c r="BL724" s="333"/>
      <c r="BM724" s="333"/>
      <c r="BN724" s="333"/>
      <c r="BO724" s="333"/>
      <c r="BP724" s="331" t="s">
        <v>287</v>
      </c>
    </row>
    <row r="725" spans="1:68" s="331" customFormat="1" x14ac:dyDescent="0.3">
      <c r="A725" s="330"/>
      <c r="B725" s="330"/>
      <c r="C725" s="330"/>
      <c r="D725" s="330"/>
      <c r="E725" s="330"/>
      <c r="F725" s="330"/>
      <c r="G725" s="330"/>
      <c r="H725" s="330"/>
      <c r="I725" s="330"/>
      <c r="J725" s="330"/>
      <c r="K725" s="330"/>
      <c r="L725" s="330"/>
      <c r="M725" s="330"/>
      <c r="N725" s="330"/>
      <c r="O725" s="330"/>
      <c r="P725" s="330"/>
      <c r="Q725" s="330"/>
      <c r="R725" s="330"/>
      <c r="S725" s="330"/>
      <c r="T725" s="330"/>
      <c r="U725" s="330"/>
      <c r="V725" s="330"/>
      <c r="W725" s="330"/>
      <c r="X725" s="330"/>
      <c r="Y725" s="330"/>
      <c r="BF725" s="332">
        <v>721</v>
      </c>
      <c r="BG725" s="333">
        <v>135000</v>
      </c>
      <c r="BH725" s="333">
        <v>99000</v>
      </c>
      <c r="BI725" s="333">
        <v>110000</v>
      </c>
      <c r="BJ725" s="333">
        <v>85000</v>
      </c>
      <c r="BK725" s="333">
        <v>99000</v>
      </c>
      <c r="BL725" s="333"/>
      <c r="BM725" s="333"/>
      <c r="BN725" s="333"/>
      <c r="BO725" s="333"/>
      <c r="BP725" s="331" t="s">
        <v>287</v>
      </c>
    </row>
    <row r="726" spans="1:68" s="331" customFormat="1" x14ac:dyDescent="0.3">
      <c r="A726" s="330"/>
      <c r="B726" s="330"/>
      <c r="C726" s="330"/>
      <c r="D726" s="330"/>
      <c r="E726" s="330"/>
      <c r="F726" s="330"/>
      <c r="G726" s="330"/>
      <c r="H726" s="330"/>
      <c r="I726" s="330"/>
      <c r="J726" s="330"/>
      <c r="K726" s="330"/>
      <c r="L726" s="330"/>
      <c r="M726" s="330"/>
      <c r="N726" s="330"/>
      <c r="O726" s="330"/>
      <c r="P726" s="330"/>
      <c r="Q726" s="330"/>
      <c r="R726" s="330"/>
      <c r="S726" s="330"/>
      <c r="T726" s="330"/>
      <c r="U726" s="330"/>
      <c r="V726" s="330"/>
      <c r="W726" s="330"/>
      <c r="X726" s="330"/>
      <c r="Y726" s="330"/>
      <c r="BF726" s="332">
        <v>722</v>
      </c>
      <c r="BG726" s="333">
        <v>135000</v>
      </c>
      <c r="BH726" s="333">
        <v>99000</v>
      </c>
      <c r="BI726" s="333">
        <v>110000</v>
      </c>
      <c r="BJ726" s="333">
        <v>85000</v>
      </c>
      <c r="BK726" s="333">
        <v>99000</v>
      </c>
      <c r="BL726" s="333"/>
      <c r="BM726" s="333"/>
      <c r="BN726" s="333"/>
      <c r="BO726" s="333"/>
      <c r="BP726" s="331" t="s">
        <v>287</v>
      </c>
    </row>
    <row r="727" spans="1:68" s="331" customFormat="1" x14ac:dyDescent="0.3">
      <c r="A727" s="330"/>
      <c r="B727" s="330"/>
      <c r="C727" s="330"/>
      <c r="D727" s="330"/>
      <c r="E727" s="330"/>
      <c r="F727" s="330"/>
      <c r="G727" s="330"/>
      <c r="H727" s="330"/>
      <c r="I727" s="330"/>
      <c r="J727" s="330"/>
      <c r="K727" s="330"/>
      <c r="L727" s="330"/>
      <c r="M727" s="330"/>
      <c r="N727" s="330"/>
      <c r="O727" s="330"/>
      <c r="P727" s="330"/>
      <c r="Q727" s="330"/>
      <c r="R727" s="330"/>
      <c r="S727" s="330"/>
      <c r="T727" s="330"/>
      <c r="U727" s="330"/>
      <c r="V727" s="330"/>
      <c r="W727" s="330"/>
      <c r="X727" s="330"/>
      <c r="Y727" s="330"/>
      <c r="BF727" s="332">
        <v>723</v>
      </c>
      <c r="BG727" s="333">
        <v>135000</v>
      </c>
      <c r="BH727" s="333">
        <v>99000</v>
      </c>
      <c r="BI727" s="333">
        <v>110000</v>
      </c>
      <c r="BJ727" s="333">
        <v>85000</v>
      </c>
      <c r="BK727" s="333">
        <v>99000</v>
      </c>
      <c r="BL727" s="333"/>
      <c r="BM727" s="333"/>
      <c r="BN727" s="333"/>
      <c r="BO727" s="333"/>
      <c r="BP727" s="331" t="s">
        <v>287</v>
      </c>
    </row>
    <row r="728" spans="1:68" s="331" customFormat="1" x14ac:dyDescent="0.3">
      <c r="A728" s="330"/>
      <c r="B728" s="330"/>
      <c r="C728" s="330"/>
      <c r="D728" s="330"/>
      <c r="E728" s="330"/>
      <c r="F728" s="330"/>
      <c r="G728" s="330"/>
      <c r="H728" s="330"/>
      <c r="I728" s="330"/>
      <c r="J728" s="330"/>
      <c r="K728" s="330"/>
      <c r="L728" s="330"/>
      <c r="M728" s="330"/>
      <c r="N728" s="330"/>
      <c r="O728" s="330"/>
      <c r="P728" s="330"/>
      <c r="Q728" s="330"/>
      <c r="R728" s="330"/>
      <c r="S728" s="330"/>
      <c r="T728" s="330"/>
      <c r="U728" s="330"/>
      <c r="V728" s="330"/>
      <c r="W728" s="330"/>
      <c r="X728" s="330"/>
      <c r="Y728" s="330"/>
      <c r="BF728" s="332">
        <v>724</v>
      </c>
      <c r="BG728" s="333">
        <v>135000</v>
      </c>
      <c r="BH728" s="333">
        <v>99000</v>
      </c>
      <c r="BI728" s="333">
        <v>110000</v>
      </c>
      <c r="BJ728" s="333">
        <v>85000</v>
      </c>
      <c r="BK728" s="333">
        <v>99000</v>
      </c>
      <c r="BL728" s="333"/>
      <c r="BM728" s="333"/>
      <c r="BN728" s="333"/>
      <c r="BO728" s="333"/>
      <c r="BP728" s="331" t="s">
        <v>287</v>
      </c>
    </row>
    <row r="729" spans="1:68" s="331" customFormat="1" x14ac:dyDescent="0.3">
      <c r="A729" s="330"/>
      <c r="B729" s="330"/>
      <c r="C729" s="330"/>
      <c r="D729" s="330"/>
      <c r="E729" s="330"/>
      <c r="F729" s="330"/>
      <c r="G729" s="330"/>
      <c r="H729" s="330"/>
      <c r="I729" s="330"/>
      <c r="J729" s="330"/>
      <c r="K729" s="330"/>
      <c r="L729" s="330"/>
      <c r="M729" s="330"/>
      <c r="N729" s="330"/>
      <c r="O729" s="330"/>
      <c r="P729" s="330"/>
      <c r="Q729" s="330"/>
      <c r="R729" s="330"/>
      <c r="S729" s="330"/>
      <c r="T729" s="330"/>
      <c r="U729" s="330"/>
      <c r="V729" s="330"/>
      <c r="W729" s="330"/>
      <c r="X729" s="330"/>
      <c r="Y729" s="330"/>
      <c r="BF729" s="332">
        <v>725</v>
      </c>
      <c r="BG729" s="333">
        <v>135000</v>
      </c>
      <c r="BH729" s="333">
        <v>99000</v>
      </c>
      <c r="BI729" s="333">
        <v>110000</v>
      </c>
      <c r="BJ729" s="333">
        <v>85000</v>
      </c>
      <c r="BK729" s="333">
        <v>99000</v>
      </c>
      <c r="BL729" s="333"/>
      <c r="BM729" s="333"/>
      <c r="BN729" s="333"/>
      <c r="BO729" s="333"/>
      <c r="BP729" s="331" t="s">
        <v>287</v>
      </c>
    </row>
    <row r="730" spans="1:68" s="331" customFormat="1" x14ac:dyDescent="0.3">
      <c r="A730" s="330"/>
      <c r="B730" s="330"/>
      <c r="C730" s="330"/>
      <c r="D730" s="330"/>
      <c r="E730" s="330"/>
      <c r="F730" s="330"/>
      <c r="G730" s="330"/>
      <c r="H730" s="330"/>
      <c r="I730" s="330"/>
      <c r="J730" s="330"/>
      <c r="K730" s="330"/>
      <c r="L730" s="330"/>
      <c r="M730" s="330"/>
      <c r="N730" s="330"/>
      <c r="O730" s="330"/>
      <c r="P730" s="330"/>
      <c r="Q730" s="330"/>
      <c r="R730" s="330"/>
      <c r="S730" s="330"/>
      <c r="T730" s="330"/>
      <c r="U730" s="330"/>
      <c r="V730" s="330"/>
      <c r="W730" s="330"/>
      <c r="X730" s="330"/>
      <c r="Y730" s="330"/>
      <c r="BF730" s="332">
        <v>726</v>
      </c>
      <c r="BG730" s="333">
        <v>135000</v>
      </c>
      <c r="BH730" s="333">
        <v>99000</v>
      </c>
      <c r="BI730" s="333">
        <v>110000</v>
      </c>
      <c r="BJ730" s="333">
        <v>85000</v>
      </c>
      <c r="BK730" s="333">
        <v>99000</v>
      </c>
      <c r="BL730" s="333"/>
      <c r="BM730" s="333"/>
      <c r="BN730" s="333"/>
      <c r="BO730" s="333"/>
      <c r="BP730" s="331" t="s">
        <v>287</v>
      </c>
    </row>
    <row r="731" spans="1:68" s="331" customFormat="1" x14ac:dyDescent="0.3">
      <c r="A731" s="330"/>
      <c r="B731" s="330"/>
      <c r="C731" s="330"/>
      <c r="D731" s="330"/>
      <c r="E731" s="330"/>
      <c r="F731" s="330"/>
      <c r="G731" s="330"/>
      <c r="H731" s="330"/>
      <c r="I731" s="330"/>
      <c r="J731" s="330"/>
      <c r="K731" s="330"/>
      <c r="L731" s="330"/>
      <c r="M731" s="330"/>
      <c r="N731" s="330"/>
      <c r="O731" s="330"/>
      <c r="P731" s="330"/>
      <c r="Q731" s="330"/>
      <c r="R731" s="330"/>
      <c r="S731" s="330"/>
      <c r="T731" s="330"/>
      <c r="U731" s="330"/>
      <c r="V731" s="330"/>
      <c r="W731" s="330"/>
      <c r="X731" s="330"/>
      <c r="Y731" s="330"/>
      <c r="BF731" s="332">
        <v>727</v>
      </c>
      <c r="BG731" s="333">
        <v>135000</v>
      </c>
      <c r="BH731" s="333">
        <v>99000</v>
      </c>
      <c r="BI731" s="333">
        <v>110000</v>
      </c>
      <c r="BJ731" s="333">
        <v>85000</v>
      </c>
      <c r="BK731" s="333">
        <v>99000</v>
      </c>
      <c r="BL731" s="333"/>
      <c r="BM731" s="333"/>
      <c r="BN731" s="333"/>
      <c r="BO731" s="333"/>
      <c r="BP731" s="331" t="s">
        <v>287</v>
      </c>
    </row>
    <row r="732" spans="1:68" s="331" customFormat="1" x14ac:dyDescent="0.3">
      <c r="A732" s="330"/>
      <c r="B732" s="330"/>
      <c r="C732" s="330"/>
      <c r="D732" s="330"/>
      <c r="E732" s="330"/>
      <c r="F732" s="330"/>
      <c r="G732" s="330"/>
      <c r="H732" s="330"/>
      <c r="I732" s="330"/>
      <c r="J732" s="330"/>
      <c r="K732" s="330"/>
      <c r="L732" s="330"/>
      <c r="M732" s="330"/>
      <c r="N732" s="330"/>
      <c r="O732" s="330"/>
      <c r="P732" s="330"/>
      <c r="Q732" s="330"/>
      <c r="R732" s="330"/>
      <c r="S732" s="330"/>
      <c r="T732" s="330"/>
      <c r="U732" s="330"/>
      <c r="V732" s="330"/>
      <c r="W732" s="330"/>
      <c r="X732" s="330"/>
      <c r="Y732" s="330"/>
      <c r="BF732" s="332">
        <v>728</v>
      </c>
      <c r="BG732" s="333">
        <v>135000</v>
      </c>
      <c r="BH732" s="333">
        <v>99000</v>
      </c>
      <c r="BI732" s="333">
        <v>110000</v>
      </c>
      <c r="BJ732" s="333">
        <v>85000</v>
      </c>
      <c r="BK732" s="333">
        <v>99000</v>
      </c>
      <c r="BL732" s="333"/>
      <c r="BM732" s="333"/>
      <c r="BN732" s="333"/>
      <c r="BO732" s="333"/>
      <c r="BP732" s="331" t="s">
        <v>287</v>
      </c>
    </row>
    <row r="733" spans="1:68" s="331" customFormat="1" x14ac:dyDescent="0.3">
      <c r="A733" s="330"/>
      <c r="B733" s="330"/>
      <c r="C733" s="330"/>
      <c r="D733" s="330"/>
      <c r="E733" s="330"/>
      <c r="F733" s="330"/>
      <c r="G733" s="330"/>
      <c r="H733" s="330"/>
      <c r="I733" s="330"/>
      <c r="J733" s="330"/>
      <c r="K733" s="330"/>
      <c r="L733" s="330"/>
      <c r="M733" s="330"/>
      <c r="N733" s="330"/>
      <c r="O733" s="330"/>
      <c r="P733" s="330"/>
      <c r="Q733" s="330"/>
      <c r="R733" s="330"/>
      <c r="S733" s="330"/>
      <c r="T733" s="330"/>
      <c r="U733" s="330"/>
      <c r="V733" s="330"/>
      <c r="W733" s="330"/>
      <c r="X733" s="330"/>
      <c r="Y733" s="330"/>
      <c r="BF733" s="332">
        <v>729</v>
      </c>
      <c r="BG733" s="333">
        <v>135000</v>
      </c>
      <c r="BH733" s="333">
        <v>99000</v>
      </c>
      <c r="BI733" s="333">
        <v>110000</v>
      </c>
      <c r="BJ733" s="333">
        <v>85000</v>
      </c>
      <c r="BK733" s="333">
        <v>99000</v>
      </c>
      <c r="BL733" s="333"/>
      <c r="BM733" s="333"/>
      <c r="BN733" s="333"/>
      <c r="BO733" s="333"/>
      <c r="BP733" s="331" t="s">
        <v>287</v>
      </c>
    </row>
    <row r="734" spans="1:68" s="331" customFormat="1" x14ac:dyDescent="0.3">
      <c r="A734" s="330"/>
      <c r="B734" s="330"/>
      <c r="C734" s="330"/>
      <c r="D734" s="330"/>
      <c r="E734" s="330"/>
      <c r="F734" s="330"/>
      <c r="G734" s="330"/>
      <c r="H734" s="330"/>
      <c r="I734" s="330"/>
      <c r="J734" s="330"/>
      <c r="K734" s="330"/>
      <c r="L734" s="330"/>
      <c r="M734" s="330"/>
      <c r="N734" s="330"/>
      <c r="O734" s="330"/>
      <c r="P734" s="330"/>
      <c r="Q734" s="330"/>
      <c r="R734" s="330"/>
      <c r="S734" s="330"/>
      <c r="T734" s="330"/>
      <c r="U734" s="330"/>
      <c r="V734" s="330"/>
      <c r="W734" s="330"/>
      <c r="X734" s="330"/>
      <c r="Y734" s="330"/>
      <c r="BF734" s="332">
        <v>730</v>
      </c>
      <c r="BG734" s="333">
        <v>135000</v>
      </c>
      <c r="BH734" s="333">
        <v>99000</v>
      </c>
      <c r="BI734" s="333">
        <v>110000</v>
      </c>
      <c r="BJ734" s="333">
        <v>85000</v>
      </c>
      <c r="BK734" s="333">
        <v>99000</v>
      </c>
      <c r="BL734" s="333"/>
      <c r="BM734" s="333"/>
      <c r="BN734" s="333"/>
      <c r="BO734" s="333"/>
      <c r="BP734" s="331" t="s">
        <v>287</v>
      </c>
    </row>
    <row r="735" spans="1:68" s="331" customFormat="1" x14ac:dyDescent="0.3">
      <c r="A735" s="330"/>
      <c r="B735" s="330"/>
      <c r="C735" s="330"/>
      <c r="D735" s="330"/>
      <c r="E735" s="330"/>
      <c r="F735" s="330"/>
      <c r="G735" s="330"/>
      <c r="H735" s="330"/>
      <c r="I735" s="330"/>
      <c r="J735" s="330"/>
      <c r="K735" s="330"/>
      <c r="L735" s="330"/>
      <c r="M735" s="330"/>
      <c r="N735" s="330"/>
      <c r="O735" s="330"/>
      <c r="P735" s="330"/>
      <c r="Q735" s="330"/>
      <c r="R735" s="330"/>
      <c r="S735" s="330"/>
      <c r="T735" s="330"/>
      <c r="U735" s="330"/>
      <c r="V735" s="330"/>
      <c r="W735" s="330"/>
      <c r="X735" s="330"/>
      <c r="Y735" s="330"/>
      <c r="BF735" s="332">
        <v>731</v>
      </c>
      <c r="BG735" s="333">
        <v>135000</v>
      </c>
      <c r="BH735" s="333">
        <v>99000</v>
      </c>
      <c r="BI735" s="333">
        <v>110000</v>
      </c>
      <c r="BJ735" s="333">
        <v>85000</v>
      </c>
      <c r="BK735" s="333">
        <v>99000</v>
      </c>
      <c r="BL735" s="333"/>
      <c r="BM735" s="333"/>
      <c r="BN735" s="333"/>
      <c r="BO735" s="333"/>
      <c r="BP735" s="331" t="s">
        <v>287</v>
      </c>
    </row>
    <row r="736" spans="1:68" s="331" customFormat="1" x14ac:dyDescent="0.3">
      <c r="A736" s="330"/>
      <c r="B736" s="330"/>
      <c r="C736" s="330"/>
      <c r="D736" s="330"/>
      <c r="E736" s="330"/>
      <c r="F736" s="330"/>
      <c r="G736" s="330"/>
      <c r="H736" s="330"/>
      <c r="I736" s="330"/>
      <c r="J736" s="330"/>
      <c r="K736" s="330"/>
      <c r="L736" s="330"/>
      <c r="M736" s="330"/>
      <c r="N736" s="330"/>
      <c r="O736" s="330"/>
      <c r="P736" s="330"/>
      <c r="Q736" s="330"/>
      <c r="R736" s="330"/>
      <c r="S736" s="330"/>
      <c r="T736" s="330"/>
      <c r="U736" s="330"/>
      <c r="V736" s="330"/>
      <c r="W736" s="330"/>
      <c r="X736" s="330"/>
      <c r="Y736" s="330"/>
      <c r="BF736" s="332">
        <v>732</v>
      </c>
      <c r="BG736" s="333">
        <v>135000</v>
      </c>
      <c r="BH736" s="333">
        <v>99000</v>
      </c>
      <c r="BI736" s="333">
        <v>110000</v>
      </c>
      <c r="BJ736" s="333">
        <v>85000</v>
      </c>
      <c r="BK736" s="333">
        <v>99000</v>
      </c>
      <c r="BL736" s="333"/>
      <c r="BM736" s="333"/>
      <c r="BN736" s="333"/>
      <c r="BO736" s="333"/>
      <c r="BP736" s="331" t="s">
        <v>287</v>
      </c>
    </row>
    <row r="737" spans="1:68" s="331" customFormat="1" x14ac:dyDescent="0.3">
      <c r="A737" s="330"/>
      <c r="B737" s="330"/>
      <c r="C737" s="330"/>
      <c r="D737" s="330"/>
      <c r="E737" s="330"/>
      <c r="F737" s="330"/>
      <c r="G737" s="330"/>
      <c r="H737" s="330"/>
      <c r="I737" s="330"/>
      <c r="J737" s="330"/>
      <c r="K737" s="330"/>
      <c r="L737" s="330"/>
      <c r="M737" s="330"/>
      <c r="N737" s="330"/>
      <c r="O737" s="330"/>
      <c r="P737" s="330"/>
      <c r="Q737" s="330"/>
      <c r="R737" s="330"/>
      <c r="S737" s="330"/>
      <c r="T737" s="330"/>
      <c r="U737" s="330"/>
      <c r="V737" s="330"/>
      <c r="W737" s="330"/>
      <c r="X737" s="330"/>
      <c r="Y737" s="330"/>
      <c r="BF737" s="332">
        <v>733</v>
      </c>
      <c r="BG737" s="333">
        <v>135000</v>
      </c>
      <c r="BH737" s="333">
        <v>99000</v>
      </c>
      <c r="BI737" s="333">
        <v>110000</v>
      </c>
      <c r="BJ737" s="333">
        <v>85000</v>
      </c>
      <c r="BK737" s="333">
        <v>99000</v>
      </c>
      <c r="BL737" s="333"/>
      <c r="BM737" s="333"/>
      <c r="BN737" s="333"/>
      <c r="BO737" s="333"/>
      <c r="BP737" s="331" t="s">
        <v>287</v>
      </c>
    </row>
    <row r="738" spans="1:68" s="331" customFormat="1" x14ac:dyDescent="0.3">
      <c r="A738" s="330"/>
      <c r="B738" s="330"/>
      <c r="C738" s="330"/>
      <c r="D738" s="330"/>
      <c r="E738" s="330"/>
      <c r="F738" s="330"/>
      <c r="G738" s="330"/>
      <c r="H738" s="330"/>
      <c r="I738" s="330"/>
      <c r="J738" s="330"/>
      <c r="K738" s="330"/>
      <c r="L738" s="330"/>
      <c r="M738" s="330"/>
      <c r="N738" s="330"/>
      <c r="O738" s="330"/>
      <c r="P738" s="330"/>
      <c r="Q738" s="330"/>
      <c r="R738" s="330"/>
      <c r="S738" s="330"/>
      <c r="T738" s="330"/>
      <c r="U738" s="330"/>
      <c r="V738" s="330"/>
      <c r="W738" s="330"/>
      <c r="X738" s="330"/>
      <c r="Y738" s="330"/>
      <c r="BF738" s="332">
        <v>734</v>
      </c>
      <c r="BG738" s="333">
        <v>135000</v>
      </c>
      <c r="BH738" s="333">
        <v>99000</v>
      </c>
      <c r="BI738" s="333">
        <v>110000</v>
      </c>
      <c r="BJ738" s="333">
        <v>85000</v>
      </c>
      <c r="BK738" s="333">
        <v>99000</v>
      </c>
      <c r="BL738" s="333"/>
      <c r="BM738" s="333"/>
      <c r="BN738" s="333"/>
      <c r="BO738" s="333"/>
      <c r="BP738" s="331" t="s">
        <v>287</v>
      </c>
    </row>
    <row r="739" spans="1:68" s="331" customFormat="1" x14ac:dyDescent="0.3">
      <c r="A739" s="330"/>
      <c r="B739" s="330"/>
      <c r="C739" s="330"/>
      <c r="D739" s="330"/>
      <c r="E739" s="330"/>
      <c r="F739" s="330"/>
      <c r="G739" s="330"/>
      <c r="H739" s="330"/>
      <c r="I739" s="330"/>
      <c r="J739" s="330"/>
      <c r="K739" s="330"/>
      <c r="L739" s="330"/>
      <c r="M739" s="330"/>
      <c r="N739" s="330"/>
      <c r="O739" s="330"/>
      <c r="P739" s="330"/>
      <c r="Q739" s="330"/>
      <c r="R739" s="330"/>
      <c r="S739" s="330"/>
      <c r="T739" s="330"/>
      <c r="U739" s="330"/>
      <c r="V739" s="330"/>
      <c r="W739" s="330"/>
      <c r="X739" s="330"/>
      <c r="Y739" s="330"/>
      <c r="BF739" s="332">
        <v>735</v>
      </c>
      <c r="BG739" s="333">
        <v>135000</v>
      </c>
      <c r="BH739" s="333">
        <v>99000</v>
      </c>
      <c r="BI739" s="333">
        <v>110000</v>
      </c>
      <c r="BJ739" s="333">
        <v>85000</v>
      </c>
      <c r="BK739" s="333">
        <v>99000</v>
      </c>
      <c r="BL739" s="333"/>
      <c r="BM739" s="333"/>
      <c r="BN739" s="333"/>
      <c r="BO739" s="333"/>
      <c r="BP739" s="331" t="s">
        <v>287</v>
      </c>
    </row>
    <row r="740" spans="1:68" s="331" customFormat="1" x14ac:dyDescent="0.3">
      <c r="A740" s="330"/>
      <c r="B740" s="330"/>
      <c r="C740" s="330"/>
      <c r="D740" s="330"/>
      <c r="E740" s="330"/>
      <c r="F740" s="330"/>
      <c r="G740" s="330"/>
      <c r="H740" s="330"/>
      <c r="I740" s="330"/>
      <c r="J740" s="330"/>
      <c r="K740" s="330"/>
      <c r="L740" s="330"/>
      <c r="M740" s="330"/>
      <c r="N740" s="330"/>
      <c r="O740" s="330"/>
      <c r="P740" s="330"/>
      <c r="Q740" s="330"/>
      <c r="R740" s="330"/>
      <c r="S740" s="330"/>
      <c r="T740" s="330"/>
      <c r="U740" s="330"/>
      <c r="V740" s="330"/>
      <c r="W740" s="330"/>
      <c r="X740" s="330"/>
      <c r="Y740" s="330"/>
      <c r="BF740" s="332">
        <v>736</v>
      </c>
      <c r="BG740" s="333">
        <v>135000</v>
      </c>
      <c r="BH740" s="333">
        <v>99000</v>
      </c>
      <c r="BI740" s="333">
        <v>110000</v>
      </c>
      <c r="BJ740" s="333">
        <v>85000</v>
      </c>
      <c r="BK740" s="333">
        <v>99000</v>
      </c>
      <c r="BL740" s="333"/>
      <c r="BM740" s="333"/>
      <c r="BN740" s="333"/>
      <c r="BO740" s="333"/>
      <c r="BP740" s="331" t="s">
        <v>287</v>
      </c>
    </row>
    <row r="741" spans="1:68" s="331" customFormat="1" x14ac:dyDescent="0.3">
      <c r="A741" s="330"/>
      <c r="B741" s="330"/>
      <c r="C741" s="330"/>
      <c r="D741" s="330"/>
      <c r="E741" s="330"/>
      <c r="F741" s="330"/>
      <c r="G741" s="330"/>
      <c r="H741" s="330"/>
      <c r="I741" s="330"/>
      <c r="J741" s="330"/>
      <c r="K741" s="330"/>
      <c r="L741" s="330"/>
      <c r="M741" s="330"/>
      <c r="N741" s="330"/>
      <c r="O741" s="330"/>
      <c r="P741" s="330"/>
      <c r="Q741" s="330"/>
      <c r="R741" s="330"/>
      <c r="S741" s="330"/>
      <c r="T741" s="330"/>
      <c r="U741" s="330"/>
      <c r="V741" s="330"/>
      <c r="W741" s="330"/>
      <c r="X741" s="330"/>
      <c r="Y741" s="330"/>
      <c r="BF741" s="332">
        <v>737</v>
      </c>
      <c r="BG741" s="333">
        <v>135000</v>
      </c>
      <c r="BH741" s="333">
        <v>99000</v>
      </c>
      <c r="BI741" s="333">
        <v>110000</v>
      </c>
      <c r="BJ741" s="333">
        <v>85000</v>
      </c>
      <c r="BK741" s="333">
        <v>99000</v>
      </c>
      <c r="BL741" s="333"/>
      <c r="BM741" s="333"/>
      <c r="BN741" s="333"/>
      <c r="BO741" s="333"/>
      <c r="BP741" s="331" t="s">
        <v>287</v>
      </c>
    </row>
    <row r="742" spans="1:68" s="331" customFormat="1" x14ac:dyDescent="0.3">
      <c r="A742" s="330"/>
      <c r="B742" s="330"/>
      <c r="C742" s="330"/>
      <c r="D742" s="330"/>
      <c r="E742" s="330"/>
      <c r="F742" s="330"/>
      <c r="G742" s="330"/>
      <c r="H742" s="330"/>
      <c r="I742" s="330"/>
      <c r="J742" s="330"/>
      <c r="K742" s="330"/>
      <c r="L742" s="330"/>
      <c r="M742" s="330"/>
      <c r="N742" s="330"/>
      <c r="O742" s="330"/>
      <c r="P742" s="330"/>
      <c r="Q742" s="330"/>
      <c r="R742" s="330"/>
      <c r="S742" s="330"/>
      <c r="T742" s="330"/>
      <c r="U742" s="330"/>
      <c r="V742" s="330"/>
      <c r="W742" s="330"/>
      <c r="X742" s="330"/>
      <c r="Y742" s="330"/>
      <c r="BF742" s="332">
        <v>738</v>
      </c>
      <c r="BG742" s="333">
        <v>135000</v>
      </c>
      <c r="BH742" s="333">
        <v>99000</v>
      </c>
      <c r="BI742" s="333">
        <v>110000</v>
      </c>
      <c r="BJ742" s="333">
        <v>85000</v>
      </c>
      <c r="BK742" s="333">
        <v>99000</v>
      </c>
      <c r="BL742" s="333"/>
      <c r="BM742" s="333"/>
      <c r="BN742" s="333"/>
      <c r="BO742" s="333"/>
      <c r="BP742" s="331" t="s">
        <v>287</v>
      </c>
    </row>
    <row r="743" spans="1:68" s="331" customFormat="1" x14ac:dyDescent="0.3">
      <c r="A743" s="330"/>
      <c r="B743" s="330"/>
      <c r="C743" s="330"/>
      <c r="D743" s="330"/>
      <c r="E743" s="330"/>
      <c r="F743" s="330"/>
      <c r="G743" s="330"/>
      <c r="H743" s="330"/>
      <c r="I743" s="330"/>
      <c r="J743" s="330"/>
      <c r="K743" s="330"/>
      <c r="L743" s="330"/>
      <c r="M743" s="330"/>
      <c r="N743" s="330"/>
      <c r="O743" s="330"/>
      <c r="P743" s="330"/>
      <c r="Q743" s="330"/>
      <c r="R743" s="330"/>
      <c r="S743" s="330"/>
      <c r="T743" s="330"/>
      <c r="U743" s="330"/>
      <c r="V743" s="330"/>
      <c r="W743" s="330"/>
      <c r="X743" s="330"/>
      <c r="Y743" s="330"/>
      <c r="BF743" s="332">
        <v>739</v>
      </c>
      <c r="BG743" s="333">
        <v>135000</v>
      </c>
      <c r="BH743" s="333">
        <v>99000</v>
      </c>
      <c r="BI743" s="333">
        <v>110000</v>
      </c>
      <c r="BJ743" s="333">
        <v>85000</v>
      </c>
      <c r="BK743" s="333">
        <v>99000</v>
      </c>
      <c r="BL743" s="333"/>
      <c r="BM743" s="333"/>
      <c r="BN743" s="333"/>
      <c r="BO743" s="333"/>
      <c r="BP743" s="331" t="s">
        <v>287</v>
      </c>
    </row>
    <row r="744" spans="1:68" s="331" customFormat="1" x14ac:dyDescent="0.3">
      <c r="A744" s="330"/>
      <c r="B744" s="330"/>
      <c r="C744" s="330"/>
      <c r="D744" s="330"/>
      <c r="E744" s="330"/>
      <c r="F744" s="330"/>
      <c r="G744" s="330"/>
      <c r="H744" s="330"/>
      <c r="I744" s="330"/>
      <c r="J744" s="330"/>
      <c r="K744" s="330"/>
      <c r="L744" s="330"/>
      <c r="M744" s="330"/>
      <c r="N744" s="330"/>
      <c r="O744" s="330"/>
      <c r="P744" s="330"/>
      <c r="Q744" s="330"/>
      <c r="R744" s="330"/>
      <c r="S744" s="330"/>
      <c r="T744" s="330"/>
      <c r="U744" s="330"/>
      <c r="V744" s="330"/>
      <c r="W744" s="330"/>
      <c r="X744" s="330"/>
      <c r="Y744" s="330"/>
      <c r="BF744" s="332">
        <v>740</v>
      </c>
      <c r="BG744" s="333">
        <v>135000</v>
      </c>
      <c r="BH744" s="333">
        <v>99000</v>
      </c>
      <c r="BI744" s="333">
        <v>110000</v>
      </c>
      <c r="BJ744" s="333">
        <v>85000</v>
      </c>
      <c r="BK744" s="333">
        <v>99000</v>
      </c>
      <c r="BL744" s="333"/>
      <c r="BM744" s="333"/>
      <c r="BN744" s="333"/>
      <c r="BO744" s="333"/>
      <c r="BP744" s="331" t="s">
        <v>287</v>
      </c>
    </row>
    <row r="745" spans="1:68" s="331" customFormat="1" x14ac:dyDescent="0.3">
      <c r="A745" s="330"/>
      <c r="B745" s="330"/>
      <c r="C745" s="330"/>
      <c r="D745" s="330"/>
      <c r="E745" s="330"/>
      <c r="F745" s="330"/>
      <c r="G745" s="330"/>
      <c r="H745" s="330"/>
      <c r="I745" s="330"/>
      <c r="J745" s="330"/>
      <c r="K745" s="330"/>
      <c r="L745" s="330"/>
      <c r="M745" s="330"/>
      <c r="N745" s="330"/>
      <c r="O745" s="330"/>
      <c r="P745" s="330"/>
      <c r="Q745" s="330"/>
      <c r="R745" s="330"/>
      <c r="S745" s="330"/>
      <c r="T745" s="330"/>
      <c r="U745" s="330"/>
      <c r="V745" s="330"/>
      <c r="W745" s="330"/>
      <c r="X745" s="330"/>
      <c r="Y745" s="330"/>
      <c r="BF745" s="332">
        <v>741</v>
      </c>
      <c r="BG745" s="333">
        <v>135000</v>
      </c>
      <c r="BH745" s="333">
        <v>99000</v>
      </c>
      <c r="BI745" s="333">
        <v>110000</v>
      </c>
      <c r="BJ745" s="333">
        <v>85000</v>
      </c>
      <c r="BK745" s="333">
        <v>99000</v>
      </c>
      <c r="BL745" s="333"/>
      <c r="BM745" s="333"/>
      <c r="BN745" s="333"/>
      <c r="BO745" s="333"/>
      <c r="BP745" s="331" t="s">
        <v>287</v>
      </c>
    </row>
    <row r="746" spans="1:68" s="331" customFormat="1" x14ac:dyDescent="0.3">
      <c r="A746" s="330"/>
      <c r="B746" s="330"/>
      <c r="C746" s="330"/>
      <c r="D746" s="330"/>
      <c r="E746" s="330"/>
      <c r="F746" s="330"/>
      <c r="G746" s="330"/>
      <c r="H746" s="330"/>
      <c r="I746" s="330"/>
      <c r="J746" s="330"/>
      <c r="K746" s="330"/>
      <c r="L746" s="330"/>
      <c r="M746" s="330"/>
      <c r="N746" s="330"/>
      <c r="O746" s="330"/>
      <c r="P746" s="330"/>
      <c r="Q746" s="330"/>
      <c r="R746" s="330"/>
      <c r="S746" s="330"/>
      <c r="T746" s="330"/>
      <c r="U746" s="330"/>
      <c r="V746" s="330"/>
      <c r="W746" s="330"/>
      <c r="X746" s="330"/>
      <c r="Y746" s="330"/>
      <c r="BF746" s="332">
        <v>742</v>
      </c>
      <c r="BG746" s="333">
        <v>135000</v>
      </c>
      <c r="BH746" s="333">
        <v>99000</v>
      </c>
      <c r="BI746" s="333">
        <v>110000</v>
      </c>
      <c r="BJ746" s="333">
        <v>85000</v>
      </c>
      <c r="BK746" s="333">
        <v>99000</v>
      </c>
      <c r="BL746" s="333"/>
      <c r="BM746" s="333"/>
      <c r="BN746" s="333"/>
      <c r="BO746" s="333"/>
      <c r="BP746" s="331" t="s">
        <v>287</v>
      </c>
    </row>
    <row r="747" spans="1:68" s="331" customFormat="1" x14ac:dyDescent="0.3">
      <c r="A747" s="330"/>
      <c r="B747" s="330"/>
      <c r="C747" s="330"/>
      <c r="D747" s="330"/>
      <c r="E747" s="330"/>
      <c r="F747" s="330"/>
      <c r="G747" s="330"/>
      <c r="H747" s="330"/>
      <c r="I747" s="330"/>
      <c r="J747" s="330"/>
      <c r="K747" s="330"/>
      <c r="L747" s="330"/>
      <c r="M747" s="330"/>
      <c r="N747" s="330"/>
      <c r="O747" s="330"/>
      <c r="P747" s="330"/>
      <c r="Q747" s="330"/>
      <c r="R747" s="330"/>
      <c r="S747" s="330"/>
      <c r="T747" s="330"/>
      <c r="U747" s="330"/>
      <c r="V747" s="330"/>
      <c r="W747" s="330"/>
      <c r="X747" s="330"/>
      <c r="Y747" s="330"/>
      <c r="BF747" s="332">
        <v>743</v>
      </c>
      <c r="BG747" s="333">
        <v>135000</v>
      </c>
      <c r="BH747" s="333">
        <v>99000</v>
      </c>
      <c r="BI747" s="333">
        <v>110000</v>
      </c>
      <c r="BJ747" s="333">
        <v>85000</v>
      </c>
      <c r="BK747" s="333">
        <v>99000</v>
      </c>
      <c r="BL747" s="333"/>
      <c r="BM747" s="333"/>
      <c r="BN747" s="333"/>
      <c r="BO747" s="333"/>
      <c r="BP747" s="331" t="s">
        <v>287</v>
      </c>
    </row>
    <row r="748" spans="1:68" s="331" customFormat="1" x14ac:dyDescent="0.3">
      <c r="A748" s="330"/>
      <c r="B748" s="330"/>
      <c r="C748" s="330"/>
      <c r="D748" s="330"/>
      <c r="E748" s="330"/>
      <c r="F748" s="330"/>
      <c r="G748" s="330"/>
      <c r="H748" s="330"/>
      <c r="I748" s="330"/>
      <c r="J748" s="330"/>
      <c r="K748" s="330"/>
      <c r="L748" s="330"/>
      <c r="M748" s="330"/>
      <c r="N748" s="330"/>
      <c r="O748" s="330"/>
      <c r="P748" s="330"/>
      <c r="Q748" s="330"/>
      <c r="R748" s="330"/>
      <c r="S748" s="330"/>
      <c r="T748" s="330"/>
      <c r="U748" s="330"/>
      <c r="V748" s="330"/>
      <c r="W748" s="330"/>
      <c r="X748" s="330"/>
      <c r="Y748" s="330"/>
      <c r="BF748" s="332">
        <v>744</v>
      </c>
      <c r="BG748" s="333">
        <v>135000</v>
      </c>
      <c r="BH748" s="333">
        <v>99000</v>
      </c>
      <c r="BI748" s="333">
        <v>110000</v>
      </c>
      <c r="BJ748" s="333">
        <v>85000</v>
      </c>
      <c r="BK748" s="333">
        <v>99000</v>
      </c>
      <c r="BL748" s="333"/>
      <c r="BM748" s="333"/>
      <c r="BN748" s="333"/>
      <c r="BO748" s="333"/>
      <c r="BP748" s="331" t="s">
        <v>287</v>
      </c>
    </row>
    <row r="749" spans="1:68" s="331" customFormat="1" x14ac:dyDescent="0.3">
      <c r="A749" s="330"/>
      <c r="B749" s="330"/>
      <c r="C749" s="330"/>
      <c r="D749" s="330"/>
      <c r="E749" s="330"/>
      <c r="F749" s="330"/>
      <c r="G749" s="330"/>
      <c r="H749" s="330"/>
      <c r="I749" s="330"/>
      <c r="J749" s="330"/>
      <c r="K749" s="330"/>
      <c r="L749" s="330"/>
      <c r="M749" s="330"/>
      <c r="N749" s="330"/>
      <c r="O749" s="330"/>
      <c r="P749" s="330"/>
      <c r="Q749" s="330"/>
      <c r="R749" s="330"/>
      <c r="S749" s="330"/>
      <c r="T749" s="330"/>
      <c r="U749" s="330"/>
      <c r="V749" s="330"/>
      <c r="W749" s="330"/>
      <c r="X749" s="330"/>
      <c r="Y749" s="330"/>
      <c r="BF749" s="332">
        <v>745</v>
      </c>
      <c r="BG749" s="333">
        <v>135000</v>
      </c>
      <c r="BH749" s="333">
        <v>99000</v>
      </c>
      <c r="BI749" s="333">
        <v>110000</v>
      </c>
      <c r="BJ749" s="333">
        <v>85000</v>
      </c>
      <c r="BK749" s="333">
        <v>99000</v>
      </c>
      <c r="BL749" s="333"/>
      <c r="BM749" s="333"/>
      <c r="BN749" s="333"/>
      <c r="BO749" s="333"/>
      <c r="BP749" s="331" t="s">
        <v>287</v>
      </c>
    </row>
    <row r="750" spans="1:68" s="331" customFormat="1" x14ac:dyDescent="0.3">
      <c r="A750" s="330"/>
      <c r="B750" s="330"/>
      <c r="C750" s="330"/>
      <c r="D750" s="330"/>
      <c r="E750" s="330"/>
      <c r="F750" s="330"/>
      <c r="G750" s="330"/>
      <c r="H750" s="330"/>
      <c r="I750" s="330"/>
      <c r="J750" s="330"/>
      <c r="K750" s="330"/>
      <c r="L750" s="330"/>
      <c r="M750" s="330"/>
      <c r="N750" s="330"/>
      <c r="O750" s="330"/>
      <c r="P750" s="330"/>
      <c r="Q750" s="330"/>
      <c r="R750" s="330"/>
      <c r="S750" s="330"/>
      <c r="T750" s="330"/>
      <c r="U750" s="330"/>
      <c r="V750" s="330"/>
      <c r="W750" s="330"/>
      <c r="X750" s="330"/>
      <c r="Y750" s="330"/>
      <c r="BF750" s="332">
        <v>746</v>
      </c>
      <c r="BG750" s="333">
        <v>135000</v>
      </c>
      <c r="BH750" s="333">
        <v>99000</v>
      </c>
      <c r="BI750" s="333">
        <v>110000</v>
      </c>
      <c r="BJ750" s="333">
        <v>85000</v>
      </c>
      <c r="BK750" s="333">
        <v>99000</v>
      </c>
      <c r="BL750" s="333"/>
      <c r="BM750" s="333"/>
      <c r="BN750" s="333"/>
      <c r="BO750" s="333"/>
      <c r="BP750" s="331" t="s">
        <v>287</v>
      </c>
    </row>
    <row r="751" spans="1:68" s="331" customFormat="1" x14ac:dyDescent="0.3">
      <c r="A751" s="330"/>
      <c r="B751" s="330"/>
      <c r="C751" s="330"/>
      <c r="D751" s="330"/>
      <c r="E751" s="330"/>
      <c r="F751" s="330"/>
      <c r="G751" s="330"/>
      <c r="H751" s="330"/>
      <c r="I751" s="330"/>
      <c r="J751" s="330"/>
      <c r="K751" s="330"/>
      <c r="L751" s="330"/>
      <c r="M751" s="330"/>
      <c r="N751" s="330"/>
      <c r="O751" s="330"/>
      <c r="P751" s="330"/>
      <c r="Q751" s="330"/>
      <c r="R751" s="330"/>
      <c r="S751" s="330"/>
      <c r="T751" s="330"/>
      <c r="U751" s="330"/>
      <c r="V751" s="330"/>
      <c r="W751" s="330"/>
      <c r="X751" s="330"/>
      <c r="Y751" s="330"/>
      <c r="BF751" s="332">
        <v>747</v>
      </c>
      <c r="BG751" s="333">
        <v>135000</v>
      </c>
      <c r="BH751" s="333">
        <v>99000</v>
      </c>
      <c r="BI751" s="333">
        <v>110000</v>
      </c>
      <c r="BJ751" s="333">
        <v>85000</v>
      </c>
      <c r="BK751" s="333">
        <v>99000</v>
      </c>
      <c r="BL751" s="333"/>
      <c r="BM751" s="333"/>
      <c r="BN751" s="333"/>
      <c r="BO751" s="333"/>
      <c r="BP751" s="331" t="s">
        <v>287</v>
      </c>
    </row>
    <row r="752" spans="1:68" s="331" customFormat="1" x14ac:dyDescent="0.3">
      <c r="A752" s="330"/>
      <c r="B752" s="330"/>
      <c r="C752" s="330"/>
      <c r="D752" s="330"/>
      <c r="E752" s="330"/>
      <c r="F752" s="330"/>
      <c r="G752" s="330"/>
      <c r="H752" s="330"/>
      <c r="I752" s="330"/>
      <c r="J752" s="330"/>
      <c r="K752" s="330"/>
      <c r="L752" s="330"/>
      <c r="M752" s="330"/>
      <c r="N752" s="330"/>
      <c r="O752" s="330"/>
      <c r="P752" s="330"/>
      <c r="Q752" s="330"/>
      <c r="R752" s="330"/>
      <c r="S752" s="330"/>
      <c r="T752" s="330"/>
      <c r="U752" s="330"/>
      <c r="V752" s="330"/>
      <c r="W752" s="330"/>
      <c r="X752" s="330"/>
      <c r="Y752" s="330"/>
      <c r="BF752" s="332">
        <v>748</v>
      </c>
      <c r="BG752" s="333">
        <v>135000</v>
      </c>
      <c r="BH752" s="333">
        <v>99000</v>
      </c>
      <c r="BI752" s="333">
        <v>110000</v>
      </c>
      <c r="BJ752" s="333">
        <v>85000</v>
      </c>
      <c r="BK752" s="333">
        <v>99000</v>
      </c>
      <c r="BL752" s="333"/>
      <c r="BM752" s="333"/>
      <c r="BN752" s="333"/>
      <c r="BO752" s="333"/>
      <c r="BP752" s="331" t="s">
        <v>287</v>
      </c>
    </row>
    <row r="753" spans="1:68" s="331" customFormat="1" x14ac:dyDescent="0.3">
      <c r="A753" s="330"/>
      <c r="B753" s="330"/>
      <c r="C753" s="330"/>
      <c r="D753" s="330"/>
      <c r="E753" s="330"/>
      <c r="F753" s="330"/>
      <c r="G753" s="330"/>
      <c r="H753" s="330"/>
      <c r="I753" s="330"/>
      <c r="J753" s="330"/>
      <c r="K753" s="330"/>
      <c r="L753" s="330"/>
      <c r="M753" s="330"/>
      <c r="N753" s="330"/>
      <c r="O753" s="330"/>
      <c r="P753" s="330"/>
      <c r="Q753" s="330"/>
      <c r="R753" s="330"/>
      <c r="S753" s="330"/>
      <c r="T753" s="330"/>
      <c r="U753" s="330"/>
      <c r="V753" s="330"/>
      <c r="W753" s="330"/>
      <c r="X753" s="330"/>
      <c r="Y753" s="330"/>
      <c r="BF753" s="332">
        <v>749</v>
      </c>
      <c r="BG753" s="333">
        <v>135000</v>
      </c>
      <c r="BH753" s="333">
        <v>99000</v>
      </c>
      <c r="BI753" s="333">
        <v>110000</v>
      </c>
      <c r="BJ753" s="333">
        <v>85000</v>
      </c>
      <c r="BK753" s="333">
        <v>99000</v>
      </c>
      <c r="BL753" s="333"/>
      <c r="BM753" s="333"/>
      <c r="BN753" s="333"/>
      <c r="BO753" s="333"/>
      <c r="BP753" s="331" t="s">
        <v>287</v>
      </c>
    </row>
    <row r="754" spans="1:68" s="331" customFormat="1" x14ac:dyDescent="0.3">
      <c r="A754" s="330"/>
      <c r="B754" s="330"/>
      <c r="C754" s="330"/>
      <c r="D754" s="330"/>
      <c r="E754" s="330"/>
      <c r="F754" s="330"/>
      <c r="G754" s="330"/>
      <c r="H754" s="330"/>
      <c r="I754" s="330"/>
      <c r="J754" s="330"/>
      <c r="K754" s="330"/>
      <c r="L754" s="330"/>
      <c r="M754" s="330"/>
      <c r="N754" s="330"/>
      <c r="O754" s="330"/>
      <c r="P754" s="330"/>
      <c r="Q754" s="330"/>
      <c r="R754" s="330"/>
      <c r="S754" s="330"/>
      <c r="T754" s="330"/>
      <c r="U754" s="330"/>
      <c r="V754" s="330"/>
      <c r="W754" s="330"/>
      <c r="X754" s="330"/>
      <c r="Y754" s="330"/>
      <c r="BF754" s="332">
        <v>750</v>
      </c>
      <c r="BG754" s="333">
        <v>135000</v>
      </c>
      <c r="BH754" s="333">
        <v>99000</v>
      </c>
      <c r="BI754" s="333">
        <v>110000</v>
      </c>
      <c r="BJ754" s="333">
        <v>85000</v>
      </c>
      <c r="BK754" s="333">
        <v>99000</v>
      </c>
      <c r="BL754" s="333"/>
      <c r="BM754" s="333"/>
      <c r="BN754" s="333"/>
      <c r="BO754" s="333"/>
      <c r="BP754" s="331" t="s">
        <v>287</v>
      </c>
    </row>
    <row r="756" spans="1:68" s="331" customFormat="1" x14ac:dyDescent="0.3">
      <c r="A756" s="330"/>
      <c r="B756" s="330"/>
      <c r="C756" s="330"/>
      <c r="D756" s="330"/>
      <c r="E756" s="330"/>
      <c r="F756" s="330"/>
      <c r="G756" s="330"/>
      <c r="H756" s="330"/>
      <c r="I756" s="330"/>
      <c r="J756" s="330"/>
      <c r="K756" s="330"/>
      <c r="L756" s="330"/>
      <c r="M756" s="330"/>
      <c r="N756" s="330"/>
      <c r="O756" s="330"/>
      <c r="P756" s="330"/>
      <c r="Q756" s="330"/>
      <c r="R756" s="330"/>
      <c r="S756" s="330"/>
      <c r="T756" s="330"/>
      <c r="U756" s="330"/>
      <c r="V756" s="330"/>
      <c r="W756" s="330"/>
      <c r="X756" s="330"/>
      <c r="Y756" s="330"/>
      <c r="BF756" s="332" t="s">
        <v>273</v>
      </c>
      <c r="BG756" s="333" t="s">
        <v>304</v>
      </c>
      <c r="BH756" s="333" t="s">
        <v>304</v>
      </c>
      <c r="BI756" s="333" t="s">
        <v>304</v>
      </c>
      <c r="BJ756" s="333">
        <v>150000</v>
      </c>
      <c r="BK756" s="333">
        <v>250000</v>
      </c>
      <c r="BL756" s="333"/>
      <c r="BM756" s="333"/>
      <c r="BN756" s="333"/>
      <c r="BO756" s="333"/>
    </row>
  </sheetData>
  <dataConsolidate/>
  <mergeCells count="21">
    <mergeCell ref="P25:Q25"/>
    <mergeCell ref="O26:O29"/>
    <mergeCell ref="P26:P27"/>
    <mergeCell ref="Q26:Q27"/>
    <mergeCell ref="R26:R27"/>
    <mergeCell ref="T26:T27"/>
    <mergeCell ref="P28:P29"/>
    <mergeCell ref="Q28:Q29"/>
    <mergeCell ref="R28:R29"/>
    <mergeCell ref="S28:S29"/>
    <mergeCell ref="T28:T29"/>
    <mergeCell ref="S26:S27"/>
    <mergeCell ref="U30:U31"/>
    <mergeCell ref="T32:T33"/>
    <mergeCell ref="U32:U33"/>
    <mergeCell ref="O30:O33"/>
    <mergeCell ref="P30:P33"/>
    <mergeCell ref="Q30:Q33"/>
    <mergeCell ref="R30:R33"/>
    <mergeCell ref="S30:S33"/>
    <mergeCell ref="T30:T31"/>
  </mergeCells>
  <conditionalFormatting sqref="E45:O45 K41:O41 K43:O44">
    <cfRule type="cellIs" dxfId="67" priority="52" operator="lessThan">
      <formula>0</formula>
    </cfRule>
  </conditionalFormatting>
  <conditionalFormatting sqref="L16:L18">
    <cfRule type="cellIs" dxfId="66" priority="51" operator="lessThan">
      <formula>0</formula>
    </cfRule>
  </conditionalFormatting>
  <conditionalFormatting sqref="L21">
    <cfRule type="cellIs" dxfId="65" priority="50" operator="lessThan">
      <formula>0</formula>
    </cfRule>
  </conditionalFormatting>
  <conditionalFormatting sqref="L25:M33">
    <cfRule type="cellIs" dxfId="64" priority="49" operator="lessThan">
      <formula>0</formula>
    </cfRule>
  </conditionalFormatting>
  <conditionalFormatting sqref="D15:D23">
    <cfRule type="cellIs" dxfId="63" priority="48" operator="lessThan">
      <formula>0</formula>
    </cfRule>
  </conditionalFormatting>
  <conditionalFormatting sqref="N32">
    <cfRule type="cellIs" dxfId="62" priority="47" operator="lessThan">
      <formula>0</formula>
    </cfRule>
  </conditionalFormatting>
  <conditionalFormatting sqref="T48:T56">
    <cfRule type="containsText" dxfId="61" priority="45" operator="containsText" text="Salah">
      <formula>NOT(ISERROR(SEARCH("Salah",T48)))</formula>
    </cfRule>
    <cfRule type="expression" dxfId="60" priority="46">
      <formula>"Salah"</formula>
    </cfRule>
  </conditionalFormatting>
  <conditionalFormatting sqref="T72:T79">
    <cfRule type="containsText" dxfId="59" priority="44" operator="containsText" text="Salah">
      <formula>NOT(ISERROR(SEARCH("Salah",T72)))</formula>
    </cfRule>
  </conditionalFormatting>
  <conditionalFormatting sqref="O30">
    <cfRule type="containsText" dxfId="58" priority="43" operator="containsText" text="IRR 6th.">
      <formula>NOT(ISERROR(SEARCH("IRR 6th.",O30)))</formula>
    </cfRule>
  </conditionalFormatting>
  <conditionalFormatting sqref="E41:J41 J39 E37:E40 F40 E43:J44 E42:O42">
    <cfRule type="cellIs" dxfId="57" priority="42" operator="lessThan">
      <formula>0</formula>
    </cfRule>
  </conditionalFormatting>
  <conditionalFormatting sqref="F37:F38">
    <cfRule type="cellIs" dxfId="56" priority="41" operator="lessThan">
      <formula>0</formula>
    </cfRule>
  </conditionalFormatting>
  <conditionalFormatting sqref="F39">
    <cfRule type="cellIs" dxfId="55" priority="40" operator="lessThan">
      <formula>0</formula>
    </cfRule>
  </conditionalFormatting>
  <conditionalFormatting sqref="G39:I39">
    <cfRule type="cellIs" dxfId="54" priority="39" operator="lessThan">
      <formula>0</formula>
    </cfRule>
  </conditionalFormatting>
  <conditionalFormatting sqref="G37:O37">
    <cfRule type="cellIs" dxfId="53" priority="38" operator="lessThan">
      <formula>0</formula>
    </cfRule>
  </conditionalFormatting>
  <conditionalFormatting sqref="G38:J38 L38:O38">
    <cfRule type="cellIs" dxfId="52" priority="37" operator="lessThan">
      <formula>0</formula>
    </cfRule>
  </conditionalFormatting>
  <conditionalFormatting sqref="G40:K40 M40:O40">
    <cfRule type="cellIs" dxfId="51" priority="36" operator="lessThan">
      <formula>0</formula>
    </cfRule>
  </conditionalFormatting>
  <conditionalFormatting sqref="K38">
    <cfRule type="cellIs" dxfId="50" priority="35" operator="lessThan">
      <formula>0</formula>
    </cfRule>
  </conditionalFormatting>
  <conditionalFormatting sqref="L40">
    <cfRule type="cellIs" dxfId="49" priority="34" operator="lessThan">
      <formula>0</formula>
    </cfRule>
  </conditionalFormatting>
  <conditionalFormatting sqref="D26:D28">
    <cfRule type="cellIs" dxfId="48" priority="33" operator="lessThan">
      <formula>0</formula>
    </cfRule>
  </conditionalFormatting>
  <conditionalFormatting sqref="O26">
    <cfRule type="containsText" dxfId="47" priority="32" operator="containsText" text="IRR 6th.">
      <formula>NOT(ISERROR(SEARCH("IRR 6th.",O26)))</formula>
    </cfRule>
  </conditionalFormatting>
  <conditionalFormatting sqref="Q30">
    <cfRule type="cellIs" dxfId="46" priority="31" operator="lessThan">
      <formula>0.2</formula>
    </cfRule>
  </conditionalFormatting>
  <conditionalFormatting sqref="P30">
    <cfRule type="containsText" dxfId="45" priority="30" operator="containsText" text="IRR 6th.">
      <formula>NOT(ISERROR(SEARCH("IRR 6th.",P30)))</formula>
    </cfRule>
  </conditionalFormatting>
  <conditionalFormatting sqref="Q26">
    <cfRule type="cellIs" dxfId="44" priority="29" operator="lessThan">
      <formula>0.2</formula>
    </cfRule>
  </conditionalFormatting>
  <conditionalFormatting sqref="P26">
    <cfRule type="containsText" dxfId="43" priority="28" operator="containsText" text="IRR 6th.">
      <formula>NOT(ISERROR(SEARCH("IRR 6th.",P26)))</formula>
    </cfRule>
  </conditionalFormatting>
  <conditionalFormatting sqref="Q28">
    <cfRule type="cellIs" dxfId="42" priority="27" operator="lessThan">
      <formula>0.2</formula>
    </cfRule>
  </conditionalFormatting>
  <conditionalFormatting sqref="P28">
    <cfRule type="containsText" dxfId="41" priority="26" operator="containsText" text="IRR 6th.">
      <formula>NOT(ISERROR(SEARCH("IRR 6th.",P28)))</formula>
    </cfRule>
  </conditionalFormatting>
  <conditionalFormatting sqref="K39:O39">
    <cfRule type="cellIs" dxfId="40" priority="25" operator="lessThan">
      <formula>0</formula>
    </cfRule>
  </conditionalFormatting>
  <conditionalFormatting sqref="P41 P43:P45">
    <cfRule type="cellIs" dxfId="39" priority="24" operator="lessThan">
      <formula>0</formula>
    </cfRule>
  </conditionalFormatting>
  <conditionalFormatting sqref="P42">
    <cfRule type="cellIs" dxfId="38" priority="23" operator="lessThan">
      <formula>0</formula>
    </cfRule>
  </conditionalFormatting>
  <conditionalFormatting sqref="P37">
    <cfRule type="cellIs" dxfId="37" priority="22" operator="lessThan">
      <formula>0</formula>
    </cfRule>
  </conditionalFormatting>
  <conditionalFormatting sqref="P38">
    <cfRule type="cellIs" dxfId="36" priority="21" operator="lessThan">
      <formula>0</formula>
    </cfRule>
  </conditionalFormatting>
  <conditionalFormatting sqref="P40">
    <cfRule type="cellIs" dxfId="35" priority="20" operator="lessThan">
      <formula>0</formula>
    </cfRule>
  </conditionalFormatting>
  <conditionalFormatting sqref="P39">
    <cfRule type="cellIs" dxfId="34" priority="19" operator="lessThan">
      <formula>0</formula>
    </cfRule>
  </conditionalFormatting>
  <conditionalFormatting sqref="Q41 Q43:Q45">
    <cfRule type="cellIs" dxfId="33" priority="18" operator="lessThan">
      <formula>0</formula>
    </cfRule>
  </conditionalFormatting>
  <conditionalFormatting sqref="Q42">
    <cfRule type="cellIs" dxfId="32" priority="17" operator="lessThan">
      <formula>0</formula>
    </cfRule>
  </conditionalFormatting>
  <conditionalFormatting sqref="Q37">
    <cfRule type="cellIs" dxfId="31" priority="16" operator="lessThan">
      <formula>0</formula>
    </cfRule>
  </conditionalFormatting>
  <conditionalFormatting sqref="Q38">
    <cfRule type="cellIs" dxfId="30" priority="15" operator="lessThan">
      <formula>0</formula>
    </cfRule>
  </conditionalFormatting>
  <conditionalFormatting sqref="Q40">
    <cfRule type="cellIs" dxfId="29" priority="14" operator="lessThan">
      <formula>0</formula>
    </cfRule>
  </conditionalFormatting>
  <conditionalFormatting sqref="Q39">
    <cfRule type="cellIs" dxfId="28" priority="13" operator="lessThan">
      <formula>0</formula>
    </cfRule>
  </conditionalFormatting>
  <conditionalFormatting sqref="R39">
    <cfRule type="cellIs" dxfId="27" priority="7" operator="lessThan">
      <formula>0</formula>
    </cfRule>
  </conditionalFormatting>
  <conditionalFormatting sqref="R41 R43:R45">
    <cfRule type="cellIs" dxfId="26" priority="12" operator="lessThan">
      <formula>0</formula>
    </cfRule>
  </conditionalFormatting>
  <conditionalFormatting sqref="R42">
    <cfRule type="cellIs" dxfId="25" priority="11" operator="lessThan">
      <formula>0</formula>
    </cfRule>
  </conditionalFormatting>
  <conditionalFormatting sqref="R37">
    <cfRule type="cellIs" dxfId="24" priority="10" operator="lessThan">
      <formula>0</formula>
    </cfRule>
  </conditionalFormatting>
  <conditionalFormatting sqref="R38">
    <cfRule type="cellIs" dxfId="23" priority="9" operator="lessThan">
      <formula>0</formula>
    </cfRule>
  </conditionalFormatting>
  <conditionalFormatting sqref="R40">
    <cfRule type="cellIs" dxfId="22" priority="8" operator="lessThan">
      <formula>0</formula>
    </cfRule>
  </conditionalFormatting>
  <conditionalFormatting sqref="S39">
    <cfRule type="cellIs" dxfId="21" priority="1" operator="lessThan">
      <formula>0</formula>
    </cfRule>
  </conditionalFormatting>
  <conditionalFormatting sqref="S41 S43:S45">
    <cfRule type="cellIs" dxfId="20" priority="6" operator="lessThan">
      <formula>0</formula>
    </cfRule>
  </conditionalFormatting>
  <conditionalFormatting sqref="S42">
    <cfRule type="cellIs" dxfId="19" priority="5" operator="lessThan">
      <formula>0</formula>
    </cfRule>
  </conditionalFormatting>
  <conditionalFormatting sqref="S37">
    <cfRule type="cellIs" dxfId="18" priority="4" operator="lessThan">
      <formula>0</formula>
    </cfRule>
  </conditionalFormatting>
  <conditionalFormatting sqref="S38">
    <cfRule type="cellIs" dxfId="17" priority="3" operator="lessThan">
      <formula>0</formula>
    </cfRule>
  </conditionalFormatting>
  <conditionalFormatting sqref="S40">
    <cfRule type="cellIs" dxfId="16" priority="2" operator="lessThan">
      <formula>0</formula>
    </cfRule>
  </conditionalFormatting>
  <dataValidations count="13">
    <dataValidation type="list" allowBlank="1" showInputMessage="1" showErrorMessage="1" sqref="E6:L6" xr:uid="{00000000-0002-0000-0900-000000000000}">
      <formula1>$AG$7:$AG$17</formula1>
    </dataValidation>
    <dataValidation type="list" allowBlank="1" showInputMessage="1" showErrorMessage="1" sqref="E10:L10" xr:uid="{00000000-0002-0000-0900-000001000000}">
      <formula1>$AM$7:$AM$11</formula1>
    </dataValidation>
    <dataValidation type="list" allowBlank="1" showInputMessage="1" showErrorMessage="1" sqref="E8:L8" xr:uid="{00000000-0002-0000-0900-000002000000}">
      <formula1>$AI$7:$AI$9</formula1>
    </dataValidation>
    <dataValidation type="list" allowBlank="1" showInputMessage="1" showErrorMessage="1" sqref="E7:L7" xr:uid="{00000000-0002-0000-0900-000003000000}">
      <formula1>$AH$7:$AH$17</formula1>
    </dataValidation>
    <dataValidation type="list" allowBlank="1" showInputMessage="1" showErrorMessage="1" sqref="E9:I9" xr:uid="{00000000-0002-0000-0900-000004000000}">
      <formula1>$AJ$7:$AJ$34</formula1>
    </dataValidation>
    <dataValidation type="list" allowBlank="1" showInputMessage="1" showErrorMessage="1" sqref="E48:J55" xr:uid="{00000000-0002-0000-0900-000005000000}">
      <formula1>$AN$7:$AN$8</formula1>
    </dataValidation>
    <dataValidation type="list" allowBlank="1" showInputMessage="1" showErrorMessage="1" sqref="E72:F74" xr:uid="{00000000-0002-0000-0900-000006000000}">
      <formula1>$AQ$8:$AQ$27</formula1>
    </dataValidation>
    <dataValidation type="list" allowBlank="1" showInputMessage="1" showErrorMessage="1" sqref="E77:F79 G72:S79" xr:uid="{00000000-0002-0000-0900-000007000000}">
      <formula1>$AQ$7:$AQ$27</formula1>
    </dataValidation>
    <dataValidation type="list" allowBlank="1" showInputMessage="1" showErrorMessage="1" sqref="E56:J56 K48:S56" xr:uid="{00000000-0002-0000-0900-000008000000}">
      <formula1>$AN$8:$AN$9</formula1>
    </dataValidation>
    <dataValidation type="list" allowBlank="1" showInputMessage="1" showErrorMessage="1" sqref="J9" xr:uid="{00000000-0002-0000-0900-000009000000}">
      <formula1>$AK$7:$AK$19</formula1>
    </dataValidation>
    <dataValidation type="list" allowBlank="1" showInputMessage="1" showErrorMessage="1" sqref="B30" xr:uid="{00000000-0002-0000-0900-00000A000000}">
      <formula1>$AN$7:$AN$9</formula1>
    </dataValidation>
    <dataValidation type="list" allowBlank="1" showInputMessage="1" showErrorMessage="1" sqref="L9" xr:uid="{00000000-0002-0000-0900-00000B000000}">
      <formula1>$AL$7:$AL$21</formula1>
    </dataValidation>
    <dataValidation type="list" allowBlank="1" showInputMessage="1" showErrorMessage="1" sqref="E75:F76" xr:uid="{00000000-0002-0000-0900-00000C000000}">
      <formula1>$AQ$9:$AQ$28</formula1>
    </dataValidation>
  </dataValidations>
  <printOptions horizontalCentered="1"/>
  <pageMargins left="0.2" right="0.2" top="0.16" bottom="0" header="0.3" footer="0.3"/>
  <pageSetup paperSize="9" scale="41" orientation="landscape" r:id="rId1"/>
  <legacy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88"/>
  <sheetViews>
    <sheetView topLeftCell="A49" zoomScale="80" zoomScaleNormal="80" workbookViewId="0">
      <selection activeCell="E21" sqref="E21"/>
    </sheetView>
  </sheetViews>
  <sheetFormatPr defaultColWidth="9.1796875" defaultRowHeight="13" x14ac:dyDescent="0.3"/>
  <cols>
    <col min="1" max="1" width="16.81640625" style="330" customWidth="1"/>
    <col min="2" max="2" width="15.81640625" style="330" customWidth="1"/>
    <col min="3" max="3" width="16.1796875" style="330" customWidth="1"/>
    <col min="4" max="4" width="19.26953125" style="330" customWidth="1"/>
    <col min="5" max="5" width="19" style="666" customWidth="1"/>
    <col min="6" max="6" width="15.54296875" style="666" customWidth="1"/>
    <col min="7" max="7" width="17.453125" style="330" customWidth="1"/>
    <col min="8" max="8" width="17.26953125" style="330" customWidth="1"/>
    <col min="9" max="9" width="15.453125" style="330" customWidth="1"/>
    <col min="10" max="10" width="15.26953125" style="330" customWidth="1"/>
    <col min="11" max="11" width="16" style="330" customWidth="1"/>
    <col min="12" max="12" width="15.81640625" style="330" customWidth="1"/>
    <col min="13" max="13" width="9.1796875" style="330"/>
    <col min="14" max="14" width="15.81640625" style="330" bestFit="1" customWidth="1"/>
    <col min="15" max="15" width="16.7265625" style="330" bestFit="1" customWidth="1"/>
    <col min="16" max="16" width="14.81640625" style="330" bestFit="1" customWidth="1"/>
    <col min="17" max="17" width="13" style="330" bestFit="1" customWidth="1"/>
    <col min="18" max="16384" width="9.1796875" style="330"/>
  </cols>
  <sheetData>
    <row r="1" spans="1:12" x14ac:dyDescent="0.3">
      <c r="A1" s="1180" t="s">
        <v>476</v>
      </c>
      <c r="B1" s="1180"/>
      <c r="C1" s="1180"/>
    </row>
    <row r="2" spans="1:12" x14ac:dyDescent="0.3">
      <c r="A2" s="1180"/>
      <c r="B2" s="1180"/>
      <c r="C2" s="1180"/>
    </row>
    <row r="3" spans="1:12" x14ac:dyDescent="0.3">
      <c r="A3" s="672" t="s">
        <v>145</v>
      </c>
      <c r="B3" s="330" t="s">
        <v>419</v>
      </c>
      <c r="D3" s="668" t="s">
        <v>461</v>
      </c>
      <c r="E3" s="673">
        <v>0.06</v>
      </c>
      <c r="F3" s="665"/>
      <c r="G3" s="668" t="s">
        <v>466</v>
      </c>
      <c r="H3" s="666">
        <v>36000000</v>
      </c>
      <c r="J3" s="668" t="s">
        <v>434</v>
      </c>
      <c r="K3" s="666">
        <v>750000000</v>
      </c>
    </row>
    <row r="4" spans="1:12" x14ac:dyDescent="0.3">
      <c r="A4" s="672" t="s">
        <v>123</v>
      </c>
      <c r="D4" s="668" t="s">
        <v>302</v>
      </c>
      <c r="E4" s="674">
        <v>0.15</v>
      </c>
      <c r="F4" s="665"/>
      <c r="G4" s="668" t="s">
        <v>467</v>
      </c>
      <c r="H4" s="666">
        <v>153088834</v>
      </c>
      <c r="J4" s="668" t="s">
        <v>31</v>
      </c>
      <c r="K4" s="666">
        <v>614268302.5</v>
      </c>
    </row>
    <row r="5" spans="1:12" x14ac:dyDescent="0.3">
      <c r="A5" s="672" t="s">
        <v>147</v>
      </c>
      <c r="B5" s="330" t="s">
        <v>152</v>
      </c>
      <c r="D5" s="668" t="s">
        <v>462</v>
      </c>
      <c r="E5" s="673">
        <v>0.125</v>
      </c>
      <c r="F5" s="665"/>
      <c r="G5" s="668" t="s">
        <v>465</v>
      </c>
      <c r="H5" s="666"/>
      <c r="J5" s="668" t="s">
        <v>477</v>
      </c>
      <c r="K5" s="666">
        <v>153088834</v>
      </c>
    </row>
    <row r="6" spans="1:12" x14ac:dyDescent="0.3">
      <c r="A6" s="672" t="s">
        <v>148</v>
      </c>
      <c r="B6" s="330" t="s">
        <v>159</v>
      </c>
      <c r="D6" s="668" t="s">
        <v>463</v>
      </c>
      <c r="E6" s="676">
        <v>15000</v>
      </c>
      <c r="F6" s="677"/>
      <c r="G6" s="724" t="s">
        <v>490</v>
      </c>
      <c r="H6" s="675"/>
      <c r="J6" s="668" t="s">
        <v>478</v>
      </c>
      <c r="K6" s="666">
        <v>122853660.5</v>
      </c>
    </row>
    <row r="7" spans="1:12" x14ac:dyDescent="0.3">
      <c r="A7" s="672" t="s">
        <v>167</v>
      </c>
      <c r="B7" s="330" t="s">
        <v>169</v>
      </c>
      <c r="D7" s="672" t="s">
        <v>459</v>
      </c>
      <c r="E7" s="678">
        <v>80</v>
      </c>
      <c r="F7" s="665"/>
      <c r="G7" s="724" t="s">
        <v>470</v>
      </c>
      <c r="H7" s="666">
        <v>9000000</v>
      </c>
      <c r="J7" s="668" t="s">
        <v>297</v>
      </c>
      <c r="K7" s="666">
        <v>675000000</v>
      </c>
    </row>
    <row r="8" spans="1:12" x14ac:dyDescent="0.3">
      <c r="A8" s="672" t="s">
        <v>424</v>
      </c>
      <c r="B8" s="725">
        <v>43844</v>
      </c>
      <c r="D8" s="672" t="s">
        <v>460</v>
      </c>
      <c r="E8" s="678">
        <v>80</v>
      </c>
      <c r="F8" s="665"/>
      <c r="G8" s="724" t="s">
        <v>468</v>
      </c>
      <c r="H8" s="666">
        <f>Pemeliharaan!J20</f>
        <v>10000000</v>
      </c>
      <c r="J8" s="668" t="s">
        <v>296</v>
      </c>
      <c r="K8" s="666">
        <v>82013929</v>
      </c>
    </row>
    <row r="9" spans="1:12" x14ac:dyDescent="0.3">
      <c r="A9" s="672" t="s">
        <v>184</v>
      </c>
      <c r="B9" s="330" t="s">
        <v>479</v>
      </c>
      <c r="D9" s="672" t="s">
        <v>385</v>
      </c>
      <c r="E9" s="675">
        <f>K4/E8</f>
        <v>7678353.78125</v>
      </c>
      <c r="G9" s="724" t="s">
        <v>469</v>
      </c>
      <c r="H9" s="666"/>
      <c r="J9" s="668" t="s">
        <v>480</v>
      </c>
      <c r="K9" s="726">
        <v>-901314211.75250006</v>
      </c>
    </row>
    <row r="10" spans="1:12" x14ac:dyDescent="0.3">
      <c r="A10" s="727" t="s">
        <v>425</v>
      </c>
      <c r="B10" s="665"/>
      <c r="D10" s="672" t="s">
        <v>357</v>
      </c>
      <c r="E10" s="330"/>
      <c r="G10" s="668" t="s">
        <v>355</v>
      </c>
      <c r="K10" s="667">
        <f>K3-K4-K5-K6-K7-K8+K9</f>
        <v>-1798538937.7525001</v>
      </c>
    </row>
    <row r="11" spans="1:12" x14ac:dyDescent="0.3">
      <c r="A11" s="672" t="s">
        <v>464</v>
      </c>
      <c r="B11" s="728">
        <v>1</v>
      </c>
      <c r="E11" s="330"/>
    </row>
    <row r="12" spans="1:12" ht="3" customHeight="1" x14ac:dyDescent="0.3"/>
    <row r="13" spans="1:12" x14ac:dyDescent="0.3">
      <c r="B13" s="1181" t="s">
        <v>431</v>
      </c>
      <c r="C13" s="1181"/>
      <c r="D13" s="1181"/>
      <c r="E13" s="1181"/>
      <c r="F13" s="1181"/>
      <c r="G13" s="1181" t="s">
        <v>359</v>
      </c>
      <c r="H13" s="1181"/>
      <c r="I13" s="1181"/>
      <c r="J13" s="1181"/>
      <c r="K13" s="1182" t="s">
        <v>454</v>
      </c>
      <c r="L13" s="668"/>
    </row>
    <row r="14" spans="1:12" x14ac:dyDescent="0.3">
      <c r="A14" s="330" t="s">
        <v>195</v>
      </c>
      <c r="B14" s="679" t="s">
        <v>109</v>
      </c>
      <c r="C14" s="679" t="s">
        <v>45</v>
      </c>
      <c r="D14" s="679" t="s">
        <v>110</v>
      </c>
      <c r="E14" s="669" t="s">
        <v>429</v>
      </c>
      <c r="F14" s="669" t="s">
        <v>430</v>
      </c>
      <c r="G14" s="679" t="s">
        <v>109</v>
      </c>
      <c r="H14" s="679" t="s">
        <v>45</v>
      </c>
      <c r="I14" s="679" t="s">
        <v>110</v>
      </c>
      <c r="J14" s="679" t="s">
        <v>429</v>
      </c>
      <c r="K14" s="1183"/>
      <c r="L14" s="679" t="s">
        <v>48</v>
      </c>
    </row>
    <row r="15" spans="1:12" x14ac:dyDescent="0.3">
      <c r="A15" s="670" t="s">
        <v>432</v>
      </c>
      <c r="B15" s="686"/>
      <c r="C15" s="729" t="s">
        <v>481</v>
      </c>
      <c r="D15" s="729"/>
      <c r="E15" s="730"/>
      <c r="F15" s="689"/>
      <c r="G15" s="731"/>
      <c r="H15" s="342"/>
      <c r="I15" s="342"/>
      <c r="J15" s="732"/>
    </row>
    <row r="16" spans="1:12" x14ac:dyDescent="0.3">
      <c r="A16" s="670" t="s">
        <v>437</v>
      </c>
      <c r="B16" s="733"/>
      <c r="C16" s="595">
        <v>60</v>
      </c>
      <c r="D16" s="595"/>
      <c r="E16" s="595"/>
      <c r="F16" s="689"/>
      <c r="G16" s="731"/>
      <c r="H16" s="342"/>
      <c r="I16" s="342"/>
      <c r="J16" s="732"/>
    </row>
    <row r="17" spans="1:12" x14ac:dyDescent="0.3">
      <c r="A17" s="670" t="s">
        <v>433</v>
      </c>
      <c r="B17" s="734"/>
      <c r="C17" s="735">
        <f>150000000/12/C16</f>
        <v>208333.33333333334</v>
      </c>
      <c r="D17" s="735"/>
      <c r="E17" s="735"/>
      <c r="F17" s="689"/>
      <c r="G17" s="731"/>
      <c r="H17" s="342"/>
      <c r="I17" s="342"/>
      <c r="J17" s="732"/>
    </row>
    <row r="18" spans="1:12" ht="4.5" customHeight="1" x14ac:dyDescent="0.3">
      <c r="A18" s="670"/>
      <c r="B18" s="731"/>
      <c r="C18" s="342"/>
      <c r="D18" s="342"/>
      <c r="E18" s="665"/>
      <c r="F18" s="689"/>
      <c r="G18" s="731"/>
      <c r="H18" s="342"/>
      <c r="I18" s="342"/>
      <c r="J18" s="732"/>
    </row>
    <row r="19" spans="1:12" x14ac:dyDescent="0.3">
      <c r="A19" s="736" t="s">
        <v>435</v>
      </c>
      <c r="B19" s="737"/>
      <c r="C19" s="696"/>
      <c r="D19" s="696"/>
      <c r="E19" s="698"/>
      <c r="F19" s="738"/>
      <c r="G19" s="737"/>
      <c r="H19" s="696"/>
      <c r="I19" s="696"/>
      <c r="J19" s="699"/>
      <c r="K19" s="696"/>
      <c r="L19" s="699"/>
    </row>
    <row r="20" spans="1:12" x14ac:dyDescent="0.3">
      <c r="A20" s="700" t="s">
        <v>426</v>
      </c>
      <c r="B20" s="739"/>
      <c r="C20" s="701"/>
      <c r="D20" s="701"/>
      <c r="E20" s="687"/>
      <c r="F20" s="702"/>
      <c r="G20" s="739"/>
      <c r="H20" s="701"/>
      <c r="I20" s="701"/>
      <c r="J20" s="740"/>
      <c r="K20" s="701"/>
      <c r="L20" s="702">
        <f>SUM(B20:K20)</f>
        <v>0</v>
      </c>
    </row>
    <row r="21" spans="1:12" x14ac:dyDescent="0.3">
      <c r="A21" s="700" t="s">
        <v>427</v>
      </c>
      <c r="B21" s="741">
        <f>B17*B16*12</f>
        <v>0</v>
      </c>
      <c r="C21" s="703"/>
      <c r="D21" s="701"/>
      <c r="E21" s="687"/>
      <c r="F21" s="702"/>
      <c r="G21" s="739"/>
      <c r="H21" s="701"/>
      <c r="I21" s="701"/>
      <c r="J21" s="740"/>
      <c r="K21" s="701"/>
      <c r="L21" s="702">
        <f t="shared" ref="L21:L31" si="0">SUM(B21:K21)</f>
        <v>0</v>
      </c>
    </row>
    <row r="22" spans="1:12" x14ac:dyDescent="0.3">
      <c r="A22" s="700" t="s">
        <v>428</v>
      </c>
      <c r="B22" s="741">
        <f t="shared" ref="B22:B25" si="1">B21</f>
        <v>0</v>
      </c>
      <c r="C22" s="703"/>
      <c r="D22" s="701"/>
      <c r="E22" s="687"/>
      <c r="F22" s="702"/>
      <c r="G22" s="739"/>
      <c r="H22" s="701"/>
      <c r="I22" s="701"/>
      <c r="J22" s="740"/>
      <c r="K22" s="701"/>
      <c r="L22" s="702">
        <f t="shared" si="0"/>
        <v>0</v>
      </c>
    </row>
    <row r="23" spans="1:12" x14ac:dyDescent="0.3">
      <c r="A23" s="700" t="s">
        <v>436</v>
      </c>
      <c r="B23" s="741">
        <f t="shared" si="1"/>
        <v>0</v>
      </c>
      <c r="C23" s="703"/>
      <c r="D23" s="701"/>
      <c r="E23" s="687"/>
      <c r="F23" s="702"/>
      <c r="G23" s="739"/>
      <c r="H23" s="701"/>
      <c r="I23" s="701"/>
      <c r="J23" s="740"/>
      <c r="K23" s="701"/>
      <c r="L23" s="702">
        <f t="shared" si="0"/>
        <v>0</v>
      </c>
    </row>
    <row r="24" spans="1:12" x14ac:dyDescent="0.3">
      <c r="A24" s="700" t="s">
        <v>442</v>
      </c>
      <c r="B24" s="741">
        <f t="shared" si="1"/>
        <v>0</v>
      </c>
      <c r="C24" s="703"/>
      <c r="D24" s="703">
        <f>D17*D16*12</f>
        <v>0</v>
      </c>
      <c r="E24" s="687">
        <f>E17*E16*12</f>
        <v>0</v>
      </c>
      <c r="F24" s="702"/>
      <c r="G24" s="739"/>
      <c r="H24" s="701"/>
      <c r="I24" s="701"/>
      <c r="J24" s="740"/>
      <c r="K24" s="701"/>
      <c r="L24" s="702">
        <f t="shared" si="0"/>
        <v>0</v>
      </c>
    </row>
    <row r="25" spans="1:12" x14ac:dyDescent="0.3">
      <c r="A25" s="700" t="s">
        <v>443</v>
      </c>
      <c r="B25" s="741">
        <f t="shared" si="1"/>
        <v>0</v>
      </c>
      <c r="C25" s="703"/>
      <c r="D25" s="703">
        <f>D24</f>
        <v>0</v>
      </c>
      <c r="E25" s="687">
        <f>E24</f>
        <v>0</v>
      </c>
      <c r="F25" s="702"/>
      <c r="G25" s="739"/>
      <c r="H25" s="701"/>
      <c r="I25" s="701"/>
      <c r="J25" s="740"/>
      <c r="K25" s="701"/>
      <c r="L25" s="702">
        <f t="shared" si="0"/>
        <v>0</v>
      </c>
    </row>
    <row r="26" spans="1:12" ht="4.5" customHeight="1" x14ac:dyDescent="0.3">
      <c r="A26" s="700"/>
      <c r="B26" s="741"/>
      <c r="C26" s="703"/>
      <c r="D26" s="703"/>
      <c r="E26" s="687"/>
      <c r="F26" s="702"/>
      <c r="G26" s="739"/>
      <c r="H26" s="701"/>
      <c r="I26" s="701"/>
      <c r="J26" s="740"/>
      <c r="K26" s="701"/>
      <c r="L26" s="702"/>
    </row>
    <row r="27" spans="1:12" x14ac:dyDescent="0.3">
      <c r="A27" s="700" t="s">
        <v>444</v>
      </c>
      <c r="B27" s="741">
        <f>B25</f>
        <v>0</v>
      </c>
      <c r="C27" s="703">
        <v>150000000</v>
      </c>
      <c r="D27" s="703">
        <f>D25</f>
        <v>0</v>
      </c>
      <c r="E27" s="687">
        <f>E25</f>
        <v>0</v>
      </c>
      <c r="F27" s="702"/>
      <c r="G27" s="739"/>
      <c r="H27" s="701"/>
      <c r="I27" s="701"/>
      <c r="J27" s="740"/>
      <c r="K27" s="701"/>
      <c r="L27" s="680">
        <f t="shared" si="0"/>
        <v>150000000</v>
      </c>
    </row>
    <row r="28" spans="1:12" x14ac:dyDescent="0.3">
      <c r="A28" s="700" t="s">
        <v>445</v>
      </c>
      <c r="B28" s="741">
        <f t="shared" ref="B28:E31" si="2">B27</f>
        <v>0</v>
      </c>
      <c r="C28" s="703">
        <f t="shared" si="2"/>
        <v>150000000</v>
      </c>
      <c r="D28" s="703">
        <f t="shared" si="2"/>
        <v>0</v>
      </c>
      <c r="E28" s="687">
        <f t="shared" si="2"/>
        <v>0</v>
      </c>
      <c r="F28" s="702"/>
      <c r="G28" s="739"/>
      <c r="H28" s="701"/>
      <c r="I28" s="701"/>
      <c r="J28" s="740"/>
      <c r="K28" s="701"/>
      <c r="L28" s="681">
        <f t="shared" si="0"/>
        <v>150000000</v>
      </c>
    </row>
    <row r="29" spans="1:12" x14ac:dyDescent="0.3">
      <c r="A29" s="700" t="s">
        <v>482</v>
      </c>
      <c r="B29" s="741">
        <f t="shared" si="2"/>
        <v>0</v>
      </c>
      <c r="C29" s="703">
        <f t="shared" si="2"/>
        <v>150000000</v>
      </c>
      <c r="D29" s="703">
        <f t="shared" si="2"/>
        <v>0</v>
      </c>
      <c r="E29" s="687">
        <f t="shared" si="2"/>
        <v>0</v>
      </c>
      <c r="F29" s="702"/>
      <c r="G29" s="739"/>
      <c r="H29" s="701"/>
      <c r="I29" s="701"/>
      <c r="J29" s="740"/>
      <c r="K29" s="701"/>
      <c r="L29" s="681">
        <f t="shared" si="0"/>
        <v>150000000</v>
      </c>
    </row>
    <row r="30" spans="1:12" x14ac:dyDescent="0.3">
      <c r="A30" s="700" t="s">
        <v>483</v>
      </c>
      <c r="B30" s="741">
        <f t="shared" si="2"/>
        <v>0</v>
      </c>
      <c r="C30" s="703">
        <f t="shared" si="2"/>
        <v>150000000</v>
      </c>
      <c r="D30" s="703">
        <f t="shared" si="2"/>
        <v>0</v>
      </c>
      <c r="E30" s="687">
        <f t="shared" si="2"/>
        <v>0</v>
      </c>
      <c r="F30" s="702"/>
      <c r="G30" s="739"/>
      <c r="H30" s="701"/>
      <c r="I30" s="701"/>
      <c r="J30" s="740"/>
      <c r="K30" s="701"/>
      <c r="L30" s="681">
        <f t="shared" si="0"/>
        <v>150000000</v>
      </c>
    </row>
    <row r="31" spans="1:12" x14ac:dyDescent="0.3">
      <c r="A31" s="700" t="s">
        <v>484</v>
      </c>
      <c r="B31" s="741">
        <f t="shared" si="2"/>
        <v>0</v>
      </c>
      <c r="C31" s="703">
        <f t="shared" si="2"/>
        <v>150000000</v>
      </c>
      <c r="D31" s="703">
        <f t="shared" si="2"/>
        <v>0</v>
      </c>
      <c r="E31" s="687">
        <f t="shared" si="2"/>
        <v>0</v>
      </c>
      <c r="F31" s="702"/>
      <c r="G31" s="739"/>
      <c r="H31" s="701"/>
      <c r="I31" s="701"/>
      <c r="J31" s="740"/>
      <c r="K31" s="701"/>
      <c r="L31" s="681">
        <f t="shared" si="0"/>
        <v>150000000</v>
      </c>
    </row>
    <row r="32" spans="1:12" x14ac:dyDescent="0.3">
      <c r="A32" s="704"/>
      <c r="B32" s="720">
        <f>SUM(B20:B31)</f>
        <v>0</v>
      </c>
      <c r="C32" s="720">
        <f t="shared" ref="C32:E32" si="3">SUM(C20:C31)</f>
        <v>750000000</v>
      </c>
      <c r="D32" s="720">
        <f t="shared" si="3"/>
        <v>0</v>
      </c>
      <c r="E32" s="721">
        <f t="shared" si="3"/>
        <v>0</v>
      </c>
      <c r="F32" s="721">
        <f t="shared" ref="F32:L32" si="4">SUM(F21:F31)</f>
        <v>0</v>
      </c>
      <c r="G32" s="720">
        <f t="shared" si="4"/>
        <v>0</v>
      </c>
      <c r="H32" s="720">
        <f t="shared" si="4"/>
        <v>0</v>
      </c>
      <c r="I32" s="720">
        <f t="shared" si="4"/>
        <v>0</v>
      </c>
      <c r="J32" s="720">
        <f t="shared" si="4"/>
        <v>0</v>
      </c>
      <c r="K32" s="742">
        <f t="shared" si="4"/>
        <v>0</v>
      </c>
      <c r="L32" s="720">
        <f t="shared" si="4"/>
        <v>750000000</v>
      </c>
    </row>
    <row r="34" spans="1:12" x14ac:dyDescent="0.3">
      <c r="A34" s="719" t="s">
        <v>438</v>
      </c>
      <c r="B34" s="697"/>
      <c r="C34" s="697"/>
      <c r="D34" s="697"/>
      <c r="E34" s="705"/>
      <c r="F34" s="705"/>
      <c r="G34" s="697"/>
      <c r="H34" s="697"/>
      <c r="I34" s="697"/>
      <c r="J34" s="697"/>
      <c r="K34" s="697"/>
      <c r="L34" s="706"/>
    </row>
    <row r="35" spans="1:12" x14ac:dyDescent="0.3">
      <c r="A35" s="707"/>
      <c r="B35" s="717" t="s">
        <v>446</v>
      </c>
      <c r="C35" s="743" t="s">
        <v>235</v>
      </c>
      <c r="D35" s="717" t="s">
        <v>31</v>
      </c>
      <c r="E35" s="744" t="s">
        <v>384</v>
      </c>
      <c r="F35" s="718" t="s">
        <v>477</v>
      </c>
      <c r="G35" s="743" t="s">
        <v>134</v>
      </c>
      <c r="H35" s="717" t="s">
        <v>135</v>
      </c>
      <c r="I35" s="743" t="s">
        <v>439</v>
      </c>
      <c r="J35" s="719"/>
      <c r="K35" s="745" t="s">
        <v>440</v>
      </c>
      <c r="L35" s="717" t="s">
        <v>48</v>
      </c>
    </row>
    <row r="36" spans="1:12" x14ac:dyDescent="0.3">
      <c r="A36" s="708" t="s">
        <v>426</v>
      </c>
      <c r="B36" s="746">
        <v>42500000</v>
      </c>
      <c r="C36" s="709"/>
      <c r="D36" s="746">
        <v>92431635.400000006</v>
      </c>
      <c r="E36" s="710"/>
      <c r="F36" s="746"/>
      <c r="G36" s="709"/>
      <c r="H36" s="747"/>
      <c r="I36" s="709"/>
      <c r="J36" s="748">
        <f>SUM(B36:I36)</f>
        <v>134931635.40000001</v>
      </c>
      <c r="K36" s="709"/>
      <c r="L36" s="712">
        <f>J36+K36</f>
        <v>134931635.40000001</v>
      </c>
    </row>
    <row r="37" spans="1:12" x14ac:dyDescent="0.3">
      <c r="A37" s="708" t="s">
        <v>427</v>
      </c>
      <c r="B37" s="684">
        <v>127500000</v>
      </c>
      <c r="C37" s="688"/>
      <c r="D37" s="684">
        <v>397276024.30000001</v>
      </c>
      <c r="E37" s="688"/>
      <c r="F37" s="684"/>
      <c r="G37" s="688">
        <v>2639972</v>
      </c>
      <c r="H37" s="684"/>
      <c r="I37" s="711"/>
      <c r="J37" s="748">
        <f>SUM(B37:I37)</f>
        <v>527415996.30000001</v>
      </c>
      <c r="K37" s="711"/>
      <c r="L37" s="712">
        <f>J37+K37</f>
        <v>527415996.30000001</v>
      </c>
    </row>
    <row r="38" spans="1:12" x14ac:dyDescent="0.3">
      <c r="A38" s="708" t="s">
        <v>428</v>
      </c>
      <c r="B38" s="684">
        <v>255000000</v>
      </c>
      <c r="C38" s="688"/>
      <c r="D38" s="684">
        <v>116260642.80000001</v>
      </c>
      <c r="E38" s="688"/>
      <c r="F38" s="684"/>
      <c r="G38" s="688">
        <v>16771107</v>
      </c>
      <c r="H38" s="684"/>
      <c r="I38" s="711"/>
      <c r="J38" s="748">
        <f t="shared" ref="J38:J47" si="5">SUM(B38:I38)</f>
        <v>388031749.80000001</v>
      </c>
      <c r="K38" s="711"/>
      <c r="L38" s="712">
        <f t="shared" ref="L38:L47" si="6">J38+K38</f>
        <v>388031749.80000001</v>
      </c>
    </row>
    <row r="39" spans="1:12" x14ac:dyDescent="0.3">
      <c r="A39" s="708" t="s">
        <v>436</v>
      </c>
      <c r="B39" s="684"/>
      <c r="C39" s="688"/>
      <c r="D39" s="684">
        <v>8300000</v>
      </c>
      <c r="E39" s="688"/>
      <c r="F39" s="684">
        <v>53489094</v>
      </c>
      <c r="G39" s="688">
        <v>13801425</v>
      </c>
      <c r="H39" s="684"/>
      <c r="I39" s="711"/>
      <c r="J39" s="748">
        <f t="shared" si="5"/>
        <v>75590519</v>
      </c>
      <c r="K39" s="711"/>
      <c r="L39" s="712">
        <f t="shared" si="6"/>
        <v>75590519</v>
      </c>
    </row>
    <row r="40" spans="1:12" x14ac:dyDescent="0.3">
      <c r="A40" s="708" t="s">
        <v>442</v>
      </c>
      <c r="B40" s="684"/>
      <c r="C40" s="688"/>
      <c r="D40" s="684"/>
      <c r="E40" s="688"/>
      <c r="F40" s="684"/>
      <c r="G40" s="688">
        <v>13801425</v>
      </c>
      <c r="H40" s="684"/>
      <c r="I40" s="711"/>
      <c r="J40" s="748">
        <f t="shared" si="5"/>
        <v>13801425</v>
      </c>
      <c r="K40" s="711"/>
      <c r="L40" s="712">
        <f t="shared" si="6"/>
        <v>13801425</v>
      </c>
    </row>
    <row r="41" spans="1:12" x14ac:dyDescent="0.3">
      <c r="A41" s="708" t="s">
        <v>443</v>
      </c>
      <c r="B41" s="684"/>
      <c r="C41" s="688"/>
      <c r="D41" s="684"/>
      <c r="E41" s="688"/>
      <c r="F41" s="684"/>
      <c r="G41" s="688"/>
      <c r="H41" s="684"/>
      <c r="I41" s="711"/>
      <c r="J41" s="748">
        <f t="shared" si="5"/>
        <v>0</v>
      </c>
      <c r="K41" s="711"/>
      <c r="L41" s="712">
        <f t="shared" si="6"/>
        <v>0</v>
      </c>
    </row>
    <row r="42" spans="1:12" ht="6.75" customHeight="1" x14ac:dyDescent="0.3">
      <c r="A42" s="707"/>
      <c r="B42" s="684"/>
      <c r="C42" s="688"/>
      <c r="D42" s="684"/>
      <c r="E42" s="688"/>
      <c r="F42" s="684"/>
      <c r="G42" s="688"/>
      <c r="H42" s="684"/>
      <c r="I42" s="711"/>
      <c r="J42" s="748"/>
      <c r="K42" s="711"/>
      <c r="L42" s="712"/>
    </row>
    <row r="43" spans="1:12" x14ac:dyDescent="0.3">
      <c r="A43" s="708" t="s">
        <v>444</v>
      </c>
      <c r="B43" s="684">
        <v>50000000</v>
      </c>
      <c r="C43" s="711"/>
      <c r="D43" s="749"/>
      <c r="E43" s="688"/>
      <c r="F43" s="684">
        <v>99599740</v>
      </c>
      <c r="G43" s="688"/>
      <c r="H43" s="684">
        <v>7000000</v>
      </c>
      <c r="I43" s="711"/>
      <c r="J43" s="748">
        <f t="shared" si="5"/>
        <v>156599740</v>
      </c>
      <c r="K43" s="711"/>
      <c r="L43" s="683">
        <f t="shared" si="6"/>
        <v>156599740</v>
      </c>
    </row>
    <row r="44" spans="1:12" x14ac:dyDescent="0.3">
      <c r="A44" s="708" t="s">
        <v>445</v>
      </c>
      <c r="B44" s="684">
        <f>B43</f>
        <v>50000000</v>
      </c>
      <c r="C44" s="711"/>
      <c r="D44" s="749"/>
      <c r="E44" s="688"/>
      <c r="F44" s="684"/>
      <c r="G44" s="688"/>
      <c r="H44" s="684">
        <f>H43</f>
        <v>7000000</v>
      </c>
      <c r="I44" s="711"/>
      <c r="J44" s="748">
        <f t="shared" si="5"/>
        <v>57000000</v>
      </c>
      <c r="K44" s="711"/>
      <c r="L44" s="684">
        <f t="shared" si="6"/>
        <v>57000000</v>
      </c>
    </row>
    <row r="45" spans="1:12" x14ac:dyDescent="0.3">
      <c r="A45" s="708" t="s">
        <v>482</v>
      </c>
      <c r="B45" s="684">
        <f>B44</f>
        <v>50000000</v>
      </c>
      <c r="C45" s="711"/>
      <c r="D45" s="749"/>
      <c r="E45" s="688"/>
      <c r="F45" s="684"/>
      <c r="G45" s="688"/>
      <c r="H45" s="684">
        <f>H44</f>
        <v>7000000</v>
      </c>
      <c r="I45" s="711"/>
      <c r="J45" s="748">
        <f t="shared" si="5"/>
        <v>57000000</v>
      </c>
      <c r="K45" s="711"/>
      <c r="L45" s="684">
        <f t="shared" si="6"/>
        <v>57000000</v>
      </c>
    </row>
    <row r="46" spans="1:12" x14ac:dyDescent="0.3">
      <c r="A46" s="708" t="s">
        <v>483</v>
      </c>
      <c r="B46" s="684">
        <f>B45</f>
        <v>50000000</v>
      </c>
      <c r="C46" s="711"/>
      <c r="D46" s="684">
        <v>122853660.5</v>
      </c>
      <c r="E46" s="688"/>
      <c r="F46" s="684"/>
      <c r="G46" s="688"/>
      <c r="H46" s="684">
        <f>H45</f>
        <v>7000000</v>
      </c>
      <c r="I46" s="711"/>
      <c r="J46" s="748">
        <f t="shared" si="5"/>
        <v>179853660.5</v>
      </c>
      <c r="K46" s="711"/>
      <c r="L46" s="684">
        <f t="shared" si="6"/>
        <v>179853660.5</v>
      </c>
    </row>
    <row r="47" spans="1:12" x14ac:dyDescent="0.3">
      <c r="A47" s="708" t="s">
        <v>484</v>
      </c>
      <c r="B47" s="684">
        <f>B46</f>
        <v>50000000</v>
      </c>
      <c r="C47" s="711"/>
      <c r="D47" s="749"/>
      <c r="E47" s="688"/>
      <c r="F47" s="684"/>
      <c r="G47" s="688"/>
      <c r="H47" s="684">
        <f>H46</f>
        <v>7000000</v>
      </c>
      <c r="I47" s="711"/>
      <c r="J47" s="748">
        <f t="shared" si="5"/>
        <v>57000000</v>
      </c>
      <c r="K47" s="711"/>
      <c r="L47" s="684">
        <f t="shared" si="6"/>
        <v>57000000</v>
      </c>
    </row>
    <row r="48" spans="1:12" x14ac:dyDescent="0.3">
      <c r="A48" s="707"/>
      <c r="B48" s="722">
        <f>SUM(B36:B47)</f>
        <v>675000000</v>
      </c>
      <c r="C48" s="750">
        <f t="shared" ref="C48:J48" si="7">SUM(C36:C47)</f>
        <v>0</v>
      </c>
      <c r="D48" s="722">
        <f t="shared" si="7"/>
        <v>737121963</v>
      </c>
      <c r="E48" s="750">
        <f t="shared" si="7"/>
        <v>0</v>
      </c>
      <c r="F48" s="722">
        <f t="shared" si="7"/>
        <v>153088834</v>
      </c>
      <c r="G48" s="750">
        <f t="shared" si="7"/>
        <v>47013929</v>
      </c>
      <c r="H48" s="722">
        <f t="shared" si="7"/>
        <v>35000000</v>
      </c>
      <c r="I48" s="750">
        <f t="shared" si="7"/>
        <v>0</v>
      </c>
      <c r="J48" s="722">
        <f t="shared" si="7"/>
        <v>1647224726</v>
      </c>
      <c r="K48" s="751">
        <f t="shared" ref="K48" si="8">SUM(K37:K47)</f>
        <v>0</v>
      </c>
      <c r="L48" s="722">
        <f>SUM(L36:L47)</f>
        <v>1647224726</v>
      </c>
    </row>
    <row r="49" spans="1:17" x14ac:dyDescent="0.3">
      <c r="A49" s="713"/>
      <c r="B49" s="714"/>
      <c r="C49" s="714"/>
      <c r="D49" s="714"/>
      <c r="E49" s="715"/>
      <c r="F49" s="715"/>
      <c r="G49" s="714"/>
      <c r="H49" s="714"/>
      <c r="I49" s="714"/>
      <c r="J49" s="714"/>
      <c r="K49" s="714"/>
      <c r="L49" s="716">
        <f>L32-L48</f>
        <v>-897224726</v>
      </c>
    </row>
    <row r="50" spans="1:17" x14ac:dyDescent="0.3">
      <c r="A50" s="668" t="s">
        <v>441</v>
      </c>
      <c r="N50" s="456" t="s">
        <v>458</v>
      </c>
      <c r="O50" s="456" t="s">
        <v>440</v>
      </c>
      <c r="P50" s="456" t="s">
        <v>458</v>
      </c>
      <c r="Q50" s="456" t="s">
        <v>440</v>
      </c>
    </row>
    <row r="51" spans="1:17" x14ac:dyDescent="0.3">
      <c r="A51" s="679" t="s">
        <v>451</v>
      </c>
      <c r="B51" s="723" t="s">
        <v>447</v>
      </c>
      <c r="C51" s="717" t="s">
        <v>438</v>
      </c>
      <c r="D51" s="679" t="s">
        <v>457</v>
      </c>
      <c r="E51" s="669" t="s">
        <v>440</v>
      </c>
      <c r="F51" s="669" t="s">
        <v>453</v>
      </c>
      <c r="G51" s="679" t="s">
        <v>452</v>
      </c>
      <c r="H51" s="723" t="s">
        <v>447</v>
      </c>
      <c r="I51" s="717" t="s">
        <v>438</v>
      </c>
      <c r="J51" s="679" t="s">
        <v>457</v>
      </c>
      <c r="K51" s="679" t="s">
        <v>440</v>
      </c>
      <c r="L51" s="679" t="s">
        <v>453</v>
      </c>
      <c r="N51" s="456" t="s">
        <v>457</v>
      </c>
      <c r="O51" s="456" t="s">
        <v>455</v>
      </c>
      <c r="P51" s="456" t="s">
        <v>457</v>
      </c>
      <c r="Q51" s="456" t="s">
        <v>456</v>
      </c>
    </row>
    <row r="52" spans="1:17" x14ac:dyDescent="0.3">
      <c r="A52" s="686" t="s">
        <v>426</v>
      </c>
      <c r="B52" s="687">
        <f t="shared" ref="B52:B57" si="9">L20</f>
        <v>0</v>
      </c>
      <c r="C52" s="688">
        <f t="shared" ref="C52:C57" si="10">L36</f>
        <v>134931635.40000001</v>
      </c>
      <c r="D52" s="539">
        <f>B52-C52</f>
        <v>-134931635.40000001</v>
      </c>
      <c r="E52" s="665">
        <f>O52</f>
        <v>-11806518.0975</v>
      </c>
      <c r="F52" s="689">
        <f>D52+E52</f>
        <v>-146738153.4975</v>
      </c>
      <c r="G52" s="686" t="s">
        <v>426</v>
      </c>
      <c r="H52" s="687"/>
      <c r="I52" s="688"/>
      <c r="J52" s="539"/>
      <c r="K52" s="665"/>
      <c r="L52" s="689"/>
      <c r="N52" s="671">
        <f>D52</f>
        <v>-134931635.40000001</v>
      </c>
      <c r="O52" s="671">
        <f>IF(N52&lt;1,(N52*70%)*$E$5,N52*$E$3)</f>
        <v>-11806518.0975</v>
      </c>
      <c r="P52" s="456"/>
      <c r="Q52" s="456"/>
    </row>
    <row r="53" spans="1:17" x14ac:dyDescent="0.3">
      <c r="A53" s="686" t="s">
        <v>427</v>
      </c>
      <c r="B53" s="687">
        <f t="shared" si="9"/>
        <v>0</v>
      </c>
      <c r="C53" s="688">
        <f t="shared" si="10"/>
        <v>527415996.30000001</v>
      </c>
      <c r="D53" s="539">
        <f t="shared" ref="D53:D62" si="11">B53-C53</f>
        <v>-527415996.30000001</v>
      </c>
      <c r="E53" s="665">
        <f t="shared" ref="E53:E57" si="12">O53</f>
        <v>-57955417.77375</v>
      </c>
      <c r="F53" s="689">
        <f>D53+E53</f>
        <v>-585371414.07375002</v>
      </c>
      <c r="G53" s="686" t="s">
        <v>427</v>
      </c>
      <c r="H53" s="687"/>
      <c r="I53" s="688"/>
      <c r="J53" s="539"/>
      <c r="K53" s="665"/>
      <c r="L53" s="689"/>
      <c r="N53" s="671">
        <f t="shared" ref="N53:N62" si="13">N52+D53</f>
        <v>-662347631.70000005</v>
      </c>
      <c r="O53" s="671">
        <f t="shared" ref="O53:Q62" si="14">IF(N53&lt;1,(N53*70%)*$E$5,N53*$E$3)</f>
        <v>-57955417.77375</v>
      </c>
      <c r="P53" s="456"/>
      <c r="Q53" s="456"/>
    </row>
    <row r="54" spans="1:17" x14ac:dyDescent="0.3">
      <c r="A54" s="686" t="s">
        <v>428</v>
      </c>
      <c r="B54" s="687">
        <f t="shared" si="9"/>
        <v>0</v>
      </c>
      <c r="C54" s="688">
        <f t="shared" si="10"/>
        <v>388031749.80000001</v>
      </c>
      <c r="D54" s="539">
        <f t="shared" si="11"/>
        <v>-388031749.80000001</v>
      </c>
      <c r="E54" s="665">
        <f t="shared" si="12"/>
        <v>-91908195.881249994</v>
      </c>
      <c r="F54" s="689">
        <f t="shared" ref="F54:F62" si="15">D54+E54</f>
        <v>-479939945.68124998</v>
      </c>
      <c r="G54" s="686" t="s">
        <v>428</v>
      </c>
      <c r="H54" s="687"/>
      <c r="I54" s="688"/>
      <c r="J54" s="539"/>
      <c r="K54" s="665"/>
      <c r="L54" s="689"/>
      <c r="N54" s="671">
        <f t="shared" si="13"/>
        <v>-1050379381.5</v>
      </c>
      <c r="O54" s="671">
        <f t="shared" si="14"/>
        <v>-91908195.881249994</v>
      </c>
      <c r="P54" s="456"/>
      <c r="Q54" s="456"/>
    </row>
    <row r="55" spans="1:17" x14ac:dyDescent="0.3">
      <c r="A55" s="686" t="s">
        <v>436</v>
      </c>
      <c r="B55" s="687">
        <f t="shared" si="9"/>
        <v>0</v>
      </c>
      <c r="C55" s="688">
        <f t="shared" si="10"/>
        <v>75590519</v>
      </c>
      <c r="D55" s="539">
        <f t="shared" si="11"/>
        <v>-75590519</v>
      </c>
      <c r="E55" s="665">
        <f t="shared" si="12"/>
        <v>-98522366.293749988</v>
      </c>
      <c r="F55" s="689">
        <f t="shared" si="15"/>
        <v>-174112885.29374999</v>
      </c>
      <c r="G55" s="686" t="s">
        <v>436</v>
      </c>
      <c r="H55" s="687"/>
      <c r="I55" s="688"/>
      <c r="J55" s="539"/>
      <c r="K55" s="665"/>
      <c r="L55" s="689"/>
      <c r="N55" s="671">
        <f t="shared" si="13"/>
        <v>-1125969900.5</v>
      </c>
      <c r="O55" s="671">
        <f t="shared" si="14"/>
        <v>-98522366.293749988</v>
      </c>
      <c r="P55" s="456"/>
      <c r="Q55" s="456"/>
    </row>
    <row r="56" spans="1:17" x14ac:dyDescent="0.3">
      <c r="A56" s="686" t="s">
        <v>442</v>
      </c>
      <c r="B56" s="687">
        <f t="shared" si="9"/>
        <v>0</v>
      </c>
      <c r="C56" s="688">
        <f t="shared" si="10"/>
        <v>13801425</v>
      </c>
      <c r="D56" s="539">
        <f t="shared" si="11"/>
        <v>-13801425</v>
      </c>
      <c r="E56" s="665">
        <f t="shared" si="12"/>
        <v>-99729990.981249988</v>
      </c>
      <c r="F56" s="689">
        <f t="shared" si="15"/>
        <v>-113531415.98124999</v>
      </c>
      <c r="G56" s="686" t="s">
        <v>442</v>
      </c>
      <c r="H56" s="687"/>
      <c r="I56" s="688"/>
      <c r="J56" s="539"/>
      <c r="K56" s="665"/>
      <c r="L56" s="689"/>
      <c r="N56" s="671">
        <f t="shared" si="13"/>
        <v>-1139771325.5</v>
      </c>
      <c r="O56" s="671">
        <f t="shared" si="14"/>
        <v>-99729990.981249988</v>
      </c>
      <c r="P56" s="456"/>
      <c r="Q56" s="456"/>
    </row>
    <row r="57" spans="1:17" x14ac:dyDescent="0.3">
      <c r="A57" s="686" t="s">
        <v>443</v>
      </c>
      <c r="B57" s="687">
        <f t="shared" si="9"/>
        <v>0</v>
      </c>
      <c r="C57" s="688">
        <f t="shared" si="10"/>
        <v>0</v>
      </c>
      <c r="D57" s="539">
        <f t="shared" si="11"/>
        <v>0</v>
      </c>
      <c r="E57" s="665">
        <f t="shared" si="12"/>
        <v>-99729990.981249988</v>
      </c>
      <c r="F57" s="689">
        <f t="shared" si="15"/>
        <v>-99729990.981249988</v>
      </c>
      <c r="G57" s="686" t="s">
        <v>443</v>
      </c>
      <c r="H57" s="687"/>
      <c r="I57" s="688"/>
      <c r="J57" s="539"/>
      <c r="K57" s="665"/>
      <c r="L57" s="689"/>
      <c r="N57" s="671">
        <f t="shared" si="13"/>
        <v>-1139771325.5</v>
      </c>
      <c r="O57" s="671">
        <f t="shared" si="14"/>
        <v>-99729990.981249988</v>
      </c>
      <c r="P57" s="456"/>
      <c r="Q57" s="456"/>
    </row>
    <row r="58" spans="1:17" x14ac:dyDescent="0.3">
      <c r="A58" s="686" t="s">
        <v>444</v>
      </c>
      <c r="B58" s="687">
        <f>L27</f>
        <v>150000000</v>
      </c>
      <c r="C58" s="688">
        <f>L43</f>
        <v>156599740</v>
      </c>
      <c r="D58" s="539">
        <f t="shared" si="11"/>
        <v>-6599740</v>
      </c>
      <c r="E58" s="665">
        <f>O58</f>
        <v>-100307468.23124999</v>
      </c>
      <c r="F58" s="689">
        <f t="shared" si="15"/>
        <v>-106907208.23124999</v>
      </c>
      <c r="G58" s="686" t="s">
        <v>444</v>
      </c>
      <c r="H58" s="680">
        <f>L27</f>
        <v>150000000</v>
      </c>
      <c r="I58" s="683">
        <f>L43</f>
        <v>156599740</v>
      </c>
      <c r="J58" s="539">
        <f>H58-I58</f>
        <v>-6599740</v>
      </c>
      <c r="K58" s="665">
        <f>Q58</f>
        <v>-577477.25</v>
      </c>
      <c r="L58" s="689">
        <f t="shared" ref="L58:L62" si="16">J58+K58</f>
        <v>-7177217.25</v>
      </c>
      <c r="N58" s="671">
        <f>N57+D58</f>
        <v>-1146371065.5</v>
      </c>
      <c r="O58" s="671">
        <f t="shared" si="14"/>
        <v>-100307468.23124999</v>
      </c>
      <c r="P58" s="671">
        <f>P57+J58</f>
        <v>-6599740</v>
      </c>
      <c r="Q58" s="671">
        <f>IF(P58&lt;1,(P58*70%)*$E$5,P58*$E$3)</f>
        <v>-577477.25</v>
      </c>
    </row>
    <row r="59" spans="1:17" x14ac:dyDescent="0.3">
      <c r="A59" s="686" t="s">
        <v>445</v>
      </c>
      <c r="B59" s="687">
        <f>L28</f>
        <v>150000000</v>
      </c>
      <c r="C59" s="688">
        <f>L44</f>
        <v>57000000</v>
      </c>
      <c r="D59" s="539">
        <f t="shared" si="11"/>
        <v>93000000</v>
      </c>
      <c r="E59" s="665">
        <f t="shared" ref="E59:E62" si="17">O59</f>
        <v>-92169968.231249988</v>
      </c>
      <c r="F59" s="689">
        <f t="shared" si="15"/>
        <v>830031.76875001192</v>
      </c>
      <c r="G59" s="686" t="s">
        <v>445</v>
      </c>
      <c r="H59" s="681">
        <f>L28</f>
        <v>150000000</v>
      </c>
      <c r="I59" s="684">
        <f>L44</f>
        <v>57000000</v>
      </c>
      <c r="J59" s="539">
        <f t="shared" ref="J59:J62" si="18">H59-I59</f>
        <v>93000000</v>
      </c>
      <c r="K59" s="665">
        <f t="shared" ref="K59:K62" si="19">Q59</f>
        <v>5184015.5999999996</v>
      </c>
      <c r="L59" s="689">
        <f t="shared" si="16"/>
        <v>98184015.599999994</v>
      </c>
      <c r="N59" s="671">
        <f>N58+D59</f>
        <v>-1053371065.5</v>
      </c>
      <c r="O59" s="671">
        <f t="shared" si="14"/>
        <v>-92169968.231249988</v>
      </c>
      <c r="P59" s="671">
        <f>P58+J59</f>
        <v>86400260</v>
      </c>
      <c r="Q59" s="671">
        <f t="shared" si="14"/>
        <v>5184015.5999999996</v>
      </c>
    </row>
    <row r="60" spans="1:17" x14ac:dyDescent="0.3">
      <c r="A60" s="686" t="s">
        <v>482</v>
      </c>
      <c r="B60" s="687">
        <f>L29</f>
        <v>150000000</v>
      </c>
      <c r="C60" s="688">
        <f>L45</f>
        <v>57000000</v>
      </c>
      <c r="D60" s="539">
        <f t="shared" si="11"/>
        <v>93000000</v>
      </c>
      <c r="E60" s="665">
        <f t="shared" si="17"/>
        <v>-84032468.231249988</v>
      </c>
      <c r="F60" s="689">
        <f t="shared" si="15"/>
        <v>8967531.7687500119</v>
      </c>
      <c r="G60" s="686" t="s">
        <v>482</v>
      </c>
      <c r="H60" s="681">
        <f>L29</f>
        <v>150000000</v>
      </c>
      <c r="I60" s="684">
        <f>L45</f>
        <v>57000000</v>
      </c>
      <c r="J60" s="539">
        <f t="shared" si="18"/>
        <v>93000000</v>
      </c>
      <c r="K60" s="665">
        <f t="shared" si="19"/>
        <v>10764015.6</v>
      </c>
      <c r="L60" s="689">
        <f t="shared" si="16"/>
        <v>103764015.59999999</v>
      </c>
      <c r="N60" s="671">
        <f t="shared" si="13"/>
        <v>-960371065.5</v>
      </c>
      <c r="O60" s="671">
        <f t="shared" si="14"/>
        <v>-84032468.231249988</v>
      </c>
      <c r="P60" s="671">
        <f t="shared" ref="P60:P62" si="20">P59+J60</f>
        <v>179400260</v>
      </c>
      <c r="Q60" s="671">
        <f t="shared" si="14"/>
        <v>10764015.6</v>
      </c>
    </row>
    <row r="61" spans="1:17" x14ac:dyDescent="0.3">
      <c r="A61" s="686" t="s">
        <v>483</v>
      </c>
      <c r="B61" s="687">
        <f>L30</f>
        <v>150000000</v>
      </c>
      <c r="C61" s="688">
        <f>L46</f>
        <v>179853660.5</v>
      </c>
      <c r="D61" s="539">
        <f t="shared" si="11"/>
        <v>-29853660.5</v>
      </c>
      <c r="E61" s="665">
        <f t="shared" si="17"/>
        <v>-86644663.524999991</v>
      </c>
      <c r="F61" s="689">
        <f t="shared" si="15"/>
        <v>-116498324.02499999</v>
      </c>
      <c r="G61" s="686" t="s">
        <v>483</v>
      </c>
      <c r="H61" s="681">
        <f>L30</f>
        <v>150000000</v>
      </c>
      <c r="I61" s="684">
        <f>L46</f>
        <v>179853660.5</v>
      </c>
      <c r="J61" s="539">
        <f t="shared" si="18"/>
        <v>-29853660.5</v>
      </c>
      <c r="K61" s="665">
        <f t="shared" si="19"/>
        <v>8972795.9699999988</v>
      </c>
      <c r="L61" s="689">
        <f t="shared" si="16"/>
        <v>-20880864.530000001</v>
      </c>
      <c r="N61" s="671">
        <f t="shared" si="13"/>
        <v>-990224726</v>
      </c>
      <c r="O61" s="671">
        <f t="shared" si="14"/>
        <v>-86644663.524999991</v>
      </c>
      <c r="P61" s="671">
        <f t="shared" si="20"/>
        <v>149546599.5</v>
      </c>
      <c r="Q61" s="671">
        <f t="shared" si="14"/>
        <v>8972795.9699999988</v>
      </c>
    </row>
    <row r="62" spans="1:17" x14ac:dyDescent="0.3">
      <c r="A62" s="686" t="s">
        <v>484</v>
      </c>
      <c r="B62" s="687">
        <f>L31</f>
        <v>150000000</v>
      </c>
      <c r="C62" s="688">
        <f>L47</f>
        <v>57000000</v>
      </c>
      <c r="D62" s="539">
        <f t="shared" si="11"/>
        <v>93000000</v>
      </c>
      <c r="E62" s="665">
        <f t="shared" si="17"/>
        <v>-78507163.524999991</v>
      </c>
      <c r="F62" s="689">
        <f t="shared" si="15"/>
        <v>14492836.475000009</v>
      </c>
      <c r="G62" s="686" t="s">
        <v>484</v>
      </c>
      <c r="H62" s="682">
        <f>L31</f>
        <v>150000000</v>
      </c>
      <c r="I62" s="685">
        <f>L47</f>
        <v>57000000</v>
      </c>
      <c r="J62" s="539">
        <f t="shared" si="18"/>
        <v>93000000</v>
      </c>
      <c r="K62" s="665">
        <f t="shared" si="19"/>
        <v>14552795.969999999</v>
      </c>
      <c r="L62" s="689">
        <f t="shared" si="16"/>
        <v>107552795.97</v>
      </c>
      <c r="N62" s="671">
        <f t="shared" si="13"/>
        <v>-897224726</v>
      </c>
      <c r="O62" s="671">
        <f t="shared" si="14"/>
        <v>-78507163.524999991</v>
      </c>
      <c r="P62" s="671">
        <f t="shared" si="20"/>
        <v>242546599.5</v>
      </c>
      <c r="Q62" s="671">
        <f t="shared" si="14"/>
        <v>14552795.969999999</v>
      </c>
    </row>
    <row r="63" spans="1:17" x14ac:dyDescent="0.3">
      <c r="A63" s="690"/>
      <c r="B63" s="665"/>
      <c r="C63" s="665"/>
      <c r="D63" s="539"/>
      <c r="E63" s="665"/>
      <c r="F63" s="689"/>
      <c r="G63" s="690"/>
      <c r="H63" s="665"/>
      <c r="I63" s="665"/>
      <c r="J63" s="539"/>
      <c r="K63" s="665"/>
      <c r="L63" s="689"/>
      <c r="N63" s="671"/>
      <c r="O63" s="671"/>
      <c r="P63" s="671"/>
      <c r="Q63" s="671"/>
    </row>
    <row r="64" spans="1:17" x14ac:dyDescent="0.3">
      <c r="A64" s="690" t="s">
        <v>450</v>
      </c>
      <c r="B64" s="665">
        <f>SUM(B52:B57)</f>
        <v>0</v>
      </c>
      <c r="C64" s="665">
        <f>SUM(C52:C57)</f>
        <v>1139771325.5</v>
      </c>
      <c r="D64" s="665">
        <f>SUM(D52:D57)</f>
        <v>-1139771325.5</v>
      </c>
      <c r="E64" s="665">
        <f>SUM(E52:E57)</f>
        <v>-459652480.00874996</v>
      </c>
      <c r="F64" s="689">
        <f>SUM(F52:F57)</f>
        <v>-1599423805.5087502</v>
      </c>
      <c r="G64" s="690"/>
      <c r="H64" s="665"/>
      <c r="I64" s="665"/>
      <c r="J64" s="665"/>
      <c r="K64" s="665"/>
      <c r="L64" s="689"/>
      <c r="N64" s="456"/>
      <c r="O64" s="456"/>
      <c r="P64" s="456"/>
      <c r="Q64" s="456"/>
    </row>
    <row r="65" spans="1:17" x14ac:dyDescent="0.3">
      <c r="A65" s="691" t="s">
        <v>449</v>
      </c>
      <c r="B65" s="539">
        <f>SUM(B58:B62)</f>
        <v>750000000</v>
      </c>
      <c r="C65" s="539">
        <f t="shared" ref="C65:F65" si="21">SUM(C58:C62)</f>
        <v>507453400.5</v>
      </c>
      <c r="D65" s="539">
        <f t="shared" si="21"/>
        <v>242546599.5</v>
      </c>
      <c r="E65" s="539">
        <f t="shared" si="21"/>
        <v>-441661731.74374992</v>
      </c>
      <c r="F65" s="692">
        <f t="shared" si="21"/>
        <v>-199115132.24374992</v>
      </c>
      <c r="G65" s="691" t="s">
        <v>456</v>
      </c>
      <c r="H65" s="539">
        <f>SUM(H58:H62)</f>
        <v>750000000</v>
      </c>
      <c r="I65" s="539">
        <f t="shared" ref="I65:L65" si="22">SUM(I58:I62)</f>
        <v>507453400.5</v>
      </c>
      <c r="J65" s="539">
        <f t="shared" si="22"/>
        <v>242546599.5</v>
      </c>
      <c r="K65" s="539">
        <f t="shared" si="22"/>
        <v>38896145.890000001</v>
      </c>
      <c r="L65" s="692">
        <f t="shared" si="22"/>
        <v>281442745.38999999</v>
      </c>
    </row>
    <row r="66" spans="1:17" x14ac:dyDescent="0.3">
      <c r="A66" s="693" t="s">
        <v>448</v>
      </c>
      <c r="B66" s="694">
        <f>B65+B64</f>
        <v>750000000</v>
      </c>
      <c r="C66" s="694">
        <f>C65+C64</f>
        <v>1647224726</v>
      </c>
      <c r="D66" s="694">
        <f>D65+D64</f>
        <v>-897224726</v>
      </c>
      <c r="E66" s="694">
        <f>E65+E64</f>
        <v>-901314211.75249982</v>
      </c>
      <c r="F66" s="695">
        <f>F65+F64</f>
        <v>-1798538937.7525001</v>
      </c>
      <c r="G66" s="693"/>
      <c r="H66" s="694"/>
      <c r="I66" s="694"/>
      <c r="J66" s="694"/>
      <c r="K66" s="694"/>
      <c r="L66" s="695"/>
      <c r="N66" s="667"/>
      <c r="O66" s="667">
        <f>SUM(O52:O65)</f>
        <v>-901314211.75250006</v>
      </c>
      <c r="Q66" s="667">
        <f>SUM(Q52:Q65)</f>
        <v>38896145.890000001</v>
      </c>
    </row>
    <row r="68" spans="1:17" x14ac:dyDescent="0.3">
      <c r="B68" s="752"/>
      <c r="C68" s="679" t="s">
        <v>300</v>
      </c>
      <c r="D68" s="679" t="s">
        <v>299</v>
      </c>
      <c r="E68" s="669" t="s">
        <v>52</v>
      </c>
      <c r="F68" s="669" t="s">
        <v>375</v>
      </c>
      <c r="H68" s="752"/>
      <c r="I68" s="679" t="s">
        <v>300</v>
      </c>
      <c r="J68" s="679" t="s">
        <v>299</v>
      </c>
      <c r="K68" s="669" t="s">
        <v>52</v>
      </c>
      <c r="L68" s="669" t="s">
        <v>375</v>
      </c>
    </row>
    <row r="69" spans="1:17" ht="12.75" customHeight="1" x14ac:dyDescent="0.3">
      <c r="B69" s="1175" t="s">
        <v>471</v>
      </c>
      <c r="C69" s="1176" t="e">
        <f>IRR(F52:F57)</f>
        <v>#NUM!</v>
      </c>
      <c r="D69" s="1177">
        <f>NPV(E3,F52:F57)</f>
        <v>-1355434227.9223511</v>
      </c>
      <c r="E69" s="1178">
        <f>SUM(F52:F57)</f>
        <v>-1599423805.5087502</v>
      </c>
      <c r="F69" s="1179" t="s">
        <v>485</v>
      </c>
      <c r="H69" s="1184" t="s">
        <v>486</v>
      </c>
      <c r="I69" s="1184" t="s">
        <v>487</v>
      </c>
      <c r="J69" s="1173">
        <f>NPV(E3,L58:L62)</f>
        <v>231564838.38914931</v>
      </c>
      <c r="K69" s="1186">
        <f>SUM(L58:L62)</f>
        <v>281442745.38999999</v>
      </c>
      <c r="L69" s="1173" t="s">
        <v>488</v>
      </c>
    </row>
    <row r="70" spans="1:17" ht="12.75" customHeight="1" x14ac:dyDescent="0.3">
      <c r="B70" s="1175"/>
      <c r="C70" s="1176"/>
      <c r="D70" s="1177"/>
      <c r="E70" s="1178"/>
      <c r="F70" s="1179"/>
      <c r="H70" s="1185"/>
      <c r="I70" s="1185"/>
      <c r="J70" s="1174"/>
      <c r="K70" s="1187"/>
      <c r="L70" s="1174"/>
    </row>
    <row r="71" spans="1:17" x14ac:dyDescent="0.3">
      <c r="B71" s="1175" t="s">
        <v>472</v>
      </c>
      <c r="C71" s="1176" t="e">
        <f>IRR(F58:F62)</f>
        <v>#NUM!</v>
      </c>
      <c r="D71" s="1177">
        <f>NPV(E3,F52:F62)</f>
        <v>-1478122396.9705021</v>
      </c>
      <c r="E71" s="1178">
        <f>SUM(F52:F62)</f>
        <v>-1798538937.7525005</v>
      </c>
      <c r="F71" s="1179" t="s">
        <v>485</v>
      </c>
      <c r="G71" s="668"/>
      <c r="H71" s="668"/>
      <c r="I71" s="668"/>
      <c r="J71" s="668"/>
      <c r="K71" s="668"/>
    </row>
    <row r="72" spans="1:17" x14ac:dyDescent="0.3">
      <c r="B72" s="1175"/>
      <c r="C72" s="1176"/>
      <c r="D72" s="1177"/>
      <c r="E72" s="1178"/>
      <c r="F72" s="1179"/>
      <c r="G72" s="753"/>
      <c r="H72" s="753"/>
      <c r="I72" s="753"/>
      <c r="J72" s="753"/>
      <c r="K72" s="753"/>
    </row>
    <row r="79" spans="1:17" x14ac:dyDescent="0.3">
      <c r="E79" s="330"/>
      <c r="F79" s="330"/>
    </row>
    <row r="80" spans="1:17" x14ac:dyDescent="0.3">
      <c r="E80" s="330"/>
      <c r="F80" s="330"/>
    </row>
    <row r="81" s="330" customFormat="1" x14ac:dyDescent="0.3"/>
    <row r="82" s="330" customFormat="1" x14ac:dyDescent="0.3"/>
    <row r="83" s="330" customFormat="1" x14ac:dyDescent="0.3"/>
    <row r="84" s="330" customFormat="1" x14ac:dyDescent="0.3"/>
    <row r="85" s="330" customFormat="1" x14ac:dyDescent="0.3"/>
    <row r="86" s="330" customFormat="1" x14ac:dyDescent="0.3"/>
    <row r="87" s="330" customFormat="1" x14ac:dyDescent="0.3"/>
    <row r="88" s="330" customFormat="1" x14ac:dyDescent="0.3"/>
  </sheetData>
  <mergeCells count="19">
    <mergeCell ref="A1:C2"/>
    <mergeCell ref="B13:F13"/>
    <mergeCell ref="G13:J13"/>
    <mergeCell ref="K13:K14"/>
    <mergeCell ref="B69:B70"/>
    <mergeCell ref="C69:C70"/>
    <mergeCell ref="D69:D70"/>
    <mergeCell ref="E69:E70"/>
    <mergeCell ref="F69:F70"/>
    <mergeCell ref="H69:H70"/>
    <mergeCell ref="I69:I70"/>
    <mergeCell ref="J69:J70"/>
    <mergeCell ref="K69:K70"/>
    <mergeCell ref="L69:L70"/>
    <mergeCell ref="B71:B72"/>
    <mergeCell ref="C71:C72"/>
    <mergeCell ref="D71:D72"/>
    <mergeCell ref="E71:E72"/>
    <mergeCell ref="F71:F72"/>
  </mergeCells>
  <pageMargins left="0.16" right="0.16" top="0.16" bottom="0.16" header="0.3" footer="0.3"/>
  <pageSetup paperSize="9" scale="65" orientation="landscape"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B1:R35"/>
  <sheetViews>
    <sheetView showGridLines="0" tabSelected="1" topLeftCell="A10" zoomScale="70" zoomScaleNormal="70" workbookViewId="0">
      <selection activeCell="T24" sqref="M24:T27"/>
    </sheetView>
  </sheetViews>
  <sheetFormatPr defaultColWidth="9.54296875" defaultRowHeight="15.5" x14ac:dyDescent="0.35"/>
  <cols>
    <col min="1" max="1" width="4.54296875" style="840" customWidth="1"/>
    <col min="2" max="2" width="4.453125" style="840" customWidth="1"/>
    <col min="3" max="3" width="18.453125" style="840" customWidth="1"/>
    <col min="4" max="4" width="28.26953125" style="840" customWidth="1"/>
    <col min="5" max="5" width="4.7265625" style="840" customWidth="1"/>
    <col min="6" max="6" width="5.453125" style="840" customWidth="1"/>
    <col min="7" max="7" width="11.7265625" style="840" customWidth="1"/>
    <col min="8" max="8" width="9.26953125" style="840" customWidth="1"/>
    <col min="9" max="9" width="6" style="840" customWidth="1"/>
    <col min="10" max="10" width="2.26953125" style="840" customWidth="1"/>
    <col min="11" max="11" width="5.7265625" style="840" customWidth="1"/>
    <col min="12" max="12" width="20.453125" style="840" bestFit="1" customWidth="1"/>
    <col min="13" max="13" width="18.26953125" style="840" customWidth="1"/>
    <col min="14" max="14" width="2.26953125" style="840" customWidth="1"/>
    <col min="15" max="15" width="4" style="840" customWidth="1"/>
    <col min="16" max="16384" width="9.54296875" style="840"/>
  </cols>
  <sheetData>
    <row r="1" spans="2:14" ht="8.5" customHeight="1" x14ac:dyDescent="0.35"/>
    <row r="2" spans="2:14" ht="16.149999999999999" customHeight="1" x14ac:dyDescent="0.35">
      <c r="B2" s="840" t="s">
        <v>289</v>
      </c>
      <c r="C2" s="841"/>
    </row>
    <row r="3" spans="2:14" ht="18.5" x14ac:dyDescent="0.45">
      <c r="C3" s="842" t="s">
        <v>526</v>
      </c>
      <c r="D3" s="841" t="s">
        <v>527</v>
      </c>
      <c r="J3" s="842" t="s">
        <v>528</v>
      </c>
      <c r="K3" s="842"/>
      <c r="L3" s="842"/>
      <c r="M3" s="843">
        <v>45327</v>
      </c>
    </row>
    <row r="4" spans="2:14" ht="18.5" x14ac:dyDescent="0.45">
      <c r="C4" s="842" t="s">
        <v>529</v>
      </c>
      <c r="D4" s="841" t="s">
        <v>530</v>
      </c>
    </row>
    <row r="5" spans="2:14" ht="1" customHeight="1" thickBot="1" x14ac:dyDescent="0.4">
      <c r="C5" s="841"/>
    </row>
    <row r="6" spans="2:14" s="844" customFormat="1" ht="19" thickBot="1" x14ac:dyDescent="0.5">
      <c r="B6" s="1204" t="s">
        <v>531</v>
      </c>
      <c r="C6" s="1205"/>
      <c r="D6" s="1206"/>
      <c r="E6" s="1204" t="s">
        <v>532</v>
      </c>
      <c r="F6" s="1205"/>
      <c r="G6" s="1205"/>
      <c r="H6" s="1205"/>
      <c r="I6" s="1205"/>
      <c r="J6" s="1204" t="s">
        <v>533</v>
      </c>
      <c r="K6" s="1205"/>
      <c r="L6" s="1205"/>
      <c r="M6" s="1205"/>
      <c r="N6" s="1206"/>
    </row>
    <row r="7" spans="2:14" x14ac:dyDescent="0.35">
      <c r="B7" s="1207" t="s">
        <v>534</v>
      </c>
      <c r="C7" s="1208"/>
      <c r="D7" s="845" t="s">
        <v>623</v>
      </c>
      <c r="E7" s="1209" t="s">
        <v>431</v>
      </c>
      <c r="F7" s="1209"/>
      <c r="G7" s="1209"/>
      <c r="H7" s="1209"/>
      <c r="I7" s="1209"/>
      <c r="J7" s="846"/>
      <c r="K7" s="1208" t="s">
        <v>535</v>
      </c>
      <c r="L7" s="1208"/>
      <c r="M7" s="847">
        <v>0</v>
      </c>
      <c r="N7" s="845"/>
    </row>
    <row r="8" spans="2:14" x14ac:dyDescent="0.35">
      <c r="B8" s="1202" t="s">
        <v>536</v>
      </c>
      <c r="C8" s="1203"/>
      <c r="D8" s="848" t="s">
        <v>624</v>
      </c>
      <c r="E8" s="1198" t="s">
        <v>459</v>
      </c>
      <c r="F8" s="1198"/>
      <c r="G8" s="1198"/>
      <c r="H8" s="849">
        <v>85</v>
      </c>
      <c r="J8" s="850"/>
      <c r="K8" s="1198" t="s">
        <v>537</v>
      </c>
      <c r="L8" s="1198"/>
      <c r="M8" s="851">
        <v>5</v>
      </c>
      <c r="N8" s="852"/>
    </row>
    <row r="9" spans="2:14" x14ac:dyDescent="0.35">
      <c r="B9" s="1202"/>
      <c r="C9" s="1203"/>
      <c r="D9" s="852"/>
      <c r="E9" s="1198" t="s">
        <v>460</v>
      </c>
      <c r="F9" s="1198"/>
      <c r="G9" s="1198"/>
      <c r="H9" s="849"/>
      <c r="J9" s="850"/>
      <c r="K9" s="1198" t="s">
        <v>538</v>
      </c>
      <c r="L9" s="1198"/>
      <c r="M9" s="853">
        <f>[79]IRR!F3</f>
        <v>0.1</v>
      </c>
      <c r="N9" s="852"/>
    </row>
    <row r="10" spans="2:14" ht="33" customHeight="1" x14ac:dyDescent="0.35">
      <c r="B10" s="854" t="s">
        <v>539</v>
      </c>
      <c r="C10" s="855"/>
      <c r="D10" s="852" t="s">
        <v>624</v>
      </c>
      <c r="E10" s="1199" t="s">
        <v>357</v>
      </c>
      <c r="F10" s="1199"/>
      <c r="G10" s="1199"/>
      <c r="H10" s="1200" t="s">
        <v>625</v>
      </c>
      <c r="I10" s="1201"/>
      <c r="J10" s="850"/>
      <c r="K10" s="1198" t="s">
        <v>463</v>
      </c>
      <c r="L10" s="1198"/>
      <c r="M10" s="847">
        <v>0</v>
      </c>
      <c r="N10" s="852"/>
    </row>
    <row r="11" spans="2:14" x14ac:dyDescent="0.35">
      <c r="B11" s="856" t="s">
        <v>540</v>
      </c>
      <c r="C11" s="857"/>
      <c r="D11" s="852" t="s">
        <v>159</v>
      </c>
      <c r="E11" s="990"/>
      <c r="F11" s="990"/>
      <c r="G11" s="990"/>
      <c r="H11" s="1200"/>
      <c r="I11" s="1201"/>
      <c r="J11" s="858"/>
      <c r="K11" s="1198" t="s">
        <v>546</v>
      </c>
      <c r="L11" s="1198"/>
      <c r="M11" s="847">
        <f>IRRNew2!R20</f>
        <v>600000000</v>
      </c>
      <c r="N11" s="852"/>
    </row>
    <row r="12" spans="2:14" x14ac:dyDescent="0.35">
      <c r="B12" s="856" t="s">
        <v>167</v>
      </c>
      <c r="C12" s="857"/>
      <c r="D12" s="852" t="s">
        <v>525</v>
      </c>
      <c r="E12" s="1195" t="s">
        <v>541</v>
      </c>
      <c r="F12" s="1195"/>
      <c r="G12" s="1195"/>
      <c r="H12" s="1195"/>
      <c r="I12" s="1195"/>
      <c r="J12" s="850"/>
      <c r="K12" s="1198" t="s">
        <v>542</v>
      </c>
      <c r="L12" s="1198"/>
      <c r="M12" s="847">
        <f>IRRNew2!G9</f>
        <v>97407639</v>
      </c>
      <c r="N12" s="852"/>
    </row>
    <row r="13" spans="2:14" x14ac:dyDescent="0.35">
      <c r="B13" s="856" t="s">
        <v>544</v>
      </c>
      <c r="C13" s="857"/>
      <c r="D13" s="861">
        <v>4</v>
      </c>
      <c r="E13" s="1194" t="s">
        <v>543</v>
      </c>
      <c r="F13" s="1194"/>
      <c r="G13" s="1194"/>
      <c r="H13" s="860">
        <v>0</v>
      </c>
      <c r="J13" s="850"/>
      <c r="K13" s="1198" t="s">
        <v>599</v>
      </c>
      <c r="L13" s="1198"/>
      <c r="M13" s="991">
        <f>IRRNew2!R23</f>
        <v>300000000</v>
      </c>
      <c r="N13" s="852"/>
    </row>
    <row r="14" spans="2:14" x14ac:dyDescent="0.35">
      <c r="B14" s="856" t="s">
        <v>547</v>
      </c>
      <c r="C14" s="857"/>
      <c r="D14" s="861">
        <v>1</v>
      </c>
      <c r="E14" s="1194" t="s">
        <v>545</v>
      </c>
      <c r="F14" s="1194"/>
      <c r="G14" s="1194"/>
      <c r="H14" s="860">
        <v>0</v>
      </c>
      <c r="J14" s="850"/>
      <c r="K14" s="1198" t="s">
        <v>600</v>
      </c>
      <c r="L14" s="1198"/>
      <c r="M14" s="970">
        <f>IRRNew2!R25+IRRNew2!R26+IRRNew2!R27</f>
        <v>87000000</v>
      </c>
      <c r="N14" s="852"/>
    </row>
    <row r="15" spans="2:14" ht="16" thickBot="1" x14ac:dyDescent="0.4">
      <c r="B15" s="856"/>
      <c r="C15" s="857"/>
      <c r="D15" s="861"/>
      <c r="E15" s="1194" t="s">
        <v>548</v>
      </c>
      <c r="F15" s="1194"/>
      <c r="G15" s="1194"/>
      <c r="H15" s="860">
        <v>0</v>
      </c>
      <c r="J15" s="850"/>
      <c r="K15" s="964"/>
      <c r="L15" s="964"/>
      <c r="N15" s="852"/>
    </row>
    <row r="16" spans="2:14" x14ac:dyDescent="0.35">
      <c r="B16" s="850"/>
      <c r="D16" s="852"/>
      <c r="E16" s="859"/>
      <c r="F16" s="859"/>
      <c r="G16" s="859"/>
      <c r="H16" s="860"/>
      <c r="J16" s="862"/>
      <c r="K16" s="1196" t="s">
        <v>300</v>
      </c>
      <c r="L16" s="1197"/>
      <c r="M16" s="863">
        <f>IRRNew2!F42</f>
        <v>0.69799771504958152</v>
      </c>
      <c r="N16" s="852"/>
    </row>
    <row r="17" spans="2:18" x14ac:dyDescent="0.35">
      <c r="B17" s="850"/>
      <c r="D17" s="852"/>
      <c r="E17" s="1195" t="s">
        <v>549</v>
      </c>
      <c r="F17" s="1195"/>
      <c r="G17" s="1195"/>
      <c r="H17" s="1195"/>
      <c r="I17" s="1195"/>
      <c r="J17" s="864"/>
      <c r="K17" s="1188" t="s">
        <v>299</v>
      </c>
      <c r="L17" s="1189"/>
      <c r="M17" s="865">
        <f>IRRNew2!F43</f>
        <v>169090461.78723514</v>
      </c>
      <c r="N17" s="852"/>
    </row>
    <row r="18" spans="2:18" x14ac:dyDescent="0.35">
      <c r="B18" s="850"/>
      <c r="D18" s="852"/>
      <c r="J18" s="864"/>
      <c r="K18" s="1188" t="s">
        <v>550</v>
      </c>
      <c r="L18" s="1189"/>
      <c r="M18" s="866">
        <f>IRRNew2!F44</f>
        <v>0.60499999999999998</v>
      </c>
      <c r="N18" s="852"/>
      <c r="R18" s="840" t="s">
        <v>551</v>
      </c>
    </row>
    <row r="19" spans="2:18" ht="16" thickBot="1" x14ac:dyDescent="0.4">
      <c r="B19" s="850"/>
      <c r="D19" s="852"/>
      <c r="J19" s="864"/>
      <c r="K19" s="1190" t="s">
        <v>552</v>
      </c>
      <c r="L19" s="1191"/>
      <c r="M19" s="867">
        <f>IRRNew2!F45</f>
        <v>1.5106662892455576</v>
      </c>
      <c r="N19" s="852"/>
      <c r="Q19" s="840" t="s">
        <v>551</v>
      </c>
    </row>
    <row r="20" spans="2:18" ht="16" thickBot="1" x14ac:dyDescent="0.4">
      <c r="B20" s="868"/>
      <c r="C20" s="869"/>
      <c r="D20" s="870"/>
      <c r="E20" s="869"/>
      <c r="F20" s="869" t="s">
        <v>551</v>
      </c>
      <c r="G20" s="869"/>
      <c r="H20" s="869"/>
      <c r="I20" s="869"/>
      <c r="J20" s="850"/>
      <c r="K20" s="871"/>
      <c r="L20" s="857"/>
      <c r="M20" s="857"/>
      <c r="N20" s="852"/>
    </row>
    <row r="21" spans="2:18" x14ac:dyDescent="0.35">
      <c r="B21" s="872" t="s">
        <v>553</v>
      </c>
      <c r="C21" s="873"/>
      <c r="D21" s="873"/>
      <c r="E21" s="873"/>
      <c r="F21" s="873"/>
      <c r="G21" s="873"/>
      <c r="H21" s="873"/>
      <c r="I21" s="873"/>
      <c r="J21" s="873"/>
      <c r="L21" s="874" t="s">
        <v>554</v>
      </c>
      <c r="M21" s="873"/>
      <c r="N21" s="845"/>
    </row>
    <row r="22" spans="2:18" x14ac:dyDescent="0.35">
      <c r="B22" s="850" t="s">
        <v>555</v>
      </c>
      <c r="D22" s="840" t="s">
        <v>627</v>
      </c>
      <c r="L22" s="1192" t="s">
        <v>557</v>
      </c>
      <c r="M22" s="1193"/>
      <c r="N22" s="852"/>
    </row>
    <row r="23" spans="2:18" x14ac:dyDescent="0.35">
      <c r="B23" s="850"/>
      <c r="D23" s="840" t="s">
        <v>628</v>
      </c>
      <c r="N23" s="852"/>
    </row>
    <row r="24" spans="2:18" x14ac:dyDescent="0.35">
      <c r="B24" s="850"/>
      <c r="D24" s="840" t="s">
        <v>556</v>
      </c>
      <c r="N24" s="852"/>
    </row>
    <row r="25" spans="2:18" x14ac:dyDescent="0.35">
      <c r="B25" s="850"/>
      <c r="N25" s="852"/>
    </row>
    <row r="26" spans="2:18" ht="16" thickBot="1" x14ac:dyDescent="0.4">
      <c r="B26" s="868"/>
      <c r="C26" s="869"/>
      <c r="D26" s="869"/>
      <c r="E26" s="869"/>
      <c r="F26" s="869"/>
      <c r="G26" s="869"/>
      <c r="H26" s="869"/>
      <c r="I26" s="869"/>
      <c r="J26" s="869"/>
      <c r="K26" s="869"/>
      <c r="L26" s="869"/>
      <c r="M26" s="869"/>
      <c r="N26" s="870"/>
    </row>
    <row r="28" spans="2:18" x14ac:dyDescent="0.35">
      <c r="B28" s="841" t="s">
        <v>558</v>
      </c>
    </row>
    <row r="29" spans="2:18" x14ac:dyDescent="0.35">
      <c r="B29" s="965"/>
      <c r="C29" s="965"/>
      <c r="D29" s="965"/>
      <c r="E29" s="965"/>
      <c r="F29" s="965"/>
      <c r="G29" s="965"/>
      <c r="H29" s="965"/>
      <c r="I29" s="965"/>
      <c r="J29" s="965"/>
      <c r="K29" s="965"/>
      <c r="L29" s="965"/>
      <c r="M29" s="965"/>
      <c r="N29" s="965"/>
      <c r="O29" s="965"/>
    </row>
    <row r="30" spans="2:18" x14ac:dyDescent="0.35">
      <c r="B30" s="965"/>
      <c r="C30" s="965"/>
      <c r="D30" s="965"/>
      <c r="E30" s="965"/>
      <c r="F30" s="965"/>
      <c r="G30" s="965"/>
      <c r="H30" s="965"/>
      <c r="I30" s="965"/>
      <c r="J30" s="965"/>
      <c r="K30" s="965"/>
      <c r="L30" s="965"/>
      <c r="M30" s="965"/>
      <c r="N30" s="965"/>
      <c r="O30" s="965"/>
    </row>
    <row r="31" spans="2:18" x14ac:dyDescent="0.35">
      <c r="B31" s="965"/>
      <c r="C31" s="965"/>
      <c r="D31" s="965"/>
      <c r="E31" s="965"/>
      <c r="F31" s="965"/>
      <c r="G31" s="965"/>
      <c r="H31" s="965"/>
      <c r="I31" s="965"/>
      <c r="J31" s="965"/>
      <c r="K31" s="965"/>
      <c r="L31" s="965"/>
      <c r="M31" s="965"/>
      <c r="N31" s="965"/>
      <c r="O31" s="965"/>
    </row>
    <row r="32" spans="2:18" x14ac:dyDescent="0.35">
      <c r="B32" s="965"/>
      <c r="C32" s="965"/>
      <c r="D32" s="965"/>
      <c r="E32" s="965"/>
      <c r="F32" s="965"/>
      <c r="G32" s="965"/>
      <c r="H32" s="965"/>
      <c r="I32" s="965"/>
      <c r="J32" s="965"/>
      <c r="K32" s="965"/>
      <c r="L32" s="965"/>
      <c r="M32" s="965"/>
      <c r="N32" s="965"/>
      <c r="O32" s="965"/>
    </row>
    <row r="33" spans="2:15" x14ac:dyDescent="0.35">
      <c r="B33" s="965"/>
      <c r="C33" s="965"/>
      <c r="D33" s="965"/>
      <c r="E33" s="965"/>
      <c r="F33" s="965"/>
      <c r="G33" s="965"/>
      <c r="H33" s="965"/>
      <c r="I33" s="965"/>
      <c r="J33" s="965"/>
      <c r="K33" s="965"/>
      <c r="L33" s="965"/>
      <c r="M33" s="965"/>
      <c r="N33" s="965"/>
      <c r="O33" s="965"/>
    </row>
    <row r="34" spans="2:15" x14ac:dyDescent="0.35">
      <c r="B34" s="965"/>
      <c r="C34" s="965"/>
      <c r="D34" s="965"/>
      <c r="E34" s="965"/>
      <c r="F34" s="965"/>
      <c r="G34" s="965"/>
      <c r="H34" s="965"/>
      <c r="I34" s="965"/>
      <c r="J34" s="965"/>
      <c r="K34" s="965"/>
      <c r="L34" s="965"/>
      <c r="M34" s="965"/>
      <c r="N34" s="965"/>
      <c r="O34" s="965"/>
    </row>
    <row r="35" spans="2:15" x14ac:dyDescent="0.35">
      <c r="B35" s="965"/>
      <c r="C35" s="965"/>
      <c r="D35" s="965"/>
      <c r="E35" s="965"/>
      <c r="F35" s="965"/>
      <c r="G35" s="965"/>
      <c r="H35" s="965"/>
      <c r="I35" s="965"/>
      <c r="J35" s="965"/>
      <c r="K35" s="965"/>
      <c r="L35" s="965"/>
      <c r="M35" s="965"/>
      <c r="N35" s="965"/>
      <c r="O35" s="965"/>
    </row>
  </sheetData>
  <mergeCells count="29">
    <mergeCell ref="B6:D6"/>
    <mergeCell ref="E6:I6"/>
    <mergeCell ref="J6:N6"/>
    <mergeCell ref="B7:C7"/>
    <mergeCell ref="E7:I7"/>
    <mergeCell ref="K7:L7"/>
    <mergeCell ref="B8:C8"/>
    <mergeCell ref="E8:G8"/>
    <mergeCell ref="K8:L8"/>
    <mergeCell ref="B9:C9"/>
    <mergeCell ref="E9:G9"/>
    <mergeCell ref="K9:L9"/>
    <mergeCell ref="E10:G10"/>
    <mergeCell ref="K10:L10"/>
    <mergeCell ref="E12:I12"/>
    <mergeCell ref="K12:L12"/>
    <mergeCell ref="E13:G13"/>
    <mergeCell ref="K11:L11"/>
    <mergeCell ref="H10:I11"/>
    <mergeCell ref="K13:L13"/>
    <mergeCell ref="K18:L18"/>
    <mergeCell ref="K19:L19"/>
    <mergeCell ref="L22:M22"/>
    <mergeCell ref="E14:G14"/>
    <mergeCell ref="E15:G15"/>
    <mergeCell ref="E17:I17"/>
    <mergeCell ref="K16:L16"/>
    <mergeCell ref="K17:L17"/>
    <mergeCell ref="K14:L14"/>
  </mergeCells>
  <pageMargins left="0.7" right="0.7" top="0.75" bottom="0.75" header="0.3" footer="0.3"/>
  <pageSetup paperSize="9" scale="94" fitToWidth="0" orientation="landscape"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B1:Z79"/>
  <sheetViews>
    <sheetView showGridLines="0" zoomScale="86" zoomScaleNormal="86" workbookViewId="0">
      <selection activeCell="G48" sqref="G48:I48"/>
    </sheetView>
  </sheetViews>
  <sheetFormatPr defaultColWidth="11.7265625" defaultRowHeight="15.5" x14ac:dyDescent="0.35"/>
  <cols>
    <col min="1" max="1" width="4.54296875" style="840" customWidth="1"/>
    <col min="2" max="2" width="4" style="840" customWidth="1"/>
    <col min="3" max="3" width="5.1796875" style="840" customWidth="1"/>
    <col min="4" max="4" width="21" style="840" customWidth="1"/>
    <col min="5" max="5" width="8" style="840" bestFit="1" customWidth="1"/>
    <col min="6" max="6" width="18.7265625" style="840" customWidth="1"/>
    <col min="7" max="7" width="19.54296875" style="875" customWidth="1"/>
    <col min="8" max="8" width="19.81640625" style="840" customWidth="1"/>
    <col min="9" max="9" width="17.26953125" style="840" bestFit="1" customWidth="1"/>
    <col min="10" max="16" width="17.26953125" style="840" hidden="1" customWidth="1"/>
    <col min="17" max="17" width="17.7265625" style="840" hidden="1" customWidth="1"/>
    <col min="18" max="18" width="19.26953125" style="840" bestFit="1" customWidth="1"/>
    <col min="19" max="19" width="17.7265625" style="840" customWidth="1"/>
    <col min="20" max="23" width="16.7265625" style="840" bestFit="1" customWidth="1"/>
    <col min="24" max="24" width="17.26953125" style="840" bestFit="1" customWidth="1"/>
    <col min="25" max="25" width="13" style="840" bestFit="1" customWidth="1"/>
    <col min="26" max="16384" width="11.7265625" style="840"/>
  </cols>
  <sheetData>
    <row r="1" spans="2:26" ht="23.5" x14ac:dyDescent="0.55000000000000004">
      <c r="B1" s="840" t="s">
        <v>115</v>
      </c>
      <c r="C1" s="840">
        <f>IRRNew!C2</f>
        <v>0</v>
      </c>
      <c r="Q1" s="876" t="str">
        <f>IRRNew!D7</f>
        <v>Hotel Prime Park Bandung</v>
      </c>
      <c r="R1" s="840" t="str">
        <f>IRRNew!D7</f>
        <v>Hotel Prime Park Bandung</v>
      </c>
    </row>
    <row r="2" spans="2:26" x14ac:dyDescent="0.35">
      <c r="B2" s="877" t="s">
        <v>559</v>
      </c>
    </row>
    <row r="3" spans="2:26" x14ac:dyDescent="0.35">
      <c r="C3" s="840" t="s">
        <v>560</v>
      </c>
      <c r="F3" s="878">
        <v>0.02</v>
      </c>
      <c r="J3" s="970"/>
      <c r="R3" s="879"/>
      <c r="S3" s="879"/>
      <c r="T3" s="879"/>
    </row>
    <row r="4" spans="2:26" x14ac:dyDescent="0.35">
      <c r="C4" s="840" t="s">
        <v>561</v>
      </c>
      <c r="F4" s="878">
        <v>0.1</v>
      </c>
      <c r="R4" s="879"/>
      <c r="S4" s="879"/>
      <c r="T4" s="879"/>
    </row>
    <row r="5" spans="2:26" x14ac:dyDescent="0.35">
      <c r="C5" s="840" t="s">
        <v>562</v>
      </c>
      <c r="F5" s="878">
        <v>0.05</v>
      </c>
      <c r="G5" s="875" t="s">
        <v>563</v>
      </c>
      <c r="T5" s="880"/>
      <c r="U5" s="880"/>
      <c r="V5" s="880"/>
      <c r="W5" s="880"/>
    </row>
    <row r="6" spans="2:26" x14ac:dyDescent="0.35">
      <c r="C6" s="840" t="s">
        <v>564</v>
      </c>
      <c r="F6" s="881">
        <v>0</v>
      </c>
      <c r="G6" s="875" t="s">
        <v>563</v>
      </c>
    </row>
    <row r="7" spans="2:26" x14ac:dyDescent="0.35">
      <c r="C7" s="840" t="s">
        <v>565</v>
      </c>
      <c r="F7" s="878">
        <v>0.15</v>
      </c>
    </row>
    <row r="8" spans="2:26" ht="14.5" customHeight="1" x14ac:dyDescent="0.35">
      <c r="B8" s="841"/>
      <c r="G8" s="882" t="s">
        <v>90</v>
      </c>
      <c r="H8" s="882" t="s">
        <v>91</v>
      </c>
      <c r="I8" s="882" t="s">
        <v>566</v>
      </c>
      <c r="J8" s="882" t="s">
        <v>567</v>
      </c>
      <c r="K8" s="966" t="s">
        <v>568</v>
      </c>
      <c r="L8" s="966" t="s">
        <v>601</v>
      </c>
      <c r="M8" s="966" t="s">
        <v>602</v>
      </c>
      <c r="N8" s="966" t="s">
        <v>603</v>
      </c>
      <c r="O8" s="966" t="s">
        <v>604</v>
      </c>
      <c r="P8" s="966" t="s">
        <v>605</v>
      </c>
      <c r="Q8" s="966" t="s">
        <v>606</v>
      </c>
      <c r="S8" s="883"/>
      <c r="X8" s="883"/>
      <c r="Y8" s="883"/>
      <c r="Z8" s="883"/>
    </row>
    <row r="9" spans="2:26" s="885" customFormat="1" ht="16" thickBot="1" x14ac:dyDescent="0.4">
      <c r="B9" s="884" t="s">
        <v>569</v>
      </c>
      <c r="F9" s="886">
        <v>85</v>
      </c>
      <c r="G9" s="887">
        <v>97407639</v>
      </c>
      <c r="H9" s="887"/>
      <c r="I9" s="887"/>
      <c r="J9" s="887">
        <v>0</v>
      </c>
      <c r="K9" s="887"/>
      <c r="L9" s="887"/>
      <c r="M9" s="887"/>
      <c r="N9" s="887"/>
      <c r="O9" s="887"/>
      <c r="P9" s="887"/>
      <c r="Q9" s="887"/>
      <c r="R9" s="886"/>
      <c r="S9" s="886"/>
      <c r="T9" s="840"/>
      <c r="U9" s="840"/>
      <c r="V9" s="840"/>
      <c r="W9" s="840"/>
      <c r="X9" s="886"/>
      <c r="Y9" s="886"/>
      <c r="Z9" s="886"/>
    </row>
    <row r="10" spans="2:26" s="885" customFormat="1" ht="16" thickTop="1" x14ac:dyDescent="0.35">
      <c r="B10" s="884"/>
      <c r="F10" s="886"/>
      <c r="G10" s="886"/>
      <c r="H10" s="886"/>
      <c r="I10" s="886"/>
      <c r="J10" s="886"/>
      <c r="K10" s="886"/>
      <c r="L10" s="886"/>
      <c r="M10" s="886"/>
      <c r="N10" s="886"/>
      <c r="O10" s="886"/>
      <c r="P10" s="886"/>
      <c r="Q10" s="886"/>
      <c r="R10" s="886"/>
      <c r="S10" s="886"/>
      <c r="T10" s="840"/>
      <c r="U10" s="840"/>
      <c r="V10" s="840"/>
      <c r="W10" s="840"/>
      <c r="X10" s="886"/>
      <c r="Y10" s="886"/>
      <c r="Z10" s="886"/>
    </row>
    <row r="11" spans="2:26" x14ac:dyDescent="0.35">
      <c r="F11" s="888"/>
      <c r="G11" s="889">
        <v>2024</v>
      </c>
      <c r="H11" s="889">
        <v>2025</v>
      </c>
      <c r="I11" s="889">
        <v>2026</v>
      </c>
      <c r="J11" s="889">
        <v>2027</v>
      </c>
      <c r="K11" s="889">
        <v>2028</v>
      </c>
      <c r="L11" s="889">
        <v>2029</v>
      </c>
      <c r="M11" s="889">
        <v>2030</v>
      </c>
      <c r="N11" s="889">
        <v>2031</v>
      </c>
      <c r="O11" s="889">
        <v>2032</v>
      </c>
      <c r="P11" s="889">
        <v>2033</v>
      </c>
      <c r="Q11" s="889">
        <v>2034</v>
      </c>
      <c r="R11" s="889"/>
    </row>
    <row r="12" spans="2:26" ht="16" thickBot="1" x14ac:dyDescent="0.4">
      <c r="B12" s="890" t="s">
        <v>570</v>
      </c>
      <c r="C12" s="869"/>
      <c r="D12" s="869"/>
      <c r="E12" s="869"/>
      <c r="F12" s="869"/>
      <c r="G12" s="891" t="s">
        <v>571</v>
      </c>
      <c r="H12" s="892" t="s">
        <v>572</v>
      </c>
      <c r="I12" s="891" t="s">
        <v>573</v>
      </c>
      <c r="J12" s="892" t="s">
        <v>574</v>
      </c>
      <c r="K12" s="892" t="s">
        <v>575</v>
      </c>
      <c r="L12" s="892"/>
      <c r="M12" s="892"/>
      <c r="N12" s="892"/>
      <c r="O12" s="892"/>
      <c r="P12" s="892"/>
      <c r="Q12" s="891" t="s">
        <v>575</v>
      </c>
      <c r="R12" s="893" t="s">
        <v>453</v>
      </c>
      <c r="S12" s="880"/>
      <c r="T12" s="894"/>
      <c r="U12" s="894"/>
      <c r="V12" s="894"/>
      <c r="W12" s="894"/>
      <c r="X12" s="880"/>
    </row>
    <row r="13" spans="2:26" x14ac:dyDescent="0.35">
      <c r="B13" s="840" t="s">
        <v>576</v>
      </c>
      <c r="G13" s="889">
        <v>12</v>
      </c>
      <c r="H13" s="889">
        <v>12</v>
      </c>
      <c r="I13" s="889">
        <v>12</v>
      </c>
      <c r="J13" s="889">
        <v>12</v>
      </c>
      <c r="K13" s="889">
        <v>12</v>
      </c>
      <c r="L13" s="889"/>
      <c r="M13" s="889"/>
      <c r="N13" s="889"/>
      <c r="O13" s="889"/>
      <c r="P13" s="889"/>
      <c r="Q13" s="889">
        <v>12</v>
      </c>
      <c r="R13" s="895"/>
      <c r="T13" s="879"/>
      <c r="U13" s="879"/>
      <c r="V13" s="879"/>
      <c r="W13" s="879"/>
    </row>
    <row r="14" spans="2:26" ht="6.65" customHeight="1" x14ac:dyDescent="0.35">
      <c r="R14" s="895"/>
      <c r="T14" s="896"/>
      <c r="U14" s="896"/>
      <c r="V14" s="896"/>
      <c r="W14" s="896"/>
    </row>
    <row r="15" spans="2:26" x14ac:dyDescent="0.35">
      <c r="B15" s="841" t="s">
        <v>577</v>
      </c>
      <c r="E15" s="897"/>
      <c r="G15" s="898"/>
      <c r="H15" s="899"/>
      <c r="I15" s="900"/>
      <c r="J15" s="900"/>
      <c r="K15" s="900"/>
      <c r="L15" s="900"/>
      <c r="M15" s="900"/>
      <c r="N15" s="900"/>
      <c r="O15" s="900"/>
      <c r="P15" s="900"/>
      <c r="Q15" s="900"/>
      <c r="R15" s="895"/>
      <c r="T15" s="894"/>
      <c r="U15" s="894"/>
      <c r="V15" s="894"/>
      <c r="W15" s="894"/>
    </row>
    <row r="16" spans="2:26" x14ac:dyDescent="0.35">
      <c r="B16" s="841"/>
      <c r="C16" s="840" t="s">
        <v>45</v>
      </c>
      <c r="E16" s="897"/>
      <c r="G16" s="899">
        <v>150000000</v>
      </c>
      <c r="H16" s="899">
        <f>G16</f>
        <v>150000000</v>
      </c>
      <c r="I16" s="899">
        <f>H16</f>
        <v>150000000</v>
      </c>
      <c r="J16" s="899"/>
      <c r="K16" s="899"/>
      <c r="M16" s="899"/>
      <c r="N16" s="899"/>
      <c r="O16" s="899"/>
      <c r="P16" s="899"/>
      <c r="Q16" s="899"/>
      <c r="R16" s="901">
        <f>SUM(G16:Q16)</f>
        <v>450000000</v>
      </c>
      <c r="T16" s="894"/>
      <c r="U16" s="894"/>
      <c r="V16" s="894"/>
      <c r="W16" s="894"/>
    </row>
    <row r="17" spans="2:25" x14ac:dyDescent="0.35">
      <c r="B17" s="841"/>
      <c r="C17" s="840" t="s">
        <v>626</v>
      </c>
      <c r="E17" s="897"/>
      <c r="G17" s="899">
        <v>50000000</v>
      </c>
      <c r="H17" s="899">
        <f>G17</f>
        <v>50000000</v>
      </c>
      <c r="I17" s="899">
        <f>H17</f>
        <v>50000000</v>
      </c>
      <c r="J17" s="899"/>
      <c r="K17" s="899"/>
      <c r="L17" s="899"/>
      <c r="M17" s="899"/>
      <c r="N17" s="899"/>
      <c r="O17" s="899"/>
      <c r="P17" s="899"/>
      <c r="Q17" s="899"/>
      <c r="R17" s="901">
        <f t="shared" ref="R17:R18" si="0">SUM(G17:Q17)</f>
        <v>150000000</v>
      </c>
      <c r="T17" s="894"/>
      <c r="U17" s="894"/>
      <c r="V17" s="894"/>
      <c r="W17" s="894"/>
    </row>
    <row r="18" spans="2:25" x14ac:dyDescent="0.35">
      <c r="B18" s="841"/>
      <c r="E18" s="897"/>
      <c r="G18" s="902"/>
      <c r="H18" s="902"/>
      <c r="I18" s="967"/>
      <c r="J18" s="967"/>
      <c r="K18" s="967"/>
      <c r="L18" s="967"/>
      <c r="M18" s="967"/>
      <c r="N18" s="967"/>
      <c r="O18" s="967"/>
      <c r="P18" s="967"/>
      <c r="Q18" s="967"/>
      <c r="R18" s="901">
        <f t="shared" si="0"/>
        <v>0</v>
      </c>
      <c r="T18" s="894"/>
      <c r="U18" s="894"/>
      <c r="V18" s="894"/>
      <c r="W18" s="894"/>
    </row>
    <row r="19" spans="2:25" x14ac:dyDescent="0.35">
      <c r="B19" s="841"/>
      <c r="E19" s="897"/>
      <c r="G19" s="899"/>
      <c r="H19" s="902"/>
      <c r="I19" s="902"/>
      <c r="J19" s="902"/>
      <c r="K19" s="902"/>
      <c r="L19" s="902"/>
      <c r="M19" s="902"/>
      <c r="N19" s="902"/>
      <c r="O19" s="902"/>
      <c r="P19" s="902"/>
      <c r="Q19" s="902"/>
      <c r="R19" s="901">
        <f>SUM(G19:Q19)</f>
        <v>0</v>
      </c>
      <c r="T19" s="903"/>
      <c r="U19" s="903"/>
      <c r="V19" s="903"/>
      <c r="W19" s="903"/>
    </row>
    <row r="20" spans="2:25" x14ac:dyDescent="0.35">
      <c r="B20" s="904" t="s">
        <v>578</v>
      </c>
      <c r="C20" s="904"/>
      <c r="D20" s="904"/>
      <c r="E20" s="1210"/>
      <c r="F20" s="1211"/>
      <c r="G20" s="905">
        <f>SUM(G16:G19)</f>
        <v>200000000</v>
      </c>
      <c r="H20" s="905">
        <f>SUM(H16:H19)</f>
        <v>200000000</v>
      </c>
      <c r="I20" s="905">
        <f t="shared" ref="I20:Q20" si="1">SUM(I16:I19)</f>
        <v>200000000</v>
      </c>
      <c r="J20" s="905">
        <f t="shared" si="1"/>
        <v>0</v>
      </c>
      <c r="K20" s="905">
        <f t="shared" si="1"/>
        <v>0</v>
      </c>
      <c r="L20" s="905">
        <f t="shared" si="1"/>
        <v>0</v>
      </c>
      <c r="M20" s="905">
        <f t="shared" si="1"/>
        <v>0</v>
      </c>
      <c r="N20" s="905">
        <f t="shared" si="1"/>
        <v>0</v>
      </c>
      <c r="O20" s="905">
        <f t="shared" si="1"/>
        <v>0</v>
      </c>
      <c r="P20" s="905">
        <f t="shared" si="1"/>
        <v>0</v>
      </c>
      <c r="Q20" s="905">
        <f t="shared" si="1"/>
        <v>0</v>
      </c>
      <c r="R20" s="906">
        <f>SUM(G20:Q20)</f>
        <v>600000000</v>
      </c>
      <c r="S20" s="894"/>
      <c r="T20" s="907"/>
      <c r="U20" s="907"/>
      <c r="V20" s="907"/>
      <c r="W20" s="907"/>
      <c r="X20" s="894"/>
      <c r="Y20" s="879"/>
    </row>
    <row r="21" spans="2:25" x14ac:dyDescent="0.35">
      <c r="R21" s="895"/>
      <c r="S21" s="879"/>
      <c r="T21" s="907"/>
      <c r="U21" s="907"/>
      <c r="V21" s="907"/>
      <c r="W21" s="907"/>
      <c r="X21" s="879"/>
      <c r="Y21" s="879"/>
    </row>
    <row r="22" spans="2:25" x14ac:dyDescent="0.35">
      <c r="B22" s="841" t="s">
        <v>56</v>
      </c>
      <c r="E22" s="897"/>
      <c r="F22" s="897"/>
      <c r="G22" s="898"/>
      <c r="H22" s="897"/>
      <c r="I22" s="900"/>
      <c r="J22" s="900"/>
      <c r="K22" s="900"/>
      <c r="L22" s="900"/>
      <c r="M22" s="900"/>
      <c r="N22" s="900"/>
      <c r="O22" s="900"/>
      <c r="P22" s="900"/>
      <c r="Q22" s="900"/>
      <c r="R22" s="908"/>
      <c r="S22" s="896"/>
      <c r="T22" s="909"/>
      <c r="U22" s="909"/>
      <c r="V22" s="909"/>
      <c r="W22" s="909"/>
      <c r="X22" s="879"/>
      <c r="Y22" s="879"/>
    </row>
    <row r="23" spans="2:25" x14ac:dyDescent="0.35">
      <c r="C23" s="840" t="s">
        <v>579</v>
      </c>
      <c r="E23" s="972"/>
      <c r="F23" s="973"/>
      <c r="G23" s="910">
        <f>100000000*3</f>
        <v>300000000</v>
      </c>
      <c r="H23" s="910"/>
      <c r="I23" s="910">
        <f>I20*$E$23</f>
        <v>0</v>
      </c>
      <c r="J23" s="910">
        <f>J20*$E$23</f>
        <v>0</v>
      </c>
      <c r="K23" s="910">
        <f>K20*$E$23</f>
        <v>0</v>
      </c>
      <c r="L23" s="910"/>
      <c r="M23" s="910"/>
      <c r="N23" s="910"/>
      <c r="O23" s="910"/>
      <c r="P23" s="910"/>
      <c r="Q23" s="910"/>
      <c r="R23" s="911">
        <f>SUM(G23:Q23)</f>
        <v>300000000</v>
      </c>
      <c r="S23" s="894" t="s">
        <v>551</v>
      </c>
      <c r="T23" s="894"/>
      <c r="U23" s="894"/>
      <c r="V23" s="894"/>
      <c r="W23" s="894"/>
      <c r="X23" s="912"/>
      <c r="Y23" s="879"/>
    </row>
    <row r="24" spans="2:25" x14ac:dyDescent="0.35">
      <c r="C24" s="840" t="s">
        <v>629</v>
      </c>
      <c r="E24" s="972"/>
      <c r="F24" s="973"/>
      <c r="G24" s="910">
        <f>-(G23*50%)</f>
        <v>-150000000</v>
      </c>
      <c r="H24" s="910"/>
      <c r="I24" s="910"/>
      <c r="J24" s="910"/>
      <c r="K24" s="910"/>
      <c r="L24" s="910"/>
      <c r="M24" s="910"/>
      <c r="N24" s="910"/>
      <c r="O24" s="910"/>
      <c r="P24" s="910"/>
      <c r="Q24" s="910"/>
      <c r="R24" s="911">
        <f>SUM(G24:Q24)</f>
        <v>-150000000</v>
      </c>
      <c r="S24" s="894"/>
      <c r="T24" s="894"/>
      <c r="U24" s="894"/>
      <c r="V24" s="894"/>
      <c r="W24" s="894"/>
      <c r="X24" s="912"/>
      <c r="Y24" s="879"/>
    </row>
    <row r="25" spans="2:25" x14ac:dyDescent="0.35">
      <c r="C25" s="840" t="s">
        <v>580</v>
      </c>
      <c r="F25" s="913"/>
      <c r="G25" s="910"/>
      <c r="H25" s="910"/>
      <c r="I25" s="910">
        <f>H25</f>
        <v>0</v>
      </c>
      <c r="J25" s="910">
        <f>I25</f>
        <v>0</v>
      </c>
      <c r="K25" s="910">
        <f t="shared" ref="K25:K26" si="2">J25</f>
        <v>0</v>
      </c>
      <c r="L25" s="910"/>
      <c r="M25" s="910"/>
      <c r="N25" s="910"/>
      <c r="O25" s="910"/>
      <c r="P25" s="910"/>
      <c r="Q25" s="910"/>
      <c r="R25" s="911">
        <f>SUM(G25:Q25)</f>
        <v>0</v>
      </c>
      <c r="S25" s="894"/>
      <c r="T25" s="914"/>
      <c r="U25" s="914"/>
      <c r="V25" s="914"/>
      <c r="W25" s="914"/>
      <c r="X25" s="912"/>
      <c r="Y25" s="879"/>
    </row>
    <row r="26" spans="2:25" x14ac:dyDescent="0.35">
      <c r="C26" s="840" t="s">
        <v>465</v>
      </c>
      <c r="G26" s="915">
        <f>7000000+Pemeliharaan!E24</f>
        <v>19000000</v>
      </c>
      <c r="H26" s="915">
        <f>G26</f>
        <v>19000000</v>
      </c>
      <c r="I26" s="915">
        <f>H26</f>
        <v>19000000</v>
      </c>
      <c r="J26" s="915"/>
      <c r="K26" s="915"/>
      <c r="L26" s="915"/>
      <c r="M26" s="915"/>
      <c r="N26" s="915"/>
      <c r="O26" s="915"/>
      <c r="P26" s="915"/>
      <c r="Q26" s="915"/>
      <c r="R26" s="911">
        <f t="shared" ref="R26:R27" si="3">SUM(G26:Q26)</f>
        <v>57000000</v>
      </c>
      <c r="S26" s="894"/>
      <c r="T26" s="914"/>
      <c r="U26" s="914"/>
      <c r="V26" s="914"/>
      <c r="W26" s="914"/>
      <c r="X26" s="912"/>
      <c r="Y26" s="879"/>
    </row>
    <row r="27" spans="2:25" x14ac:dyDescent="0.35">
      <c r="B27" s="916"/>
      <c r="C27" s="916" t="s">
        <v>562</v>
      </c>
      <c r="D27" s="916"/>
      <c r="E27" s="916"/>
      <c r="F27" s="916"/>
      <c r="G27" s="917">
        <f t="shared" ref="G27:Q27" si="4">G20*$F$5</f>
        <v>10000000</v>
      </c>
      <c r="H27" s="917">
        <f t="shared" si="4"/>
        <v>10000000</v>
      </c>
      <c r="I27" s="917">
        <f t="shared" si="4"/>
        <v>10000000</v>
      </c>
      <c r="J27" s="917">
        <f t="shared" si="4"/>
        <v>0</v>
      </c>
      <c r="K27" s="917">
        <f t="shared" si="4"/>
        <v>0</v>
      </c>
      <c r="L27" s="917">
        <f t="shared" si="4"/>
        <v>0</v>
      </c>
      <c r="M27" s="917">
        <f t="shared" si="4"/>
        <v>0</v>
      </c>
      <c r="N27" s="917">
        <f t="shared" si="4"/>
        <v>0</v>
      </c>
      <c r="O27" s="917">
        <f t="shared" si="4"/>
        <v>0</v>
      </c>
      <c r="P27" s="917">
        <f t="shared" si="4"/>
        <v>0</v>
      </c>
      <c r="Q27" s="917">
        <f t="shared" si="4"/>
        <v>0</v>
      </c>
      <c r="R27" s="911">
        <f t="shared" si="3"/>
        <v>30000000</v>
      </c>
      <c r="S27" s="903"/>
      <c r="T27" s="914"/>
      <c r="U27" s="914"/>
      <c r="V27" s="914"/>
      <c r="W27" s="914"/>
      <c r="X27" s="912"/>
      <c r="Y27" s="879"/>
    </row>
    <row r="28" spans="2:25" s="841" customFormat="1" x14ac:dyDescent="0.35">
      <c r="B28" s="904" t="s">
        <v>581</v>
      </c>
      <c r="C28" s="904"/>
      <c r="D28" s="904"/>
      <c r="E28" s="904"/>
      <c r="F28" s="904"/>
      <c r="G28" s="905">
        <f t="shared" ref="G28:R28" si="5">SUM(G23:G27)</f>
        <v>179000000</v>
      </c>
      <c r="H28" s="905">
        <f t="shared" si="5"/>
        <v>29000000</v>
      </c>
      <c r="I28" s="905">
        <f t="shared" si="5"/>
        <v>29000000</v>
      </c>
      <c r="J28" s="905">
        <f t="shared" si="5"/>
        <v>0</v>
      </c>
      <c r="K28" s="905">
        <f t="shared" si="5"/>
        <v>0</v>
      </c>
      <c r="L28" s="905">
        <f t="shared" si="5"/>
        <v>0</v>
      </c>
      <c r="M28" s="905">
        <f t="shared" si="5"/>
        <v>0</v>
      </c>
      <c r="N28" s="905">
        <f t="shared" si="5"/>
        <v>0</v>
      </c>
      <c r="O28" s="905">
        <f t="shared" si="5"/>
        <v>0</v>
      </c>
      <c r="P28" s="905">
        <f t="shared" si="5"/>
        <v>0</v>
      </c>
      <c r="Q28" s="905">
        <f t="shared" si="5"/>
        <v>0</v>
      </c>
      <c r="R28" s="918">
        <f t="shared" si="5"/>
        <v>237000000</v>
      </c>
      <c r="S28" s="907"/>
      <c r="T28" s="919"/>
      <c r="U28" s="919"/>
      <c r="V28" s="919"/>
      <c r="W28" s="919"/>
      <c r="X28" s="907"/>
      <c r="Y28" s="920"/>
    </row>
    <row r="29" spans="2:25" s="841" customFormat="1" x14ac:dyDescent="0.35">
      <c r="B29" s="841" t="s">
        <v>582</v>
      </c>
      <c r="G29" s="921">
        <f t="shared" ref="G29:R29" si="6">G20-G28</f>
        <v>21000000</v>
      </c>
      <c r="H29" s="921">
        <f t="shared" si="6"/>
        <v>171000000</v>
      </c>
      <c r="I29" s="921">
        <f t="shared" si="6"/>
        <v>171000000</v>
      </c>
      <c r="J29" s="921">
        <f t="shared" si="6"/>
        <v>0</v>
      </c>
      <c r="K29" s="921">
        <f t="shared" si="6"/>
        <v>0</v>
      </c>
      <c r="L29" s="921">
        <f t="shared" si="6"/>
        <v>0</v>
      </c>
      <c r="M29" s="921">
        <f t="shared" si="6"/>
        <v>0</v>
      </c>
      <c r="N29" s="921">
        <f t="shared" si="6"/>
        <v>0</v>
      </c>
      <c r="O29" s="921">
        <f t="shared" si="6"/>
        <v>0</v>
      </c>
      <c r="P29" s="921">
        <f t="shared" si="6"/>
        <v>0</v>
      </c>
      <c r="Q29" s="921">
        <f t="shared" si="6"/>
        <v>0</v>
      </c>
      <c r="R29" s="922">
        <f t="shared" si="6"/>
        <v>363000000</v>
      </c>
      <c r="S29" s="907"/>
      <c r="T29" s="914"/>
      <c r="U29" s="914"/>
      <c r="V29" s="914"/>
      <c r="W29" s="914"/>
      <c r="X29" s="907"/>
      <c r="Y29" s="920"/>
    </row>
    <row r="30" spans="2:25" s="841" customFormat="1" x14ac:dyDescent="0.35">
      <c r="B30" s="923" t="s">
        <v>583</v>
      </c>
      <c r="C30" s="924"/>
      <c r="D30" s="924"/>
      <c r="E30" s="924"/>
      <c r="F30" s="924"/>
      <c r="G30" s="925">
        <v>0</v>
      </c>
      <c r="H30" s="925">
        <f t="shared" ref="H30:R30" si="7">H29/H20</f>
        <v>0.85499999999999998</v>
      </c>
      <c r="I30" s="925">
        <f t="shared" si="7"/>
        <v>0.85499999999999998</v>
      </c>
      <c r="J30" s="925" t="e">
        <f t="shared" si="7"/>
        <v>#DIV/0!</v>
      </c>
      <c r="K30" s="925" t="e">
        <f t="shared" si="7"/>
        <v>#DIV/0!</v>
      </c>
      <c r="L30" s="925" t="e">
        <f t="shared" si="7"/>
        <v>#DIV/0!</v>
      </c>
      <c r="M30" s="925" t="e">
        <f t="shared" si="7"/>
        <v>#DIV/0!</v>
      </c>
      <c r="N30" s="925" t="e">
        <f t="shared" si="7"/>
        <v>#DIV/0!</v>
      </c>
      <c r="O30" s="925" t="e">
        <f t="shared" si="7"/>
        <v>#DIV/0!</v>
      </c>
      <c r="P30" s="925" t="e">
        <f t="shared" si="7"/>
        <v>#DIV/0!</v>
      </c>
      <c r="Q30" s="925" t="e">
        <f t="shared" si="7"/>
        <v>#DIV/0!</v>
      </c>
      <c r="R30" s="926">
        <f t="shared" si="7"/>
        <v>0.60499999999999998</v>
      </c>
      <c r="S30" s="909"/>
      <c r="T30" s="879"/>
      <c r="U30" s="879"/>
      <c r="V30" s="879"/>
      <c r="W30" s="879"/>
      <c r="X30" s="909"/>
      <c r="Y30" s="920"/>
    </row>
    <row r="31" spans="2:25" x14ac:dyDescent="0.35">
      <c r="B31" s="916" t="s">
        <v>584</v>
      </c>
      <c r="C31" s="916"/>
      <c r="D31" s="916"/>
      <c r="E31" s="916"/>
      <c r="F31" s="916"/>
      <c r="G31" s="927">
        <f>G53</f>
        <v>32469213</v>
      </c>
      <c r="H31" s="927">
        <f>H53</f>
        <v>32469213</v>
      </c>
      <c r="I31" s="927">
        <f>I53</f>
        <v>32469213</v>
      </c>
      <c r="J31" s="927">
        <f>J53</f>
        <v>0</v>
      </c>
      <c r="K31" s="927">
        <f t="shared" ref="K31:P31" si="8">K53</f>
        <v>0</v>
      </c>
      <c r="L31" s="927">
        <f t="shared" si="8"/>
        <v>0</v>
      </c>
      <c r="M31" s="927">
        <f t="shared" si="8"/>
        <v>0</v>
      </c>
      <c r="N31" s="927">
        <f t="shared" si="8"/>
        <v>0</v>
      </c>
      <c r="O31" s="927">
        <f t="shared" si="8"/>
        <v>0</v>
      </c>
      <c r="P31" s="927">
        <f t="shared" si="8"/>
        <v>0</v>
      </c>
      <c r="Q31" s="927"/>
      <c r="R31" s="928">
        <v>408833333</v>
      </c>
      <c r="S31" s="894"/>
      <c r="T31" s="929"/>
      <c r="U31" s="929"/>
      <c r="V31" s="929"/>
      <c r="W31" s="929"/>
      <c r="X31" s="894"/>
      <c r="Y31" s="879"/>
    </row>
    <row r="32" spans="2:25" x14ac:dyDescent="0.35">
      <c r="B32" s="840" t="s">
        <v>585</v>
      </c>
      <c r="G32" s="930">
        <f t="shared" ref="G32:R32" si="9">G29-G31</f>
        <v>-11469213</v>
      </c>
      <c r="H32" s="930">
        <f>H29-H31</f>
        <v>138530787</v>
      </c>
      <c r="I32" s="930">
        <f t="shared" si="9"/>
        <v>138530787</v>
      </c>
      <c r="J32" s="930">
        <f t="shared" si="9"/>
        <v>0</v>
      </c>
      <c r="K32" s="930">
        <f t="shared" ref="K32:Q32" si="10">K29-K31</f>
        <v>0</v>
      </c>
      <c r="L32" s="930">
        <f>L29-L31</f>
        <v>0</v>
      </c>
      <c r="M32" s="930">
        <f t="shared" si="10"/>
        <v>0</v>
      </c>
      <c r="N32" s="930">
        <f t="shared" si="10"/>
        <v>0</v>
      </c>
      <c r="O32" s="930">
        <f t="shared" si="10"/>
        <v>0</v>
      </c>
      <c r="P32" s="930">
        <f t="shared" si="10"/>
        <v>0</v>
      </c>
      <c r="Q32" s="930">
        <f t="shared" si="10"/>
        <v>0</v>
      </c>
      <c r="R32" s="931">
        <f t="shared" si="9"/>
        <v>-45833333</v>
      </c>
      <c r="S32" s="914"/>
      <c r="T32" s="929"/>
      <c r="U32" s="929"/>
      <c r="V32" s="929"/>
      <c r="W32" s="929"/>
      <c r="X32" s="914"/>
      <c r="Y32" s="879"/>
    </row>
    <row r="33" spans="2:25" x14ac:dyDescent="0.35">
      <c r="B33" s="840" t="s">
        <v>586</v>
      </c>
      <c r="G33" s="932">
        <f>G64</f>
        <v>4870381.95</v>
      </c>
      <c r="H33" s="932">
        <f t="shared" ref="H33:K33" si="11">H64</f>
        <v>9253725.7050000001</v>
      </c>
      <c r="I33" s="932">
        <f t="shared" si="11"/>
        <v>8279649.3149999995</v>
      </c>
      <c r="J33" s="932"/>
      <c r="K33" s="932"/>
      <c r="L33" s="932"/>
      <c r="M33" s="932"/>
      <c r="N33" s="932"/>
      <c r="O33" s="932"/>
      <c r="P33" s="932"/>
      <c r="Q33" s="932"/>
      <c r="R33" s="933">
        <f>SUM(G33:Q33)</f>
        <v>22403756.969999999</v>
      </c>
      <c r="S33" s="914"/>
      <c r="T33" s="929"/>
      <c r="U33" s="929"/>
      <c r="V33" s="929"/>
      <c r="W33" s="929"/>
      <c r="X33" s="914"/>
      <c r="Y33" s="879"/>
    </row>
    <row r="34" spans="2:25" x14ac:dyDescent="0.35">
      <c r="B34" s="840" t="s">
        <v>587</v>
      </c>
      <c r="G34" s="932">
        <f t="shared" ref="G34:J34" si="12">G32-G33</f>
        <v>-16339594.949999999</v>
      </c>
      <c r="H34" s="932">
        <f>H32-H33</f>
        <v>129277061.295</v>
      </c>
      <c r="I34" s="932">
        <f t="shared" si="12"/>
        <v>130251137.685</v>
      </c>
      <c r="J34" s="932"/>
      <c r="K34" s="932"/>
      <c r="L34" s="932">
        <f t="shared" ref="K34:P34" si="13">L32-L33</f>
        <v>0</v>
      </c>
      <c r="M34" s="932">
        <f t="shared" si="13"/>
        <v>0</v>
      </c>
      <c r="N34" s="932">
        <f t="shared" si="13"/>
        <v>0</v>
      </c>
      <c r="O34" s="932">
        <f t="shared" si="13"/>
        <v>0</v>
      </c>
      <c r="P34" s="932">
        <f t="shared" si="13"/>
        <v>0</v>
      </c>
      <c r="Q34" s="932"/>
      <c r="R34" s="933">
        <f>SUM(G34:Q34)</f>
        <v>243188604.03</v>
      </c>
      <c r="S34" s="914"/>
      <c r="T34" s="934"/>
      <c r="U34" s="934"/>
      <c r="V34" s="934"/>
      <c r="W34" s="934"/>
      <c r="X34" s="914"/>
      <c r="Y34" s="879"/>
    </row>
    <row r="35" spans="2:25" x14ac:dyDescent="0.35">
      <c r="B35" s="916" t="s">
        <v>588</v>
      </c>
      <c r="C35" s="916"/>
      <c r="D35" s="916"/>
      <c r="E35" s="916"/>
      <c r="F35" s="916"/>
      <c r="G35" s="935">
        <f>IF(G34&lt;0,0,G34*$F$3)</f>
        <v>0</v>
      </c>
      <c r="H35" s="935">
        <f t="shared" ref="H35" si="14">IF(H34&lt;0,0,H34*$F$3)</f>
        <v>2585541.2259</v>
      </c>
      <c r="I35" s="935">
        <f>IF(I34&lt;0,0,I34*$F$3)</f>
        <v>2605022.7537000002</v>
      </c>
      <c r="J35" s="935">
        <f>IF(J34&lt;0,0,J34*$F$3)</f>
        <v>0</v>
      </c>
      <c r="K35" s="935">
        <f t="shared" ref="K35:P35" si="15">IF(K34&lt;0,0,K34*$F$3)</f>
        <v>0</v>
      </c>
      <c r="L35" s="935">
        <f t="shared" si="15"/>
        <v>0</v>
      </c>
      <c r="M35" s="935">
        <f t="shared" si="15"/>
        <v>0</v>
      </c>
      <c r="N35" s="935">
        <f t="shared" si="15"/>
        <v>0</v>
      </c>
      <c r="O35" s="935">
        <f t="shared" si="15"/>
        <v>0</v>
      </c>
      <c r="P35" s="935">
        <f t="shared" si="15"/>
        <v>0</v>
      </c>
      <c r="Q35" s="935"/>
      <c r="R35" s="936">
        <f>SUM(G35:Q35)</f>
        <v>5190563.9796000002</v>
      </c>
      <c r="S35" s="919"/>
      <c r="X35" s="929"/>
      <c r="Y35" s="879"/>
    </row>
    <row r="36" spans="2:25" ht="16" thickBot="1" x14ac:dyDescent="0.4">
      <c r="B36" s="937" t="s">
        <v>589</v>
      </c>
      <c r="C36" s="937"/>
      <c r="D36" s="937"/>
      <c r="E36" s="937"/>
      <c r="F36" s="937"/>
      <c r="G36" s="938">
        <f>G34-G35</f>
        <v>-16339594.949999999</v>
      </c>
      <c r="H36" s="938">
        <f t="shared" ref="H36:R36" si="16">H34-H35</f>
        <v>126691520.06910001</v>
      </c>
      <c r="I36" s="938">
        <f t="shared" si="16"/>
        <v>127646114.9313</v>
      </c>
      <c r="J36" s="938">
        <f t="shared" si="16"/>
        <v>0</v>
      </c>
      <c r="K36" s="938">
        <f t="shared" si="16"/>
        <v>0</v>
      </c>
      <c r="L36" s="938">
        <f t="shared" si="16"/>
        <v>0</v>
      </c>
      <c r="M36" s="938">
        <f t="shared" si="16"/>
        <v>0</v>
      </c>
      <c r="N36" s="938">
        <f t="shared" si="16"/>
        <v>0</v>
      </c>
      <c r="O36" s="938">
        <f t="shared" si="16"/>
        <v>0</v>
      </c>
      <c r="P36" s="938">
        <f t="shared" si="16"/>
        <v>0</v>
      </c>
      <c r="Q36" s="938">
        <f t="shared" si="16"/>
        <v>0</v>
      </c>
      <c r="R36" s="938">
        <f t="shared" si="16"/>
        <v>237998040.05039999</v>
      </c>
      <c r="S36" s="914"/>
      <c r="X36" s="914"/>
      <c r="Y36" s="879"/>
    </row>
    <row r="37" spans="2:25" x14ac:dyDescent="0.35">
      <c r="R37" s="895"/>
      <c r="S37" s="879"/>
      <c r="X37" s="879"/>
      <c r="Y37" s="879"/>
    </row>
    <row r="38" spans="2:25" x14ac:dyDescent="0.35">
      <c r="B38" s="916" t="s">
        <v>590</v>
      </c>
      <c r="C38" s="916"/>
      <c r="D38" s="916"/>
      <c r="E38" s="916"/>
      <c r="F38" s="939">
        <f>-G9+-G10</f>
        <v>-97407639</v>
      </c>
      <c r="G38" s="939">
        <f>-H9+-H10</f>
        <v>0</v>
      </c>
      <c r="H38" s="939">
        <f>-I9+-I10</f>
        <v>0</v>
      </c>
      <c r="I38" s="939">
        <f>-J9+-J10</f>
        <v>0</v>
      </c>
      <c r="J38" s="939">
        <f t="shared" ref="J38:Q38" si="17">-Q9+-Q10</f>
        <v>0</v>
      </c>
      <c r="K38" s="939">
        <f t="shared" si="17"/>
        <v>0</v>
      </c>
      <c r="L38" s="939">
        <f t="shared" si="17"/>
        <v>0</v>
      </c>
      <c r="M38" s="939">
        <f t="shared" si="17"/>
        <v>0</v>
      </c>
      <c r="N38" s="939">
        <f t="shared" si="17"/>
        <v>0</v>
      </c>
      <c r="O38" s="939">
        <f t="shared" si="17"/>
        <v>0</v>
      </c>
      <c r="P38" s="939">
        <f t="shared" si="17"/>
        <v>0</v>
      </c>
      <c r="Q38" s="939">
        <f t="shared" si="17"/>
        <v>0</v>
      </c>
      <c r="R38" s="940">
        <f>SUM(F38:Q38)</f>
        <v>-97407639</v>
      </c>
      <c r="S38" s="929"/>
      <c r="X38" s="929"/>
      <c r="Y38" s="879"/>
    </row>
    <row r="39" spans="2:25" x14ac:dyDescent="0.35">
      <c r="B39" s="840" t="s">
        <v>591</v>
      </c>
      <c r="F39" s="941">
        <f>F38</f>
        <v>-97407639</v>
      </c>
      <c r="G39" s="941">
        <f>G38+G36+G31</f>
        <v>16129618.050000001</v>
      </c>
      <c r="H39" s="941">
        <f t="shared" ref="H39:J39" si="18">H38+H36+H31</f>
        <v>159160733.06910002</v>
      </c>
      <c r="I39" s="941">
        <f t="shared" si="18"/>
        <v>160115327.93129998</v>
      </c>
      <c r="J39" s="941">
        <f t="shared" si="18"/>
        <v>0</v>
      </c>
      <c r="K39" s="941">
        <f t="shared" ref="K39:Q39" si="19">K38+K36+K31</f>
        <v>0</v>
      </c>
      <c r="L39" s="941">
        <f t="shared" si="19"/>
        <v>0</v>
      </c>
      <c r="M39" s="941">
        <f t="shared" si="19"/>
        <v>0</v>
      </c>
      <c r="N39" s="941">
        <f t="shared" si="19"/>
        <v>0</v>
      </c>
      <c r="O39" s="941">
        <f t="shared" si="19"/>
        <v>0</v>
      </c>
      <c r="P39" s="941">
        <f t="shared" si="19"/>
        <v>0</v>
      </c>
      <c r="Q39" s="941">
        <f t="shared" si="19"/>
        <v>0</v>
      </c>
      <c r="R39" s="942">
        <f>SUM(F39:Q39)</f>
        <v>237998040.05040002</v>
      </c>
      <c r="S39" s="929"/>
      <c r="T39" s="882"/>
      <c r="U39" s="889"/>
      <c r="V39" s="882"/>
      <c r="W39" s="889"/>
      <c r="X39" s="929"/>
      <c r="Y39" s="879"/>
    </row>
    <row r="40" spans="2:25" x14ac:dyDescent="0.35">
      <c r="B40" s="840" t="s">
        <v>592</v>
      </c>
      <c r="F40" s="941">
        <f>F39</f>
        <v>-97407639</v>
      </c>
      <c r="G40" s="941">
        <f>F40+G39</f>
        <v>-81278020.950000003</v>
      </c>
      <c r="H40" s="941">
        <f t="shared" ref="H40:J40" si="20">G40+H39</f>
        <v>77882712.119100019</v>
      </c>
      <c r="I40" s="941">
        <f t="shared" si="20"/>
        <v>237998040.05040002</v>
      </c>
      <c r="J40" s="941"/>
      <c r="K40" s="941"/>
      <c r="L40" s="941"/>
      <c r="M40" s="941"/>
      <c r="N40" s="941"/>
      <c r="O40" s="941"/>
      <c r="P40" s="941"/>
      <c r="Q40" s="941"/>
      <c r="R40" s="942"/>
      <c r="S40" s="929"/>
      <c r="T40" s="943"/>
      <c r="U40" s="943"/>
      <c r="V40" s="943"/>
      <c r="W40" s="943"/>
      <c r="X40" s="929"/>
      <c r="Y40" s="879"/>
    </row>
    <row r="41" spans="2:25" x14ac:dyDescent="0.35">
      <c r="B41" s="840" t="s">
        <v>593</v>
      </c>
      <c r="F41" s="934">
        <f t="shared" ref="F41" si="21">IF(AND(E40&lt;0,F40&gt;0),F46-(F40/F39),0)</f>
        <v>0</v>
      </c>
      <c r="G41" s="934">
        <f>IF(AND(F40&lt;0,G40&gt;0),G46-(G40/G39),0)</f>
        <v>0</v>
      </c>
      <c r="H41" s="934">
        <f t="shared" ref="H41:M41" si="22">IF(AND(G40&lt;0,H40&gt;0),H46-(H40/H39),0)</f>
        <v>1.5106662892455576</v>
      </c>
      <c r="I41" s="934">
        <f t="shared" si="22"/>
        <v>0</v>
      </c>
      <c r="J41" s="934">
        <f t="shared" si="22"/>
        <v>0</v>
      </c>
      <c r="K41" s="934">
        <f t="shared" si="22"/>
        <v>0</v>
      </c>
      <c r="L41" s="934">
        <f t="shared" si="22"/>
        <v>0</v>
      </c>
      <c r="M41" s="934">
        <f t="shared" si="22"/>
        <v>0</v>
      </c>
      <c r="N41" s="934">
        <f t="shared" ref="N41" si="23">IF(AND(M40&lt;0,N40&gt;0),N46-(N40/N39),0)</f>
        <v>0</v>
      </c>
      <c r="O41" s="934">
        <f t="shared" ref="O41" si="24">IF(AND(N40&lt;0,O40&gt;0),O46-(O40/O39),0)</f>
        <v>0</v>
      </c>
      <c r="P41" s="934">
        <f t="shared" ref="P41" si="25">IF(AND(O40&lt;0,P40&gt;0),P46-(P40/P39),0)</f>
        <v>0</v>
      </c>
      <c r="Q41" s="934">
        <f>IF(AND(J40&lt;0,Q40&gt;0),Q46-(Q40/Q39),0)</f>
        <v>0</v>
      </c>
      <c r="R41" s="944"/>
      <c r="S41" s="934"/>
      <c r="T41" s="945"/>
      <c r="U41" s="945"/>
      <c r="V41" s="945"/>
      <c r="W41" s="945"/>
      <c r="X41" s="934"/>
    </row>
    <row r="42" spans="2:25" x14ac:dyDescent="0.35">
      <c r="B42" s="946" t="s">
        <v>300</v>
      </c>
      <c r="C42" s="947"/>
      <c r="D42" s="947"/>
      <c r="E42" s="947"/>
      <c r="F42" s="948">
        <f>IRR(F39:Q39)</f>
        <v>0.69799771504958152</v>
      </c>
      <c r="T42" s="945"/>
      <c r="U42" s="945"/>
      <c r="V42" s="945"/>
      <c r="W42" s="945"/>
    </row>
    <row r="43" spans="2:25" x14ac:dyDescent="0.35">
      <c r="B43" s="949" t="s">
        <v>299</v>
      </c>
      <c r="C43" s="884"/>
      <c r="D43" s="884"/>
      <c r="E43" s="884"/>
      <c r="F43" s="950">
        <f>NPV(F4,G39:Q39)+F39</f>
        <v>169090461.78723514</v>
      </c>
      <c r="H43" s="951"/>
      <c r="I43" s="952"/>
      <c r="T43" s="945"/>
      <c r="U43" s="945"/>
      <c r="V43" s="945"/>
      <c r="W43" s="945"/>
    </row>
    <row r="44" spans="2:25" x14ac:dyDescent="0.35">
      <c r="B44" s="949" t="s">
        <v>550</v>
      </c>
      <c r="C44" s="884"/>
      <c r="D44" s="884"/>
      <c r="E44" s="884"/>
      <c r="F44" s="953">
        <f>R30</f>
        <v>0.60499999999999998</v>
      </c>
      <c r="H44" s="902"/>
      <c r="T44" s="945"/>
      <c r="U44" s="945"/>
      <c r="V44" s="945"/>
      <c r="W44" s="945"/>
    </row>
    <row r="45" spans="2:25" x14ac:dyDescent="0.35">
      <c r="B45" s="954" t="s">
        <v>594</v>
      </c>
      <c r="C45" s="955"/>
      <c r="D45" s="955"/>
      <c r="E45" s="955"/>
      <c r="F45" s="956">
        <f>SUM(F41:Q41)</f>
        <v>1.5106662892455576</v>
      </c>
      <c r="T45" s="945"/>
      <c r="U45" s="945"/>
      <c r="V45" s="945"/>
      <c r="W45" s="945"/>
    </row>
    <row r="46" spans="2:25" ht="9.65" customHeight="1" x14ac:dyDescent="0.35">
      <c r="G46" s="889">
        <v>1</v>
      </c>
      <c r="H46" s="882">
        <v>2</v>
      </c>
      <c r="I46" s="889">
        <v>3</v>
      </c>
      <c r="J46" s="882">
        <v>4</v>
      </c>
      <c r="K46" s="966">
        <v>5</v>
      </c>
      <c r="L46" s="966">
        <v>6</v>
      </c>
      <c r="M46" s="966"/>
      <c r="N46" s="966"/>
      <c r="O46" s="966"/>
      <c r="P46" s="966"/>
      <c r="Q46" s="889">
        <v>5</v>
      </c>
      <c r="R46" s="882"/>
      <c r="S46" s="889"/>
      <c r="T46" s="957"/>
      <c r="U46" s="957"/>
      <c r="V46" s="957"/>
      <c r="W46" s="957"/>
    </row>
    <row r="47" spans="2:25" x14ac:dyDescent="0.35">
      <c r="B47" s="958" t="s">
        <v>595</v>
      </c>
      <c r="E47" s="943" t="s">
        <v>596</v>
      </c>
      <c r="G47" s="943" t="str">
        <f t="shared" ref="G47:Q47" si="26">G12</f>
        <v>Year 1</v>
      </c>
      <c r="H47" s="943" t="str">
        <f t="shared" si="26"/>
        <v>Year 2</v>
      </c>
      <c r="I47" s="943" t="str">
        <f t="shared" si="26"/>
        <v>Year 3</v>
      </c>
      <c r="J47" s="943" t="str">
        <f t="shared" si="26"/>
        <v>Year 4</v>
      </c>
      <c r="K47" s="943" t="str">
        <f t="shared" si="26"/>
        <v>Year 5</v>
      </c>
      <c r="L47" s="943">
        <f t="shared" si="26"/>
        <v>0</v>
      </c>
      <c r="M47" s="943">
        <f t="shared" si="26"/>
        <v>0</v>
      </c>
      <c r="N47" s="943">
        <f t="shared" si="26"/>
        <v>0</v>
      </c>
      <c r="O47" s="943">
        <f t="shared" si="26"/>
        <v>0</v>
      </c>
      <c r="P47" s="943">
        <f t="shared" si="26"/>
        <v>0</v>
      </c>
      <c r="Q47" s="943" t="str">
        <f t="shared" si="26"/>
        <v>Year 5</v>
      </c>
      <c r="R47" s="943"/>
      <c r="S47" s="943"/>
      <c r="X47" s="943"/>
    </row>
    <row r="48" spans="2:25" x14ac:dyDescent="0.35">
      <c r="D48" s="840" t="s">
        <v>571</v>
      </c>
      <c r="E48" s="840">
        <v>3</v>
      </c>
      <c r="G48" s="959">
        <f>SUM(G9:G10)/$E48</f>
        <v>32469213</v>
      </c>
      <c r="H48" s="945">
        <f>G48</f>
        <v>32469213</v>
      </c>
      <c r="I48" s="945">
        <f t="shared" ref="I48:J48" si="27">H48</f>
        <v>32469213</v>
      </c>
      <c r="J48" s="945"/>
      <c r="K48" s="945"/>
      <c r="L48" s="945"/>
      <c r="M48" s="945"/>
      <c r="N48" s="945"/>
      <c r="O48" s="945"/>
      <c r="P48" s="945"/>
      <c r="Q48" s="945"/>
      <c r="R48" s="945"/>
      <c r="S48" s="945"/>
      <c r="X48" s="960"/>
    </row>
    <row r="49" spans="2:24" x14ac:dyDescent="0.35">
      <c r="D49" s="840" t="s">
        <v>573</v>
      </c>
      <c r="E49" s="840">
        <v>2</v>
      </c>
      <c r="H49" s="959">
        <f>H9/$E$49</f>
        <v>0</v>
      </c>
      <c r="I49" s="960">
        <f>H49</f>
        <v>0</v>
      </c>
      <c r="J49" s="945">
        <f>I49</f>
        <v>0</v>
      </c>
      <c r="K49" s="945">
        <f t="shared" ref="K48:K50" si="28">J49</f>
        <v>0</v>
      </c>
      <c r="L49" s="945">
        <f t="shared" ref="L49:L50" si="29">K49</f>
        <v>0</v>
      </c>
      <c r="M49" s="945">
        <f t="shared" ref="M49:M50" si="30">L49</f>
        <v>0</v>
      </c>
      <c r="N49" s="945">
        <f t="shared" ref="N49:N50" si="31">M49</f>
        <v>0</v>
      </c>
      <c r="O49" s="945">
        <f t="shared" ref="O49:O50" si="32">N49</f>
        <v>0</v>
      </c>
      <c r="P49" s="945">
        <f t="shared" ref="P49:P50" si="33">O49</f>
        <v>0</v>
      </c>
      <c r="Q49" s="945"/>
      <c r="R49" s="945"/>
      <c r="S49" s="945"/>
      <c r="X49" s="960"/>
    </row>
    <row r="50" spans="2:24" x14ac:dyDescent="0.35">
      <c r="D50" s="840" t="s">
        <v>574</v>
      </c>
      <c r="E50" s="840">
        <v>1</v>
      </c>
      <c r="I50" s="959">
        <f>I9/$E$50</f>
        <v>0</v>
      </c>
      <c r="J50" s="960">
        <f>I50</f>
        <v>0</v>
      </c>
      <c r="K50" s="960">
        <f t="shared" si="28"/>
        <v>0</v>
      </c>
      <c r="L50" s="960">
        <f t="shared" si="29"/>
        <v>0</v>
      </c>
      <c r="M50" s="960">
        <f t="shared" si="30"/>
        <v>0</v>
      </c>
      <c r="N50" s="960">
        <f t="shared" si="31"/>
        <v>0</v>
      </c>
      <c r="O50" s="960">
        <f t="shared" si="32"/>
        <v>0</v>
      </c>
      <c r="P50" s="960">
        <f t="shared" si="33"/>
        <v>0</v>
      </c>
      <c r="Q50" s="960"/>
      <c r="R50" s="945"/>
      <c r="S50" s="945"/>
      <c r="X50" s="960"/>
    </row>
    <row r="51" spans="2:24" hidden="1" x14ac:dyDescent="0.35">
      <c r="D51" s="840" t="s">
        <v>575</v>
      </c>
      <c r="E51" s="840">
        <v>2</v>
      </c>
      <c r="J51" s="959"/>
      <c r="K51" s="959"/>
      <c r="L51" s="959"/>
      <c r="M51" s="959"/>
      <c r="N51" s="959"/>
      <c r="O51" s="959"/>
      <c r="P51" s="959"/>
      <c r="R51" s="945"/>
      <c r="S51" s="945"/>
      <c r="X51" s="960"/>
    </row>
    <row r="52" spans="2:24" hidden="1" x14ac:dyDescent="0.35">
      <c r="D52" s="840" t="s">
        <v>597</v>
      </c>
      <c r="E52" s="840">
        <v>1</v>
      </c>
      <c r="Q52" s="959"/>
      <c r="R52" s="945"/>
      <c r="S52" s="945"/>
      <c r="X52" s="960"/>
    </row>
    <row r="53" spans="2:24" ht="16" thickBot="1" x14ac:dyDescent="0.4">
      <c r="B53" s="961" t="s">
        <v>598</v>
      </c>
      <c r="C53" s="962"/>
      <c r="D53" s="962"/>
      <c r="E53" s="962"/>
      <c r="F53" s="962"/>
      <c r="G53" s="963">
        <f>SUM(G48:G51)</f>
        <v>32469213</v>
      </c>
      <c r="H53" s="963">
        <f t="shared" ref="H53:Q53" si="34">SUM(H48:H51)</f>
        <v>32469213</v>
      </c>
      <c r="I53" s="963">
        <f t="shared" si="34"/>
        <v>32469213</v>
      </c>
      <c r="J53" s="963">
        <f t="shared" si="34"/>
        <v>0</v>
      </c>
      <c r="K53" s="963">
        <f t="shared" si="34"/>
        <v>0</v>
      </c>
      <c r="L53" s="963">
        <f t="shared" si="34"/>
        <v>0</v>
      </c>
      <c r="M53" s="963">
        <f t="shared" si="34"/>
        <v>0</v>
      </c>
      <c r="N53" s="963">
        <f t="shared" si="34"/>
        <v>0</v>
      </c>
      <c r="O53" s="963">
        <f t="shared" si="34"/>
        <v>0</v>
      </c>
      <c r="P53" s="963">
        <f t="shared" si="34"/>
        <v>0</v>
      </c>
      <c r="Q53" s="963">
        <f t="shared" si="34"/>
        <v>0</v>
      </c>
      <c r="R53" s="957"/>
      <c r="S53" s="957"/>
      <c r="X53" s="957"/>
    </row>
    <row r="54" spans="2:24" ht="16" thickTop="1" x14ac:dyDescent="0.35">
      <c r="X54" s="952"/>
    </row>
    <row r="56" spans="2:24" x14ac:dyDescent="0.35">
      <c r="F56" s="840" t="s">
        <v>551</v>
      </c>
    </row>
    <row r="60" spans="2:24" x14ac:dyDescent="0.35">
      <c r="F60"/>
      <c r="G60" t="s">
        <v>571</v>
      </c>
      <c r="H60" t="s">
        <v>572</v>
      </c>
      <c r="I60" t="s">
        <v>573</v>
      </c>
      <c r="J60" t="s">
        <v>574</v>
      </c>
      <c r="K60" t="s">
        <v>575</v>
      </c>
      <c r="L60" t="s">
        <v>597</v>
      </c>
      <c r="M60" t="s">
        <v>607</v>
      </c>
      <c r="N60" t="s">
        <v>608</v>
      </c>
      <c r="O60" t="s">
        <v>609</v>
      </c>
      <c r="P60" t="s">
        <v>610</v>
      </c>
    </row>
    <row r="61" spans="2:24" x14ac:dyDescent="0.35">
      <c r="F61" t="s">
        <v>611</v>
      </c>
      <c r="G61" s="968">
        <f>G9</f>
        <v>97407639</v>
      </c>
      <c r="H61" s="969">
        <f>G61-G63</f>
        <v>87666875.099999994</v>
      </c>
      <c r="I61" s="969">
        <f>H61-G63</f>
        <v>77926111.199999988</v>
      </c>
      <c r="J61" s="969">
        <f>I61-G63</f>
        <v>68185347.299999982</v>
      </c>
      <c r="K61" s="969">
        <f>J61-G63</f>
        <v>58444583.399999984</v>
      </c>
      <c r="L61" s="969">
        <f>$F$2-$B$4</f>
        <v>0</v>
      </c>
      <c r="M61" s="969">
        <f>$G$2-$B$4</f>
        <v>0</v>
      </c>
      <c r="N61" s="969">
        <f>$H$2-$B$4</f>
        <v>0</v>
      </c>
      <c r="O61" s="969">
        <f>$I$2-$B$4</f>
        <v>0</v>
      </c>
      <c r="P61" s="969">
        <f>$J$2-$B$4</f>
        <v>0</v>
      </c>
    </row>
    <row r="62" spans="2:24" x14ac:dyDescent="0.35">
      <c r="F62" t="s">
        <v>612</v>
      </c>
      <c r="G62" s="968">
        <v>5</v>
      </c>
      <c r="H62"/>
      <c r="I62"/>
      <c r="J62"/>
      <c r="K62"/>
      <c r="L62"/>
      <c r="M62"/>
      <c r="N62"/>
      <c r="O62"/>
      <c r="P62"/>
    </row>
    <row r="63" spans="2:24" x14ac:dyDescent="0.35">
      <c r="F63" t="s">
        <v>613</v>
      </c>
      <c r="G63" s="968">
        <f>G61/10</f>
        <v>9740763.9000000004</v>
      </c>
      <c r="H63"/>
      <c r="I63"/>
      <c r="J63"/>
      <c r="K63"/>
      <c r="L63"/>
      <c r="M63"/>
      <c r="N63"/>
      <c r="O63"/>
      <c r="P63"/>
    </row>
    <row r="64" spans="2:24" x14ac:dyDescent="0.35">
      <c r="F64" t="s">
        <v>440</v>
      </c>
      <c r="G64" s="968">
        <f>((G61*10%)*6)/12</f>
        <v>4870381.95</v>
      </c>
      <c r="H64" s="969">
        <f>AVERAGE(G61:H61)*10%</f>
        <v>9253725.7050000001</v>
      </c>
      <c r="I64" s="969">
        <f t="shared" ref="I64:K64" si="35">AVERAGE(H61:I61)*10%</f>
        <v>8279649.3149999995</v>
      </c>
      <c r="J64" s="969">
        <f t="shared" si="35"/>
        <v>7305572.9249999989</v>
      </c>
      <c r="K64" s="969">
        <f t="shared" si="35"/>
        <v>6331496.5349999983</v>
      </c>
      <c r="L64" s="969">
        <f>AVERAGE(K61:L61)*[80]IRR!$F$4</f>
        <v>2922229.1699999995</v>
      </c>
      <c r="M64" s="969" t="e">
        <f>AVERAGE($G$2:$H$2)*[81]IRR!$G$4</f>
        <v>#DIV/0!</v>
      </c>
      <c r="N64" s="969" t="e">
        <f>AVERAGE($H$2:$I$2)*[81]IRR!$G$4</f>
        <v>#DIV/0!</v>
      </c>
      <c r="O64" s="969" t="e">
        <f>AVERAGE($I$2:$J$2)*[81]IRR!$G$4</f>
        <v>#DIV/0!</v>
      </c>
      <c r="P64" s="969" t="e">
        <f>AVERAGE($J$2:$K$2)*[81]IRR!$G$4</f>
        <v>#DIV/0!</v>
      </c>
    </row>
    <row r="65" spans="6:12" x14ac:dyDescent="0.35">
      <c r="F65" s="875"/>
      <c r="G65" s="840"/>
    </row>
    <row r="66" spans="6:12" x14ac:dyDescent="0.35">
      <c r="F66" s="875"/>
      <c r="G66" s="840"/>
    </row>
    <row r="67" spans="6:12" x14ac:dyDescent="0.35">
      <c r="F67" s="875"/>
      <c r="G67" s="840"/>
    </row>
    <row r="68" spans="6:12" x14ac:dyDescent="0.35">
      <c r="F68" s="875"/>
      <c r="G68" s="840"/>
      <c r="H68" s="970"/>
      <c r="I68" s="970"/>
    </row>
    <row r="69" spans="6:12" x14ac:dyDescent="0.35">
      <c r="F69" s="875"/>
      <c r="G69" s="840"/>
    </row>
    <row r="70" spans="6:12" x14ac:dyDescent="0.35">
      <c r="F70" s="875"/>
      <c r="G70" s="840"/>
      <c r="H70" s="970"/>
      <c r="I70" s="970"/>
    </row>
    <row r="71" spans="6:12" x14ac:dyDescent="0.35">
      <c r="F71" s="875"/>
      <c r="G71" s="840"/>
    </row>
    <row r="72" spans="6:12" x14ac:dyDescent="0.35">
      <c r="F72" s="875"/>
      <c r="G72" s="840"/>
      <c r="I72" s="971"/>
    </row>
    <row r="73" spans="6:12" x14ac:dyDescent="0.35">
      <c r="F73" s="875"/>
      <c r="G73" s="840"/>
    </row>
    <row r="75" spans="6:12" x14ac:dyDescent="0.35">
      <c r="I75" s="971"/>
      <c r="J75" s="971"/>
      <c r="K75" s="971"/>
      <c r="L75" s="971">
        <f t="shared" ref="L75" si="36">L76-K76</f>
        <v>87750000</v>
      </c>
    </row>
    <row r="76" spans="6:12" x14ac:dyDescent="0.35">
      <c r="H76" s="970"/>
      <c r="I76" s="971"/>
      <c r="J76" s="971"/>
      <c r="K76" s="971"/>
      <c r="L76" s="971">
        <f>L79/10%</f>
        <v>87750000</v>
      </c>
    </row>
    <row r="79" spans="6:12" x14ac:dyDescent="0.35">
      <c r="H79" s="970"/>
      <c r="I79" s="970"/>
      <c r="J79" s="970"/>
      <c r="K79" s="970"/>
      <c r="L79" s="970">
        <v>8775000</v>
      </c>
    </row>
  </sheetData>
  <mergeCells count="1">
    <mergeCell ref="E20:F20"/>
  </mergeCells>
  <phoneticPr fontId="83" type="noConversion"/>
  <conditionalFormatting sqref="G64:P64">
    <cfRule type="cellIs" dxfId="15" priority="1" operator="lessThan">
      <formula>0</formula>
    </cfRule>
  </conditionalFormatting>
  <pageMargins left="0.93" right="0.25" top="0.37" bottom="0.16" header="0.3" footer="0.3"/>
  <pageSetup paperSize="9" scale="65"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2:M43"/>
  <sheetViews>
    <sheetView workbookViewId="0">
      <selection activeCell="H11" sqref="H11"/>
    </sheetView>
  </sheetViews>
  <sheetFormatPr defaultRowHeight="14.5" x14ac:dyDescent="0.35"/>
  <cols>
    <col min="1" max="1" width="27.1796875" customWidth="1"/>
    <col min="2" max="2" width="12.81640625" customWidth="1"/>
    <col min="3" max="3" width="14" customWidth="1"/>
    <col min="4" max="4" width="8.81640625" customWidth="1"/>
    <col min="5" max="5" width="16.1796875" bestFit="1" customWidth="1"/>
    <col min="6" max="6" width="14.26953125" bestFit="1" customWidth="1"/>
  </cols>
  <sheetData>
    <row r="2" spans="1:13" x14ac:dyDescent="0.35">
      <c r="A2" s="1212" t="s">
        <v>522</v>
      </c>
      <c r="B2" s="1212"/>
      <c r="C2" s="1212"/>
      <c r="D2" s="1212"/>
      <c r="E2" s="1212"/>
      <c r="F2" s="1212"/>
      <c r="G2" s="812"/>
      <c r="H2" s="812"/>
      <c r="I2" s="812"/>
      <c r="J2" s="812"/>
      <c r="K2" s="812"/>
      <c r="L2" s="812"/>
      <c r="M2" s="812"/>
    </row>
    <row r="3" spans="1:13" x14ac:dyDescent="0.35">
      <c r="A3" s="826" t="s">
        <v>497</v>
      </c>
      <c r="B3" s="826" t="s">
        <v>498</v>
      </c>
      <c r="C3" s="826" t="s">
        <v>499</v>
      </c>
      <c r="D3" s="827"/>
      <c r="G3" s="812"/>
      <c r="H3" s="812"/>
      <c r="I3" s="812"/>
      <c r="J3" s="812"/>
      <c r="K3" s="812"/>
      <c r="L3" s="812"/>
      <c r="M3" s="812"/>
    </row>
    <row r="4" spans="1:13" x14ac:dyDescent="0.35">
      <c r="A4" s="813" t="s">
        <v>523</v>
      </c>
      <c r="B4" s="828">
        <v>44562</v>
      </c>
      <c r="C4" s="828">
        <v>45291</v>
      </c>
      <c r="D4" s="829"/>
      <c r="E4" s="837" t="s">
        <v>519</v>
      </c>
      <c r="F4" s="838" t="s">
        <v>520</v>
      </c>
      <c r="G4" s="812"/>
      <c r="H4" s="812"/>
      <c r="I4" s="812"/>
      <c r="J4" s="812"/>
      <c r="K4" s="812"/>
      <c r="L4" s="812"/>
      <c r="M4" s="812"/>
    </row>
    <row r="5" spans="1:13" x14ac:dyDescent="0.35">
      <c r="A5" s="813" t="s">
        <v>524</v>
      </c>
      <c r="B5" s="828">
        <v>44075</v>
      </c>
      <c r="C5" s="828">
        <v>45900</v>
      </c>
      <c r="D5" s="829"/>
      <c r="E5" s="837"/>
      <c r="F5" s="838"/>
      <c r="G5" s="812"/>
      <c r="H5" s="812"/>
      <c r="I5" s="812"/>
      <c r="J5" s="812"/>
      <c r="K5" s="812"/>
      <c r="L5" s="812"/>
      <c r="M5" s="812"/>
    </row>
    <row r="6" spans="1:13" x14ac:dyDescent="0.35">
      <c r="A6" s="813" t="s">
        <v>500</v>
      </c>
      <c r="B6" s="828">
        <v>44641</v>
      </c>
      <c r="C6" s="828">
        <v>46466</v>
      </c>
      <c r="D6" s="829"/>
      <c r="E6" s="837"/>
      <c r="F6" s="838"/>
      <c r="G6" s="812"/>
      <c r="H6" s="812"/>
      <c r="I6" s="812"/>
      <c r="J6" s="812"/>
      <c r="K6" s="812"/>
      <c r="L6" s="812"/>
      <c r="M6" s="812"/>
    </row>
    <row r="7" spans="1:13" x14ac:dyDescent="0.35">
      <c r="A7" s="813" t="s">
        <v>501</v>
      </c>
      <c r="B7" s="828">
        <v>43210</v>
      </c>
      <c r="C7" s="828">
        <v>45035</v>
      </c>
      <c r="D7" s="829"/>
      <c r="G7" s="812"/>
      <c r="H7" s="812"/>
      <c r="I7" s="812"/>
      <c r="J7" s="812"/>
      <c r="K7" s="812"/>
      <c r="L7" s="812"/>
      <c r="M7" s="812"/>
    </row>
    <row r="8" spans="1:13" x14ac:dyDescent="0.35">
      <c r="A8" s="821"/>
      <c r="G8" s="812"/>
      <c r="H8" s="812"/>
      <c r="I8" s="812"/>
      <c r="J8" s="812"/>
      <c r="K8" s="812"/>
      <c r="L8" s="812"/>
      <c r="M8" s="812"/>
    </row>
    <row r="9" spans="1:13" x14ac:dyDescent="0.35">
      <c r="A9" s="812"/>
      <c r="B9" s="826" t="s">
        <v>498</v>
      </c>
      <c r="C9" s="826" t="s">
        <v>499</v>
      </c>
      <c r="D9" s="826" t="s">
        <v>504</v>
      </c>
      <c r="E9" s="814"/>
      <c r="F9" s="814"/>
      <c r="G9" s="812"/>
      <c r="H9" s="812"/>
      <c r="I9" s="812"/>
      <c r="J9" s="812"/>
      <c r="K9" s="812"/>
      <c r="L9" s="812"/>
      <c r="M9" s="812"/>
    </row>
    <row r="10" spans="1:13" x14ac:dyDescent="0.35">
      <c r="A10" s="812" t="s">
        <v>505</v>
      </c>
      <c r="B10" s="812"/>
      <c r="C10" s="812"/>
      <c r="D10" s="812"/>
      <c r="E10" s="812"/>
      <c r="F10" s="812"/>
      <c r="G10" s="812"/>
      <c r="H10" s="812"/>
      <c r="I10" s="812"/>
      <c r="J10" s="812"/>
      <c r="K10" s="812"/>
      <c r="L10" s="812"/>
      <c r="M10" s="812"/>
    </row>
    <row r="11" spans="1:13" x14ac:dyDescent="0.35">
      <c r="A11" s="812" t="s">
        <v>523</v>
      </c>
      <c r="B11" s="830">
        <v>44562</v>
      </c>
      <c r="C11" s="830">
        <v>45291</v>
      </c>
      <c r="D11" s="831">
        <f>C11-B11</f>
        <v>729</v>
      </c>
      <c r="E11" s="832">
        <v>150000000</v>
      </c>
      <c r="F11" s="815">
        <f>E11/365*D11</f>
        <v>299589041.0958904</v>
      </c>
      <c r="G11" s="812"/>
      <c r="H11" s="812"/>
      <c r="I11" s="812"/>
      <c r="J11" s="812"/>
      <c r="K11" s="812"/>
      <c r="L11" s="812"/>
      <c r="M11" s="812"/>
    </row>
    <row r="12" spans="1:13" x14ac:dyDescent="0.35">
      <c r="A12" s="812" t="s">
        <v>524</v>
      </c>
      <c r="B12" s="830">
        <v>44075</v>
      </c>
      <c r="C12" s="830">
        <v>45900</v>
      </c>
      <c r="D12" s="831"/>
      <c r="E12" s="832"/>
      <c r="F12" s="815"/>
      <c r="G12" s="812"/>
      <c r="H12" s="812"/>
      <c r="I12" s="812"/>
      <c r="J12" s="812"/>
      <c r="K12" s="812"/>
      <c r="L12" s="812"/>
      <c r="M12" s="812"/>
    </row>
    <row r="13" spans="1:13" x14ac:dyDescent="0.35">
      <c r="A13" s="812" t="s">
        <v>500</v>
      </c>
      <c r="B13" s="830">
        <v>44641</v>
      </c>
      <c r="C13" s="830">
        <v>46466</v>
      </c>
      <c r="D13" s="831"/>
      <c r="E13" s="832"/>
      <c r="F13" s="815"/>
      <c r="G13" s="812"/>
      <c r="H13" s="812"/>
      <c r="I13" s="812"/>
      <c r="J13" s="812"/>
      <c r="K13" s="812"/>
      <c r="L13" s="812"/>
      <c r="M13" s="812"/>
    </row>
    <row r="14" spans="1:13" x14ac:dyDescent="0.35">
      <c r="A14" s="812" t="s">
        <v>507</v>
      </c>
      <c r="B14" s="830">
        <v>43210</v>
      </c>
      <c r="C14" s="830">
        <v>45035</v>
      </c>
      <c r="D14" s="831">
        <f t="shared" ref="D14:D15" si="0">C14-B14</f>
        <v>1825</v>
      </c>
      <c r="E14" s="832">
        <f>275000000/5</f>
        <v>55000000</v>
      </c>
      <c r="F14" s="815">
        <f>-E14/365*D14</f>
        <v>-275000000</v>
      </c>
      <c r="G14" s="812"/>
      <c r="H14" s="812"/>
      <c r="I14" s="812"/>
      <c r="J14" s="812"/>
      <c r="K14" s="812"/>
      <c r="L14" s="812"/>
      <c r="M14" s="812"/>
    </row>
    <row r="15" spans="1:13" x14ac:dyDescent="0.35">
      <c r="A15" s="812" t="s">
        <v>508</v>
      </c>
      <c r="B15" s="830">
        <v>44168</v>
      </c>
      <c r="C15" s="830">
        <v>45993</v>
      </c>
      <c r="D15" s="831">
        <f t="shared" si="0"/>
        <v>1825</v>
      </c>
      <c r="E15" s="832">
        <v>7000000</v>
      </c>
      <c r="F15" s="815">
        <f>-E15/365*D15</f>
        <v>-35000000</v>
      </c>
      <c r="G15" s="812"/>
      <c r="H15" s="812"/>
      <c r="I15" s="812"/>
      <c r="J15" s="812"/>
      <c r="K15" s="812"/>
      <c r="L15" s="812"/>
      <c r="M15" s="812"/>
    </row>
    <row r="16" spans="1:13" x14ac:dyDescent="0.35">
      <c r="A16" s="812" t="s">
        <v>502</v>
      </c>
      <c r="B16" s="812"/>
      <c r="C16" s="812"/>
      <c r="D16" s="812"/>
      <c r="E16" s="816">
        <v>100000000</v>
      </c>
      <c r="F16" s="833"/>
      <c r="G16" s="812"/>
      <c r="H16" s="812"/>
      <c r="I16" s="812"/>
      <c r="J16" s="812"/>
      <c r="K16" s="812"/>
      <c r="L16" s="812"/>
      <c r="M16" s="812"/>
    </row>
    <row r="17" spans="1:13" x14ac:dyDescent="0.35">
      <c r="A17" s="812" t="s">
        <v>503</v>
      </c>
      <c r="B17" s="812"/>
      <c r="C17" s="812"/>
      <c r="D17" s="812"/>
      <c r="E17" s="812"/>
      <c r="F17" s="815">
        <f>SUM(F11:F16)</f>
        <v>-10410958.904109597</v>
      </c>
      <c r="G17" s="812"/>
      <c r="H17" s="812"/>
      <c r="I17" s="812"/>
      <c r="J17" s="812"/>
      <c r="K17" s="812"/>
      <c r="L17" s="812"/>
      <c r="M17" s="812"/>
    </row>
    <row r="18" spans="1:13" x14ac:dyDescent="0.35">
      <c r="A18" s="817" t="s">
        <v>509</v>
      </c>
      <c r="B18" s="818"/>
      <c r="C18" s="818"/>
      <c r="D18" s="818"/>
      <c r="E18" s="818"/>
      <c r="F18" s="834" t="s">
        <v>510</v>
      </c>
      <c r="G18" s="812"/>
      <c r="H18" s="812"/>
      <c r="I18" s="812"/>
      <c r="J18" s="812"/>
      <c r="K18" s="812"/>
      <c r="L18" s="812"/>
      <c r="M18" s="812"/>
    </row>
    <row r="19" spans="1:13" x14ac:dyDescent="0.35">
      <c r="A19" s="820" t="s">
        <v>511</v>
      </c>
      <c r="B19" s="821"/>
      <c r="C19" s="821"/>
      <c r="D19" s="821"/>
      <c r="E19" s="821"/>
      <c r="F19" s="835">
        <v>-1754965280</v>
      </c>
      <c r="G19" s="812"/>
      <c r="H19" s="812"/>
      <c r="I19" s="812"/>
      <c r="J19" s="812"/>
      <c r="K19" s="812"/>
      <c r="L19" s="812"/>
      <c r="M19" s="812"/>
    </row>
    <row r="20" spans="1:13" x14ac:dyDescent="0.35">
      <c r="A20" s="820" t="s">
        <v>512</v>
      </c>
      <c r="B20" s="821"/>
      <c r="C20" s="821"/>
      <c r="D20" s="821"/>
      <c r="E20" s="821"/>
      <c r="F20" s="822">
        <v>0.2</v>
      </c>
      <c r="G20" s="812"/>
      <c r="H20" s="812"/>
      <c r="I20" s="812"/>
      <c r="J20" s="812"/>
      <c r="K20" s="812"/>
      <c r="L20" s="812"/>
      <c r="M20" s="812"/>
    </row>
    <row r="21" spans="1:13" x14ac:dyDescent="0.35">
      <c r="A21" s="823" t="s">
        <v>513</v>
      </c>
      <c r="B21" s="824"/>
      <c r="C21" s="824"/>
      <c r="D21" s="824"/>
      <c r="E21" s="824"/>
      <c r="F21" s="836">
        <v>68328670</v>
      </c>
      <c r="G21" s="812"/>
      <c r="H21" s="812"/>
      <c r="I21" s="812"/>
      <c r="J21" s="812"/>
      <c r="K21" s="812"/>
      <c r="L21" s="812"/>
      <c r="M21" s="812"/>
    </row>
    <row r="22" spans="1:13" x14ac:dyDescent="0.35">
      <c r="A22" s="812"/>
      <c r="B22" s="812"/>
      <c r="C22" s="812"/>
      <c r="D22" s="812"/>
      <c r="E22" s="812"/>
      <c r="F22" s="812"/>
      <c r="G22" s="812"/>
      <c r="H22" s="812"/>
      <c r="I22" s="812"/>
      <c r="J22" s="812"/>
      <c r="K22" s="812"/>
      <c r="L22" s="812"/>
      <c r="M22" s="812"/>
    </row>
    <row r="23" spans="1:13" x14ac:dyDescent="0.35">
      <c r="A23" s="812" t="s">
        <v>521</v>
      </c>
      <c r="B23" s="812"/>
      <c r="C23" s="812"/>
      <c r="D23" s="812"/>
      <c r="E23" s="812"/>
      <c r="F23" s="812"/>
      <c r="G23" s="812"/>
      <c r="H23" s="812"/>
      <c r="I23" s="812"/>
      <c r="J23" s="812"/>
      <c r="K23" s="812"/>
      <c r="L23" s="812"/>
      <c r="M23" s="812"/>
    </row>
    <row r="24" spans="1:13" x14ac:dyDescent="0.35">
      <c r="A24" s="812" t="s">
        <v>506</v>
      </c>
      <c r="B24" s="830">
        <v>44168</v>
      </c>
      <c r="C24" s="830">
        <v>45546</v>
      </c>
      <c r="D24" s="831">
        <f>C24-B24</f>
        <v>1378</v>
      </c>
      <c r="E24" s="832">
        <v>150000000</v>
      </c>
      <c r="F24" s="815">
        <f>E24/365*D24</f>
        <v>566301369.86301374</v>
      </c>
      <c r="G24" s="812"/>
      <c r="H24" s="812"/>
      <c r="I24" s="812"/>
      <c r="J24" s="812"/>
      <c r="K24" s="812"/>
      <c r="L24" s="812"/>
      <c r="M24" s="812"/>
    </row>
    <row r="25" spans="1:13" x14ac:dyDescent="0.35">
      <c r="A25" s="812" t="s">
        <v>507</v>
      </c>
      <c r="B25" s="830">
        <v>44168</v>
      </c>
      <c r="C25" s="830">
        <v>45546</v>
      </c>
      <c r="D25" s="831">
        <f t="shared" ref="D25:D26" si="1">C25-B25</f>
        <v>1378</v>
      </c>
      <c r="E25" s="832">
        <f>275000000/5</f>
        <v>55000000</v>
      </c>
      <c r="F25" s="815">
        <f>-E25/365*D25</f>
        <v>-207643835.61643833</v>
      </c>
      <c r="G25" s="812"/>
      <c r="H25" s="812"/>
      <c r="I25" s="812"/>
      <c r="J25" s="812"/>
      <c r="K25" s="812"/>
      <c r="L25" s="812"/>
      <c r="M25" s="812"/>
    </row>
    <row r="26" spans="1:13" x14ac:dyDescent="0.35">
      <c r="A26" s="812" t="s">
        <v>508</v>
      </c>
      <c r="B26" s="830">
        <v>44168</v>
      </c>
      <c r="C26" s="830">
        <v>45546</v>
      </c>
      <c r="D26" s="831">
        <f t="shared" si="1"/>
        <v>1378</v>
      </c>
      <c r="E26" s="832">
        <v>7000000</v>
      </c>
      <c r="F26" s="815">
        <f>-E26/365*D26</f>
        <v>-26427397.260273971</v>
      </c>
      <c r="G26" s="812"/>
      <c r="H26" s="812"/>
      <c r="I26" s="812"/>
      <c r="J26" s="812"/>
      <c r="K26" s="812"/>
      <c r="L26" s="812"/>
      <c r="M26" s="812"/>
    </row>
    <row r="27" spans="1:13" x14ac:dyDescent="0.35">
      <c r="A27" s="812" t="s">
        <v>502</v>
      </c>
      <c r="B27" s="812"/>
      <c r="C27" s="812"/>
      <c r="D27" s="812"/>
      <c r="E27" s="816">
        <v>100000000</v>
      </c>
      <c r="F27" s="825"/>
      <c r="G27" s="812"/>
      <c r="H27" s="812"/>
      <c r="I27" s="812"/>
      <c r="J27" s="812"/>
      <c r="K27" s="812"/>
      <c r="L27" s="812"/>
      <c r="M27" s="812"/>
    </row>
    <row r="28" spans="1:13" x14ac:dyDescent="0.35">
      <c r="A28" s="812" t="s">
        <v>503</v>
      </c>
      <c r="B28" s="812"/>
      <c r="C28" s="812"/>
      <c r="D28" s="812"/>
      <c r="E28" s="812"/>
      <c r="F28" s="815">
        <f>SUM(F24:F27)</f>
        <v>332230136.98630142</v>
      </c>
      <c r="G28" s="812"/>
      <c r="H28" s="812"/>
      <c r="I28" s="812"/>
      <c r="J28" s="812"/>
      <c r="K28" s="812"/>
      <c r="L28" s="812"/>
      <c r="M28" s="812"/>
    </row>
    <row r="29" spans="1:13" x14ac:dyDescent="0.35">
      <c r="A29" s="817" t="s">
        <v>514</v>
      </c>
      <c r="B29" s="818"/>
      <c r="C29" s="818"/>
      <c r="D29" s="818"/>
      <c r="E29" s="818"/>
      <c r="F29" s="834" t="s">
        <v>510</v>
      </c>
      <c r="G29" s="812"/>
      <c r="H29" s="812"/>
      <c r="I29" s="812"/>
      <c r="J29" s="812"/>
      <c r="K29" s="812"/>
      <c r="L29" s="812"/>
      <c r="M29" s="812"/>
    </row>
    <row r="30" spans="1:13" x14ac:dyDescent="0.35">
      <c r="A30" s="820" t="s">
        <v>515</v>
      </c>
      <c r="B30" s="821"/>
      <c r="C30" s="821"/>
      <c r="D30" s="821"/>
      <c r="E30" s="821"/>
      <c r="F30" s="835">
        <v>-1670527073</v>
      </c>
      <c r="G30" s="812"/>
      <c r="H30" s="812"/>
      <c r="I30" s="812"/>
      <c r="J30" s="812"/>
      <c r="K30" s="812"/>
      <c r="L30" s="812"/>
      <c r="M30" s="812"/>
    </row>
    <row r="31" spans="1:13" x14ac:dyDescent="0.35">
      <c r="A31" s="820" t="s">
        <v>516</v>
      </c>
      <c r="B31" s="821"/>
      <c r="C31" s="821"/>
      <c r="D31" s="821"/>
      <c r="E31" s="821"/>
      <c r="F31" s="822">
        <v>0.21</v>
      </c>
      <c r="G31" s="812"/>
      <c r="H31" s="812"/>
      <c r="I31" s="812"/>
      <c r="J31" s="812"/>
      <c r="K31" s="812"/>
      <c r="L31" s="812"/>
      <c r="M31" s="812"/>
    </row>
    <row r="32" spans="1:13" x14ac:dyDescent="0.35">
      <c r="A32" s="823" t="s">
        <v>517</v>
      </c>
      <c r="B32" s="824"/>
      <c r="C32" s="824"/>
      <c r="D32" s="824"/>
      <c r="E32" s="824"/>
      <c r="F32" s="836">
        <v>69872893</v>
      </c>
      <c r="G32" s="812"/>
      <c r="H32" s="812"/>
      <c r="I32" s="812"/>
      <c r="J32" s="812"/>
      <c r="K32" s="812"/>
      <c r="L32" s="812"/>
      <c r="M32" s="812"/>
    </row>
    <row r="34" spans="1:6" x14ac:dyDescent="0.35">
      <c r="A34" s="812" t="s">
        <v>518</v>
      </c>
      <c r="B34" s="812"/>
      <c r="C34" s="812"/>
      <c r="D34" s="812"/>
      <c r="E34" s="812"/>
      <c r="F34" s="812"/>
    </row>
    <row r="35" spans="1:6" x14ac:dyDescent="0.35">
      <c r="A35" s="812" t="s">
        <v>506</v>
      </c>
      <c r="B35" s="830">
        <v>44168</v>
      </c>
      <c r="C35" s="830">
        <v>45993</v>
      </c>
      <c r="D35" s="831">
        <f>C35-B35</f>
        <v>1825</v>
      </c>
      <c r="E35" s="832">
        <v>150000000</v>
      </c>
      <c r="F35" s="815">
        <f>E35/365*D35</f>
        <v>750000000</v>
      </c>
    </row>
    <row r="36" spans="1:6" x14ac:dyDescent="0.35">
      <c r="A36" s="812" t="s">
        <v>507</v>
      </c>
      <c r="B36" s="830">
        <v>44168</v>
      </c>
      <c r="C36" s="830">
        <v>45993</v>
      </c>
      <c r="D36" s="831">
        <f t="shared" ref="D36:D37" si="2">C36-B36</f>
        <v>1825</v>
      </c>
      <c r="E36" s="832">
        <f>275000000/5</f>
        <v>55000000</v>
      </c>
      <c r="F36" s="815">
        <f>-E36/365*D36</f>
        <v>-275000000</v>
      </c>
    </row>
    <row r="37" spans="1:6" x14ac:dyDescent="0.35">
      <c r="A37" s="812" t="s">
        <v>508</v>
      </c>
      <c r="B37" s="830">
        <v>44168</v>
      </c>
      <c r="C37" s="830">
        <v>45993</v>
      </c>
      <c r="D37" s="831">
        <f t="shared" si="2"/>
        <v>1825</v>
      </c>
      <c r="E37" s="832">
        <v>7000000</v>
      </c>
      <c r="F37" s="815">
        <f>-E37/365*D37</f>
        <v>-35000000</v>
      </c>
    </row>
    <row r="38" spans="1:6" x14ac:dyDescent="0.35">
      <c r="A38" s="812" t="s">
        <v>502</v>
      </c>
      <c r="B38" s="812"/>
      <c r="C38" s="812"/>
      <c r="D38" s="812"/>
      <c r="E38" s="816">
        <v>100000000</v>
      </c>
      <c r="F38" s="825"/>
    </row>
    <row r="39" spans="1:6" x14ac:dyDescent="0.35">
      <c r="A39" s="812" t="s">
        <v>503</v>
      </c>
      <c r="B39" s="812"/>
      <c r="C39" s="812"/>
      <c r="D39" s="812"/>
      <c r="E39" s="812"/>
      <c r="F39" s="815">
        <f>SUM(F35:F38)</f>
        <v>440000000</v>
      </c>
    </row>
    <row r="40" spans="1:6" x14ac:dyDescent="0.35">
      <c r="A40" s="817" t="s">
        <v>509</v>
      </c>
      <c r="B40" s="818"/>
      <c r="C40" s="818"/>
      <c r="D40" s="818"/>
      <c r="E40" s="818"/>
      <c r="F40" s="819">
        <v>-0.25</v>
      </c>
    </row>
    <row r="41" spans="1:6" x14ac:dyDescent="0.35">
      <c r="A41" s="820" t="s">
        <v>511</v>
      </c>
      <c r="B41" s="821"/>
      <c r="C41" s="821"/>
      <c r="D41" s="821"/>
      <c r="E41" s="821"/>
      <c r="F41" s="835">
        <v>-1415590280.16875</v>
      </c>
    </row>
    <row r="42" spans="1:6" x14ac:dyDescent="0.35">
      <c r="A42" s="820" t="s">
        <v>512</v>
      </c>
      <c r="B42" s="821"/>
      <c r="C42" s="821"/>
      <c r="D42" s="821"/>
      <c r="E42" s="821"/>
      <c r="F42" s="822">
        <v>0.57999999999999996</v>
      </c>
    </row>
    <row r="43" spans="1:6" x14ac:dyDescent="0.35">
      <c r="A43" s="823" t="s">
        <v>513</v>
      </c>
      <c r="B43" s="824"/>
      <c r="C43" s="824"/>
      <c r="D43" s="824"/>
      <c r="E43" s="824"/>
      <c r="F43" s="836">
        <v>402078669.5</v>
      </c>
    </row>
  </sheetData>
  <mergeCells count="1">
    <mergeCell ref="A2:F2"/>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2:N30"/>
  <sheetViews>
    <sheetView workbookViewId="0">
      <selection activeCell="H29" sqref="H29"/>
    </sheetView>
  </sheetViews>
  <sheetFormatPr defaultRowHeight="14.5" x14ac:dyDescent="0.35"/>
  <cols>
    <col min="1" max="1" width="34.54296875" customWidth="1"/>
    <col min="2" max="2" width="16.1796875" bestFit="1" customWidth="1"/>
    <col min="3" max="3" width="14.26953125" bestFit="1" customWidth="1"/>
    <col min="4" max="4" width="12.7265625" customWidth="1"/>
    <col min="5" max="6" width="12.453125" customWidth="1"/>
    <col min="7" max="7" width="12.26953125" customWidth="1"/>
    <col min="8" max="8" width="12.453125" customWidth="1"/>
    <col min="9" max="9" width="15.54296875" customWidth="1"/>
    <col min="10" max="10" width="15.26953125" customWidth="1"/>
    <col min="11" max="11" width="14.26953125" bestFit="1" customWidth="1"/>
    <col min="12" max="12" width="15.26953125" bestFit="1" customWidth="1"/>
    <col min="13" max="13" width="15.26953125" customWidth="1"/>
    <col min="14" max="14" width="17" customWidth="1"/>
  </cols>
  <sheetData>
    <row r="2" spans="2:14" x14ac:dyDescent="0.35">
      <c r="C2" s="503">
        <v>2019</v>
      </c>
      <c r="D2" s="503">
        <v>2020</v>
      </c>
      <c r="E2" s="503">
        <v>2021</v>
      </c>
      <c r="F2" s="503">
        <v>2022</v>
      </c>
      <c r="G2" s="503">
        <v>2023</v>
      </c>
      <c r="H2" s="503">
        <v>2024</v>
      </c>
      <c r="I2" s="512">
        <v>2025</v>
      </c>
      <c r="J2" s="512">
        <v>2026</v>
      </c>
      <c r="K2" s="512">
        <v>2027</v>
      </c>
      <c r="L2" s="512">
        <v>2028</v>
      </c>
      <c r="M2" s="512">
        <v>2029</v>
      </c>
    </row>
    <row r="3" spans="2:14" x14ac:dyDescent="0.35">
      <c r="B3" s="502" t="s">
        <v>324</v>
      </c>
      <c r="C3" s="502"/>
      <c r="D3" s="507">
        <f>E24*2</f>
        <v>24000000</v>
      </c>
      <c r="E3" s="506">
        <f>E24*3</f>
        <v>36000000</v>
      </c>
      <c r="F3" s="506">
        <f t="shared" ref="F3:H4" si="0">E3</f>
        <v>36000000</v>
      </c>
      <c r="G3" s="506">
        <f t="shared" si="0"/>
        <v>36000000</v>
      </c>
      <c r="H3" s="511">
        <f t="shared" si="0"/>
        <v>36000000</v>
      </c>
      <c r="I3" s="506"/>
      <c r="J3" s="506"/>
      <c r="K3" s="506"/>
      <c r="L3" s="506"/>
      <c r="M3" s="506"/>
      <c r="N3" s="501"/>
    </row>
    <row r="4" spans="2:14" x14ac:dyDescent="0.35">
      <c r="B4" s="502" t="s">
        <v>325</v>
      </c>
      <c r="C4" s="502"/>
      <c r="D4" s="507">
        <f>7000000*2</f>
        <v>14000000</v>
      </c>
      <c r="E4" s="506">
        <f>7000000*3</f>
        <v>21000000</v>
      </c>
      <c r="F4" s="506">
        <f t="shared" si="0"/>
        <v>21000000</v>
      </c>
      <c r="G4" s="506">
        <f t="shared" si="0"/>
        <v>21000000</v>
      </c>
      <c r="H4" s="506">
        <f t="shared" si="0"/>
        <v>21000000</v>
      </c>
      <c r="I4" s="506"/>
      <c r="J4" s="506"/>
      <c r="K4" s="506"/>
      <c r="L4" s="506"/>
      <c r="M4" s="506"/>
      <c r="N4" s="501"/>
    </row>
    <row r="5" spans="2:14" x14ac:dyDescent="0.35">
      <c r="B5" s="502" t="s">
        <v>358</v>
      </c>
      <c r="C5" s="502"/>
      <c r="D5" s="506">
        <f>J20*2</f>
        <v>20000000</v>
      </c>
      <c r="E5" s="506">
        <f>J20*1</f>
        <v>10000000</v>
      </c>
      <c r="F5" s="506"/>
      <c r="G5" s="506"/>
      <c r="H5" s="506"/>
      <c r="I5" s="506"/>
      <c r="J5" s="506"/>
      <c r="K5" s="506"/>
      <c r="L5" s="506"/>
      <c r="M5" s="506"/>
      <c r="N5" s="501"/>
    </row>
    <row r="6" spans="2:14" x14ac:dyDescent="0.35">
      <c r="B6" s="502" t="s">
        <v>352</v>
      </c>
      <c r="C6" s="502"/>
      <c r="D6" s="506">
        <f>J16*3</f>
        <v>13530000</v>
      </c>
      <c r="E6" s="506">
        <f>K16</f>
        <v>9020000</v>
      </c>
      <c r="F6" s="506">
        <f>K16</f>
        <v>9020000</v>
      </c>
      <c r="G6" s="506">
        <f>K16</f>
        <v>9020000</v>
      </c>
      <c r="H6" s="506">
        <f>K16</f>
        <v>9020000</v>
      </c>
      <c r="I6" s="506"/>
      <c r="J6" s="506"/>
      <c r="K6" s="506"/>
      <c r="L6" s="506"/>
      <c r="M6" s="506"/>
      <c r="N6" s="501"/>
    </row>
    <row r="7" spans="2:14" x14ac:dyDescent="0.35">
      <c r="B7" s="509" t="s">
        <v>135</v>
      </c>
      <c r="C7" s="502"/>
      <c r="D7" s="507">
        <f>SUM(D3:D6)</f>
        <v>71530000</v>
      </c>
      <c r="E7" s="507">
        <f t="shared" ref="E7:H7" si="1">SUM(E3:E6)</f>
        <v>76020000</v>
      </c>
      <c r="F7" s="507">
        <f t="shared" si="1"/>
        <v>66020000</v>
      </c>
      <c r="G7" s="507">
        <f t="shared" si="1"/>
        <v>66020000</v>
      </c>
      <c r="H7" s="507">
        <f t="shared" si="1"/>
        <v>66020000</v>
      </c>
      <c r="I7" s="502"/>
      <c r="J7" s="506"/>
      <c r="K7" s="506"/>
      <c r="L7" s="506"/>
      <c r="M7" s="506"/>
      <c r="N7" s="513">
        <f>SUM(D7:H7)</f>
        <v>345610000</v>
      </c>
    </row>
    <row r="9" spans="2:14" x14ac:dyDescent="0.35">
      <c r="F9" s="503" t="s">
        <v>328</v>
      </c>
      <c r="G9" s="503" t="s">
        <v>340</v>
      </c>
      <c r="H9" s="503" t="s">
        <v>329</v>
      </c>
      <c r="I9" s="504" t="s">
        <v>341</v>
      </c>
      <c r="J9" s="1216" t="s">
        <v>342</v>
      </c>
      <c r="K9" s="1216" t="s">
        <v>356</v>
      </c>
    </row>
    <row r="10" spans="2:14" x14ac:dyDescent="0.35">
      <c r="E10" s="517" t="s">
        <v>345</v>
      </c>
      <c r="F10" s="518">
        <v>1</v>
      </c>
      <c r="G10" s="519">
        <v>1</v>
      </c>
      <c r="H10" s="519">
        <v>1</v>
      </c>
      <c r="I10" s="518">
        <v>185</v>
      </c>
      <c r="J10" s="1216"/>
      <c r="K10" s="1216"/>
    </row>
    <row r="11" spans="2:14" x14ac:dyDescent="0.35">
      <c r="B11" s="1213" t="s">
        <v>326</v>
      </c>
      <c r="C11" s="502" t="s">
        <v>335</v>
      </c>
      <c r="D11" s="506">
        <f>F22</f>
        <v>2000000</v>
      </c>
      <c r="E11" s="502" t="s">
        <v>328</v>
      </c>
      <c r="F11" s="503">
        <f>F10</f>
        <v>1</v>
      </c>
      <c r="G11" s="503"/>
      <c r="H11" s="503"/>
      <c r="I11" s="504"/>
      <c r="J11" s="508">
        <f>F11*D11</f>
        <v>2000000</v>
      </c>
    </row>
    <row r="12" spans="2:14" x14ac:dyDescent="0.35">
      <c r="B12" s="1214"/>
      <c r="C12" s="502" t="s">
        <v>165</v>
      </c>
      <c r="D12" s="507">
        <v>600000</v>
      </c>
      <c r="E12" s="502" t="s">
        <v>328</v>
      </c>
      <c r="F12" s="503">
        <f>F10</f>
        <v>1</v>
      </c>
      <c r="G12" s="503"/>
      <c r="H12" s="503"/>
      <c r="I12" s="504">
        <f>IF($I$10&lt;=120,2,IF($I$10&gt;220,4,3))</f>
        <v>3</v>
      </c>
      <c r="J12" s="507">
        <f>D12*F12</f>
        <v>600000</v>
      </c>
    </row>
    <row r="13" spans="2:14" x14ac:dyDescent="0.35">
      <c r="B13" s="1215"/>
      <c r="C13" s="502" t="s">
        <v>326</v>
      </c>
      <c r="D13" s="507">
        <v>200000</v>
      </c>
      <c r="E13" s="502" t="s">
        <v>339</v>
      </c>
      <c r="F13" s="503"/>
      <c r="G13" s="503">
        <f>G10</f>
        <v>1</v>
      </c>
      <c r="H13" s="503"/>
      <c r="I13" s="504"/>
      <c r="J13" s="507">
        <f>G13*D13</f>
        <v>200000</v>
      </c>
    </row>
    <row r="14" spans="2:14" x14ac:dyDescent="0.35">
      <c r="B14" s="502" t="s">
        <v>159</v>
      </c>
      <c r="C14" s="502" t="s">
        <v>159</v>
      </c>
      <c r="D14" s="507">
        <v>450000</v>
      </c>
      <c r="E14" s="502" t="s">
        <v>329</v>
      </c>
      <c r="F14" s="503">
        <f>F10</f>
        <v>1</v>
      </c>
      <c r="G14" s="503"/>
      <c r="H14" s="503">
        <f>H10</f>
        <v>1</v>
      </c>
      <c r="I14" s="504">
        <f t="shared" ref="I14:I15" si="2">IF($I$10&lt;=120,2,IF($I$10&gt;220,4,3))</f>
        <v>3</v>
      </c>
      <c r="J14" s="507">
        <f>H14*D14*I14</f>
        <v>1350000</v>
      </c>
    </row>
    <row r="15" spans="2:14" x14ac:dyDescent="0.35">
      <c r="B15" s="502" t="s">
        <v>327</v>
      </c>
      <c r="C15" s="502" t="s">
        <v>327</v>
      </c>
      <c r="D15" s="507">
        <v>120000</v>
      </c>
      <c r="E15" s="502" t="s">
        <v>328</v>
      </c>
      <c r="F15" s="503">
        <f>F10</f>
        <v>1</v>
      </c>
      <c r="G15" s="503"/>
      <c r="H15" s="503"/>
      <c r="I15" s="504">
        <f t="shared" si="2"/>
        <v>3</v>
      </c>
      <c r="J15" s="507">
        <f>I15*D15*F15</f>
        <v>360000</v>
      </c>
    </row>
    <row r="16" spans="2:14" x14ac:dyDescent="0.35">
      <c r="J16" s="506">
        <f>SUM(J11:J15)</f>
        <v>4510000</v>
      </c>
      <c r="K16" s="515">
        <f>J16*2</f>
        <v>9020000</v>
      </c>
    </row>
    <row r="17" spans="1:10" x14ac:dyDescent="0.35">
      <c r="A17" s="1217" t="s">
        <v>349</v>
      </c>
      <c r="B17" s="1217"/>
      <c r="C17" s="1217"/>
    </row>
    <row r="18" spans="1:10" x14ac:dyDescent="0.35">
      <c r="A18" s="503" t="s">
        <v>210</v>
      </c>
      <c r="B18" s="503" t="s">
        <v>211</v>
      </c>
      <c r="C18" s="503" t="s">
        <v>348</v>
      </c>
      <c r="D18" s="505"/>
      <c r="E18" t="s">
        <v>346</v>
      </c>
      <c r="F18" s="500" t="s">
        <v>335</v>
      </c>
      <c r="H18" t="s">
        <v>343</v>
      </c>
    </row>
    <row r="19" spans="1:10" x14ac:dyDescent="0.35">
      <c r="A19" s="510"/>
      <c r="B19" s="510"/>
      <c r="C19" s="520">
        <v>1400000</v>
      </c>
      <c r="D19" s="522" t="s">
        <v>336</v>
      </c>
      <c r="E19" s="282">
        <f>C19*12</f>
        <v>16800000</v>
      </c>
      <c r="F19" s="282">
        <v>4000000</v>
      </c>
      <c r="H19" t="s">
        <v>347</v>
      </c>
    </row>
    <row r="20" spans="1:10" x14ac:dyDescent="0.35">
      <c r="A20" s="510"/>
      <c r="B20" s="510"/>
      <c r="C20" s="521"/>
      <c r="D20" s="523" t="s">
        <v>337</v>
      </c>
      <c r="E20" s="282"/>
      <c r="F20" s="282">
        <v>3000000</v>
      </c>
      <c r="H20" t="s">
        <v>344</v>
      </c>
      <c r="J20" s="516">
        <v>10000000</v>
      </c>
    </row>
    <row r="21" spans="1:10" x14ac:dyDescent="0.35">
      <c r="A21" s="510"/>
      <c r="B21" s="510"/>
      <c r="C21" s="520">
        <v>1300000</v>
      </c>
      <c r="D21" s="519" t="s">
        <v>330</v>
      </c>
      <c r="E21" s="282">
        <f t="shared" ref="E21:E26" si="3">C21*12</f>
        <v>15600000</v>
      </c>
      <c r="F21" s="282">
        <v>2500000</v>
      </c>
      <c r="H21" t="s">
        <v>344</v>
      </c>
      <c r="I21" t="s">
        <v>474</v>
      </c>
      <c r="J21" s="282">
        <v>12000000</v>
      </c>
    </row>
    <row r="22" spans="1:10" x14ac:dyDescent="0.35">
      <c r="A22" s="510"/>
      <c r="B22" s="510"/>
      <c r="C22" s="520">
        <v>1250000</v>
      </c>
      <c r="D22" s="519" t="s">
        <v>331</v>
      </c>
      <c r="E22" s="282">
        <f t="shared" si="3"/>
        <v>15000000</v>
      </c>
      <c r="F22" s="282">
        <v>2000000</v>
      </c>
      <c r="H22" t="s">
        <v>344</v>
      </c>
      <c r="I22" t="s">
        <v>475</v>
      </c>
      <c r="J22" s="282">
        <v>14000000</v>
      </c>
    </row>
    <row r="23" spans="1:10" x14ac:dyDescent="0.35">
      <c r="A23" s="510"/>
      <c r="B23" s="510"/>
      <c r="C23" s="520">
        <v>1250000</v>
      </c>
      <c r="D23" s="519" t="s">
        <v>332</v>
      </c>
      <c r="E23" s="282">
        <f t="shared" si="3"/>
        <v>15000000</v>
      </c>
      <c r="F23" s="282">
        <v>1850000</v>
      </c>
      <c r="H23" t="s">
        <v>344</v>
      </c>
      <c r="I23" t="s">
        <v>473</v>
      </c>
      <c r="J23" s="282">
        <v>14000000</v>
      </c>
    </row>
    <row r="24" spans="1:10" x14ac:dyDescent="0.35">
      <c r="A24" s="510"/>
      <c r="B24" s="510"/>
      <c r="C24" s="520">
        <v>1000000</v>
      </c>
      <c r="D24" s="519" t="s">
        <v>333</v>
      </c>
      <c r="E24" s="282">
        <f t="shared" si="3"/>
        <v>12000000</v>
      </c>
      <c r="F24" s="282">
        <v>1200000</v>
      </c>
      <c r="H24" t="s">
        <v>344</v>
      </c>
      <c r="I24" t="s">
        <v>336</v>
      </c>
      <c r="J24" s="282">
        <v>17000000</v>
      </c>
    </row>
    <row r="25" spans="1:10" x14ac:dyDescent="0.35">
      <c r="A25" s="510"/>
      <c r="B25" s="510"/>
      <c r="C25" s="520">
        <v>1400000</v>
      </c>
      <c r="D25" s="519" t="s">
        <v>153</v>
      </c>
      <c r="E25" s="282">
        <f t="shared" si="3"/>
        <v>16800000</v>
      </c>
      <c r="F25" s="282">
        <v>2000000</v>
      </c>
      <c r="H25" t="s">
        <v>344</v>
      </c>
      <c r="I25" t="s">
        <v>153</v>
      </c>
      <c r="J25" s="282">
        <v>14000000</v>
      </c>
    </row>
    <row r="26" spans="1:10" x14ac:dyDescent="0.35">
      <c r="A26" s="510"/>
      <c r="B26" s="510"/>
      <c r="C26" s="520">
        <v>1310000</v>
      </c>
      <c r="D26" s="522" t="s">
        <v>334</v>
      </c>
      <c r="E26" s="282">
        <f t="shared" si="3"/>
        <v>15720000</v>
      </c>
      <c r="F26" s="282">
        <v>3500000</v>
      </c>
    </row>
    <row r="27" spans="1:10" x14ac:dyDescent="0.35">
      <c r="D27" s="523" t="s">
        <v>338</v>
      </c>
      <c r="F27" s="282">
        <v>2800000</v>
      </c>
    </row>
    <row r="28" spans="1:10" x14ac:dyDescent="0.35">
      <c r="D28" s="540" t="s">
        <v>149</v>
      </c>
      <c r="E28">
        <v>0</v>
      </c>
      <c r="F28" s="282">
        <v>0</v>
      </c>
      <c r="G28" t="s">
        <v>361</v>
      </c>
    </row>
    <row r="30" spans="1:10" x14ac:dyDescent="0.35">
      <c r="D30" s="282"/>
      <c r="E30" s="282"/>
      <c r="F30" s="282"/>
      <c r="G30" s="282"/>
      <c r="H30" s="282"/>
    </row>
  </sheetData>
  <mergeCells count="4">
    <mergeCell ref="B11:B13"/>
    <mergeCell ref="J9:J10"/>
    <mergeCell ref="A17:C17"/>
    <mergeCell ref="K9:K10"/>
  </mergeCells>
  <pageMargins left="0.7" right="0.7" top="0.75" bottom="0.75" header="0.3" footer="0.3"/>
  <legacy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S275"/>
  <sheetViews>
    <sheetView topLeftCell="K94" workbookViewId="0">
      <selection activeCell="N119" sqref="N119"/>
    </sheetView>
  </sheetViews>
  <sheetFormatPr defaultRowHeight="14.5" x14ac:dyDescent="0.35"/>
  <cols>
    <col min="1" max="1" width="9.453125" customWidth="1"/>
    <col min="4" max="4" width="13.54296875" bestFit="1" customWidth="1"/>
    <col min="5" max="6" width="13.26953125" style="282" customWidth="1"/>
    <col min="7" max="7" width="14.26953125" style="282" bestFit="1" customWidth="1"/>
    <col min="8" max="13" width="13.26953125" style="282" customWidth="1"/>
    <col min="15" max="15" width="9.1796875" style="280"/>
    <col min="16" max="16" width="12.54296875" style="280" bestFit="1" customWidth="1"/>
    <col min="17" max="17" width="13.54296875" style="280" bestFit="1" customWidth="1"/>
    <col min="18" max="18" width="25.26953125" style="280" bestFit="1" customWidth="1"/>
    <col min="19" max="19" width="12.54296875" style="280" bestFit="1" customWidth="1"/>
  </cols>
  <sheetData>
    <row r="1" spans="1:19" ht="26" x14ac:dyDescent="0.6">
      <c r="A1" s="236" t="s">
        <v>275</v>
      </c>
    </row>
    <row r="2" spans="1:19" ht="26" x14ac:dyDescent="0.6">
      <c r="A2" s="236" t="s">
        <v>288</v>
      </c>
    </row>
    <row r="3" spans="1:19" ht="26" x14ac:dyDescent="0.6">
      <c r="A3" s="236">
        <v>2014</v>
      </c>
    </row>
    <row r="4" spans="1:19" ht="15" thickBot="1" x14ac:dyDescent="0.4"/>
    <row r="5" spans="1:19" ht="15" thickBot="1" x14ac:dyDescent="0.4">
      <c r="B5" s="309" t="s">
        <v>289</v>
      </c>
      <c r="C5" s="309" t="s">
        <v>279</v>
      </c>
      <c r="D5" s="309" t="s">
        <v>290</v>
      </c>
      <c r="E5" s="309" t="e">
        <f>#REF!</f>
        <v>#REF!</v>
      </c>
      <c r="F5" s="309" t="e">
        <f>#REF!</f>
        <v>#REF!</v>
      </c>
      <c r="G5" s="309" t="e">
        <f>#REF!</f>
        <v>#REF!</v>
      </c>
      <c r="H5" s="309" t="e">
        <f>#REF!</f>
        <v>#REF!</v>
      </c>
      <c r="I5" s="309" t="e">
        <f>#REF!</f>
        <v>#REF!</v>
      </c>
      <c r="J5" s="309" t="e">
        <f>#REF!</f>
        <v>#REF!</v>
      </c>
      <c r="K5" s="309" t="e">
        <f>#REF!</f>
        <v>#REF!</v>
      </c>
      <c r="L5" s="309" t="e">
        <f>#REF!</f>
        <v>#REF!</v>
      </c>
      <c r="M5" s="309" t="e">
        <f>#REF!</f>
        <v>#REF!</v>
      </c>
    </row>
    <row r="6" spans="1:19" x14ac:dyDescent="0.35">
      <c r="B6" s="304">
        <v>1</v>
      </c>
      <c r="C6" s="319" t="s">
        <v>282</v>
      </c>
      <c r="D6" s="147" t="s">
        <v>158</v>
      </c>
      <c r="E6" s="320">
        <v>150000000</v>
      </c>
      <c r="F6" s="320">
        <v>130000000</v>
      </c>
      <c r="G6" s="320">
        <v>130000000</v>
      </c>
      <c r="H6" s="320">
        <v>130000000</v>
      </c>
      <c r="I6" s="320">
        <v>110000000</v>
      </c>
      <c r="J6" s="320">
        <v>120000000</v>
      </c>
      <c r="K6" s="320">
        <v>110000000</v>
      </c>
      <c r="L6" s="320">
        <v>120000000</v>
      </c>
      <c r="M6" s="323">
        <v>120000000</v>
      </c>
      <c r="O6" s="319" t="s">
        <v>282</v>
      </c>
      <c r="P6" s="147" t="s">
        <v>158</v>
      </c>
      <c r="Q6" s="125" t="s">
        <v>149</v>
      </c>
      <c r="R6" s="280" t="str">
        <f>O6&amp;P6&amp;Q6</f>
        <v>SMallJabodetabek</v>
      </c>
      <c r="S6" s="283">
        <f>E6</f>
        <v>150000000</v>
      </c>
    </row>
    <row r="7" spans="1:19" x14ac:dyDescent="0.35">
      <c r="B7" s="299">
        <v>2</v>
      </c>
      <c r="C7" s="300" t="s">
        <v>282</v>
      </c>
      <c r="D7" s="301" t="s">
        <v>309</v>
      </c>
      <c r="E7" s="311">
        <v>175000000</v>
      </c>
      <c r="F7" s="311">
        <v>140000000</v>
      </c>
      <c r="G7" s="311">
        <v>140000000</v>
      </c>
      <c r="H7" s="311">
        <v>140000000</v>
      </c>
      <c r="I7" s="311">
        <v>110000000</v>
      </c>
      <c r="J7" s="311">
        <v>120000000</v>
      </c>
      <c r="K7" s="311">
        <v>110000000</v>
      </c>
      <c r="L7" s="311">
        <v>120000000</v>
      </c>
      <c r="M7" s="294">
        <v>120000000</v>
      </c>
      <c r="O7" s="300" t="s">
        <v>282</v>
      </c>
      <c r="P7" s="301" t="s">
        <v>309</v>
      </c>
      <c r="Q7" s="125" t="s">
        <v>149</v>
      </c>
      <c r="R7" s="280" t="str">
        <f t="shared" ref="R7:R56" si="0">O7&amp;P7&amp;Q7</f>
        <v>SSuperblokJabodetabek</v>
      </c>
      <c r="S7" s="283">
        <f t="shared" ref="S7:S35" si="1">E7</f>
        <v>175000000</v>
      </c>
    </row>
    <row r="8" spans="1:19" x14ac:dyDescent="0.35">
      <c r="B8" s="299">
        <v>3</v>
      </c>
      <c r="C8" s="300" t="s">
        <v>282</v>
      </c>
      <c r="D8" s="301" t="s">
        <v>162</v>
      </c>
      <c r="E8" s="311">
        <v>110000000</v>
      </c>
      <c r="F8" s="311">
        <v>90000000</v>
      </c>
      <c r="G8" s="311">
        <v>90000000</v>
      </c>
      <c r="H8" s="311">
        <v>100000000</v>
      </c>
      <c r="I8" s="311">
        <v>95000000</v>
      </c>
      <c r="J8" s="311">
        <v>100000000</v>
      </c>
      <c r="K8" s="311">
        <v>95000000</v>
      </c>
      <c r="L8" s="311">
        <v>100000000</v>
      </c>
      <c r="M8" s="294">
        <v>100000000</v>
      </c>
      <c r="O8" s="300" t="s">
        <v>282</v>
      </c>
      <c r="P8" s="301" t="s">
        <v>162</v>
      </c>
      <c r="Q8" s="125" t="s">
        <v>149</v>
      </c>
      <c r="R8" s="280" t="str">
        <f t="shared" si="0"/>
        <v>SRumah SakitJabodetabek</v>
      </c>
      <c r="S8" s="283">
        <f t="shared" si="1"/>
        <v>110000000</v>
      </c>
    </row>
    <row r="9" spans="1:19" x14ac:dyDescent="0.35">
      <c r="B9" s="299">
        <v>4</v>
      </c>
      <c r="C9" s="300" t="s">
        <v>282</v>
      </c>
      <c r="D9" s="301" t="s">
        <v>310</v>
      </c>
      <c r="E9" s="311">
        <v>110000000</v>
      </c>
      <c r="F9" s="311">
        <v>100000000</v>
      </c>
      <c r="G9" s="311">
        <v>100000000</v>
      </c>
      <c r="H9" s="311">
        <v>110000000</v>
      </c>
      <c r="I9" s="311">
        <v>95000000</v>
      </c>
      <c r="J9" s="311">
        <v>95000000</v>
      </c>
      <c r="K9" s="311">
        <v>95000000</v>
      </c>
      <c r="L9" s="311">
        <v>95000000</v>
      </c>
      <c r="M9" s="294">
        <v>95000000</v>
      </c>
      <c r="O9" s="300" t="s">
        <v>282</v>
      </c>
      <c r="P9" s="301" t="s">
        <v>310</v>
      </c>
      <c r="Q9" s="125" t="s">
        <v>149</v>
      </c>
      <c r="R9" s="280" t="str">
        <f t="shared" si="0"/>
        <v>SRusunamiJabodetabek</v>
      </c>
      <c r="S9" s="283">
        <f t="shared" si="1"/>
        <v>110000000</v>
      </c>
    </row>
    <row r="10" spans="1:19" x14ac:dyDescent="0.35">
      <c r="B10" s="299">
        <v>5</v>
      </c>
      <c r="C10" s="300" t="s">
        <v>282</v>
      </c>
      <c r="D10" s="301" t="s">
        <v>311</v>
      </c>
      <c r="E10" s="311">
        <v>110000000</v>
      </c>
      <c r="F10" s="311">
        <v>90000000</v>
      </c>
      <c r="G10" s="311">
        <v>90000000</v>
      </c>
      <c r="H10" s="311">
        <v>100000000</v>
      </c>
      <c r="I10" s="311">
        <v>90000000</v>
      </c>
      <c r="J10" s="311">
        <v>90000000</v>
      </c>
      <c r="K10" s="311">
        <v>90000000</v>
      </c>
      <c r="L10" s="311">
        <v>90000000</v>
      </c>
      <c r="M10" s="294">
        <v>90000000</v>
      </c>
      <c r="O10" s="300" t="s">
        <v>282</v>
      </c>
      <c r="P10" s="301" t="s">
        <v>311</v>
      </c>
      <c r="Q10" s="125" t="s">
        <v>149</v>
      </c>
      <c r="R10" s="280" t="str">
        <f t="shared" si="0"/>
        <v>SOfficeJabodetabek</v>
      </c>
      <c r="S10" s="283">
        <f t="shared" si="1"/>
        <v>110000000</v>
      </c>
    </row>
    <row r="11" spans="1:19" x14ac:dyDescent="0.35">
      <c r="B11" s="299">
        <v>6</v>
      </c>
      <c r="C11" s="300" t="s">
        <v>282</v>
      </c>
      <c r="D11" s="301" t="s">
        <v>161</v>
      </c>
      <c r="E11" s="311">
        <v>110000000</v>
      </c>
      <c r="F11" s="311">
        <v>90000000</v>
      </c>
      <c r="G11" s="311">
        <v>90000000</v>
      </c>
      <c r="H11" s="311">
        <v>100000000</v>
      </c>
      <c r="I11" s="311">
        <v>95000000</v>
      </c>
      <c r="J11" s="311">
        <v>100000000</v>
      </c>
      <c r="K11" s="311">
        <v>95000000</v>
      </c>
      <c r="L11" s="311">
        <v>100000000</v>
      </c>
      <c r="M11" s="294">
        <v>100000000</v>
      </c>
      <c r="O11" s="300" t="s">
        <v>282</v>
      </c>
      <c r="P11" s="301" t="s">
        <v>161</v>
      </c>
      <c r="Q11" s="125" t="s">
        <v>149</v>
      </c>
      <c r="R11" s="280" t="str">
        <f t="shared" si="0"/>
        <v>SUniversitasJabodetabek</v>
      </c>
      <c r="S11" s="283">
        <f t="shared" si="1"/>
        <v>110000000</v>
      </c>
    </row>
    <row r="12" spans="1:19" x14ac:dyDescent="0.35">
      <c r="B12" s="299">
        <v>7</v>
      </c>
      <c r="C12" s="300" t="s">
        <v>282</v>
      </c>
      <c r="D12" s="301" t="s">
        <v>159</v>
      </c>
      <c r="E12" s="311">
        <v>110000000</v>
      </c>
      <c r="F12" s="311">
        <v>70000000</v>
      </c>
      <c r="G12" s="311">
        <v>70000000</v>
      </c>
      <c r="H12" s="311">
        <v>100000000</v>
      </c>
      <c r="I12" s="311">
        <v>75000000</v>
      </c>
      <c r="J12" s="311">
        <v>60000000</v>
      </c>
      <c r="K12" s="311">
        <v>75000000</v>
      </c>
      <c r="L12" s="311">
        <v>60000000</v>
      </c>
      <c r="M12" s="294">
        <v>60000000</v>
      </c>
      <c r="O12" s="300" t="s">
        <v>282</v>
      </c>
      <c r="P12" s="301" t="s">
        <v>159</v>
      </c>
      <c r="Q12" s="125" t="s">
        <v>149</v>
      </c>
      <c r="R12" s="280" t="str">
        <f t="shared" si="0"/>
        <v>SHotelJabodetabek</v>
      </c>
      <c r="S12" s="283">
        <f t="shared" si="1"/>
        <v>110000000</v>
      </c>
    </row>
    <row r="13" spans="1:19" x14ac:dyDescent="0.35">
      <c r="B13" s="299">
        <v>8</v>
      </c>
      <c r="C13" s="300" t="s">
        <v>282</v>
      </c>
      <c r="D13" s="301" t="s">
        <v>312</v>
      </c>
      <c r="E13" s="311">
        <v>100000000</v>
      </c>
      <c r="F13" s="311">
        <v>95000000</v>
      </c>
      <c r="G13" s="311">
        <v>95000000</v>
      </c>
      <c r="H13" s="311">
        <v>95000000</v>
      </c>
      <c r="I13" s="311">
        <v>90000000</v>
      </c>
      <c r="J13" s="311">
        <v>95000000</v>
      </c>
      <c r="K13" s="311">
        <v>90000000</v>
      </c>
      <c r="L13" s="311">
        <v>95000000</v>
      </c>
      <c r="M13" s="294">
        <v>95000000</v>
      </c>
      <c r="O13" s="300" t="s">
        <v>282</v>
      </c>
      <c r="P13" s="301" t="s">
        <v>312</v>
      </c>
      <c r="Q13" s="125" t="s">
        <v>149</v>
      </c>
      <c r="R13" s="280" t="str">
        <f t="shared" si="0"/>
        <v>STraditional MarketJabodetabek</v>
      </c>
      <c r="S13" s="283">
        <f t="shared" si="1"/>
        <v>100000000</v>
      </c>
    </row>
    <row r="14" spans="1:19" x14ac:dyDescent="0.35">
      <c r="B14" s="314">
        <v>9</v>
      </c>
      <c r="C14" s="315" t="s">
        <v>282</v>
      </c>
      <c r="D14" s="316" t="s">
        <v>313</v>
      </c>
      <c r="E14" s="317">
        <v>85000000</v>
      </c>
      <c r="F14" s="317">
        <v>65000000</v>
      </c>
      <c r="G14" s="317">
        <v>65000000</v>
      </c>
      <c r="H14" s="317">
        <v>70000000</v>
      </c>
      <c r="I14" s="317">
        <v>55000000</v>
      </c>
      <c r="J14" s="317">
        <v>55000000</v>
      </c>
      <c r="K14" s="317">
        <v>55000000</v>
      </c>
      <c r="L14" s="317">
        <v>55000000</v>
      </c>
      <c r="M14" s="295">
        <v>55000000</v>
      </c>
      <c r="O14" s="315" t="s">
        <v>282</v>
      </c>
      <c r="P14" s="316" t="s">
        <v>313</v>
      </c>
      <c r="Q14" s="125" t="s">
        <v>149</v>
      </c>
      <c r="R14" s="280" t="str">
        <f t="shared" si="0"/>
        <v>SApartementJabodetabek</v>
      </c>
      <c r="S14" s="283">
        <f t="shared" si="1"/>
        <v>85000000</v>
      </c>
    </row>
    <row r="15" spans="1:19" ht="15" thickBot="1" x14ac:dyDescent="0.4">
      <c r="B15" s="306">
        <v>10</v>
      </c>
      <c r="C15" s="307" t="s">
        <v>282</v>
      </c>
      <c r="D15" s="308" t="s">
        <v>314</v>
      </c>
      <c r="E15" s="313">
        <v>65000000</v>
      </c>
      <c r="F15" s="313">
        <v>50000000</v>
      </c>
      <c r="G15" s="313">
        <v>50000000</v>
      </c>
      <c r="H15" s="313">
        <v>55000000</v>
      </c>
      <c r="I15" s="313">
        <v>50000000</v>
      </c>
      <c r="J15" s="313">
        <v>50000000</v>
      </c>
      <c r="K15" s="313">
        <v>50000000</v>
      </c>
      <c r="L15" s="313">
        <v>50000000</v>
      </c>
      <c r="M15" s="321">
        <v>50000000</v>
      </c>
      <c r="O15" s="307" t="s">
        <v>282</v>
      </c>
      <c r="P15" s="308" t="s">
        <v>314</v>
      </c>
      <c r="Q15" s="125" t="s">
        <v>149</v>
      </c>
      <c r="R15" s="280" t="str">
        <f t="shared" si="0"/>
        <v>SEntertaint AreaJabodetabek</v>
      </c>
      <c r="S15" s="283">
        <f t="shared" si="1"/>
        <v>65000000</v>
      </c>
    </row>
    <row r="16" spans="1:19" x14ac:dyDescent="0.35">
      <c r="B16" s="304">
        <v>1</v>
      </c>
      <c r="C16" s="319" t="s">
        <v>284</v>
      </c>
      <c r="D16" s="147" t="s">
        <v>158</v>
      </c>
      <c r="E16" s="320">
        <f>1500000000/5</f>
        <v>300000000</v>
      </c>
      <c r="F16" s="320">
        <f t="shared" ref="F16:M17" si="2">1000000000/5</f>
        <v>200000000</v>
      </c>
      <c r="G16" s="320">
        <f t="shared" si="2"/>
        <v>200000000</v>
      </c>
      <c r="H16" s="320">
        <f t="shared" si="2"/>
        <v>200000000</v>
      </c>
      <c r="I16" s="320">
        <f t="shared" si="2"/>
        <v>200000000</v>
      </c>
      <c r="J16" s="320">
        <f t="shared" si="2"/>
        <v>200000000</v>
      </c>
      <c r="K16" s="320">
        <f t="shared" si="2"/>
        <v>200000000</v>
      </c>
      <c r="L16" s="320">
        <f t="shared" si="2"/>
        <v>200000000</v>
      </c>
      <c r="M16" s="323">
        <f t="shared" si="2"/>
        <v>200000000</v>
      </c>
      <c r="O16" s="319" t="s">
        <v>284</v>
      </c>
      <c r="P16" s="147" t="s">
        <v>158</v>
      </c>
      <c r="Q16" s="125" t="s">
        <v>149</v>
      </c>
      <c r="R16" s="280" t="str">
        <f t="shared" si="0"/>
        <v>MMallJabodetabek</v>
      </c>
      <c r="S16" s="283">
        <f t="shared" si="1"/>
        <v>300000000</v>
      </c>
    </row>
    <row r="17" spans="2:19" x14ac:dyDescent="0.35">
      <c r="B17" s="299">
        <v>2</v>
      </c>
      <c r="C17" s="300" t="s">
        <v>284</v>
      </c>
      <c r="D17" s="301" t="s">
        <v>309</v>
      </c>
      <c r="E17" s="311">
        <f>1500000000/5</f>
        <v>300000000</v>
      </c>
      <c r="F17" s="311">
        <f>1000000000/5</f>
        <v>200000000</v>
      </c>
      <c r="G17" s="311">
        <f t="shared" si="2"/>
        <v>200000000</v>
      </c>
      <c r="H17" s="311">
        <f t="shared" si="2"/>
        <v>200000000</v>
      </c>
      <c r="I17" s="311">
        <f t="shared" si="2"/>
        <v>200000000</v>
      </c>
      <c r="J17" s="311">
        <f t="shared" si="2"/>
        <v>200000000</v>
      </c>
      <c r="K17" s="311">
        <f t="shared" si="2"/>
        <v>200000000</v>
      </c>
      <c r="L17" s="311">
        <f t="shared" si="2"/>
        <v>200000000</v>
      </c>
      <c r="M17" s="294">
        <f t="shared" si="2"/>
        <v>200000000</v>
      </c>
      <c r="O17" s="300" t="s">
        <v>284</v>
      </c>
      <c r="P17" s="301" t="s">
        <v>309</v>
      </c>
      <c r="Q17" s="125" t="s">
        <v>149</v>
      </c>
      <c r="R17" s="280" t="str">
        <f t="shared" si="0"/>
        <v>MSuperblokJabodetabek</v>
      </c>
      <c r="S17" s="283">
        <f t="shared" si="1"/>
        <v>300000000</v>
      </c>
    </row>
    <row r="18" spans="2:19" x14ac:dyDescent="0.35">
      <c r="B18" s="299">
        <v>3</v>
      </c>
      <c r="C18" s="300" t="s">
        <v>284</v>
      </c>
      <c r="D18" s="301" t="s">
        <v>162</v>
      </c>
      <c r="E18" s="311">
        <f>800000000/5</f>
        <v>160000000</v>
      </c>
      <c r="F18" s="311">
        <f t="shared" ref="F18:M21" si="3">600000000/5</f>
        <v>120000000</v>
      </c>
      <c r="G18" s="311">
        <f t="shared" si="3"/>
        <v>120000000</v>
      </c>
      <c r="H18" s="311">
        <f t="shared" si="3"/>
        <v>120000000</v>
      </c>
      <c r="I18" s="311">
        <f t="shared" si="3"/>
        <v>120000000</v>
      </c>
      <c r="J18" s="311">
        <f t="shared" si="3"/>
        <v>120000000</v>
      </c>
      <c r="K18" s="311">
        <f t="shared" si="3"/>
        <v>120000000</v>
      </c>
      <c r="L18" s="311">
        <f t="shared" si="3"/>
        <v>120000000</v>
      </c>
      <c r="M18" s="294">
        <f t="shared" si="3"/>
        <v>120000000</v>
      </c>
      <c r="O18" s="300" t="s">
        <v>284</v>
      </c>
      <c r="P18" s="301" t="s">
        <v>162</v>
      </c>
      <c r="Q18" s="125" t="s">
        <v>149</v>
      </c>
      <c r="R18" s="280" t="str">
        <f t="shared" si="0"/>
        <v>MRumah SakitJabodetabek</v>
      </c>
      <c r="S18" s="283">
        <f t="shared" si="1"/>
        <v>160000000</v>
      </c>
    </row>
    <row r="19" spans="2:19" x14ac:dyDescent="0.35">
      <c r="B19" s="299">
        <v>4</v>
      </c>
      <c r="C19" s="300" t="s">
        <v>284</v>
      </c>
      <c r="D19" s="301" t="s">
        <v>310</v>
      </c>
      <c r="E19" s="311">
        <f>800000000/5</f>
        <v>160000000</v>
      </c>
      <c r="F19" s="311">
        <f t="shared" si="3"/>
        <v>120000000</v>
      </c>
      <c r="G19" s="311">
        <f t="shared" si="3"/>
        <v>120000000</v>
      </c>
      <c r="H19" s="311">
        <f>700000000/5</f>
        <v>140000000</v>
      </c>
      <c r="I19" s="311">
        <f t="shared" si="3"/>
        <v>120000000</v>
      </c>
      <c r="J19" s="311">
        <f t="shared" si="3"/>
        <v>120000000</v>
      </c>
      <c r="K19" s="311">
        <f t="shared" si="3"/>
        <v>120000000</v>
      </c>
      <c r="L19" s="311">
        <f t="shared" si="3"/>
        <v>120000000</v>
      </c>
      <c r="M19" s="294">
        <f t="shared" si="3"/>
        <v>120000000</v>
      </c>
      <c r="O19" s="300" t="s">
        <v>284</v>
      </c>
      <c r="P19" s="301" t="s">
        <v>310</v>
      </c>
      <c r="Q19" s="125" t="s">
        <v>149</v>
      </c>
      <c r="R19" s="280" t="str">
        <f t="shared" si="0"/>
        <v>MRusunamiJabodetabek</v>
      </c>
      <c r="S19" s="283">
        <f t="shared" si="1"/>
        <v>160000000</v>
      </c>
    </row>
    <row r="20" spans="2:19" x14ac:dyDescent="0.35">
      <c r="B20" s="299">
        <v>5</v>
      </c>
      <c r="C20" s="300" t="s">
        <v>284</v>
      </c>
      <c r="D20" s="301" t="s">
        <v>311</v>
      </c>
      <c r="E20" s="311">
        <f>700000000/5</f>
        <v>140000000</v>
      </c>
      <c r="F20" s="311">
        <f t="shared" si="3"/>
        <v>120000000</v>
      </c>
      <c r="G20" s="311">
        <f t="shared" si="3"/>
        <v>120000000</v>
      </c>
      <c r="H20" s="311">
        <f>700000000/5</f>
        <v>140000000</v>
      </c>
      <c r="I20" s="311">
        <f t="shared" si="3"/>
        <v>120000000</v>
      </c>
      <c r="J20" s="311">
        <f t="shared" si="3"/>
        <v>120000000</v>
      </c>
      <c r="K20" s="311">
        <f t="shared" si="3"/>
        <v>120000000</v>
      </c>
      <c r="L20" s="311">
        <f t="shared" si="3"/>
        <v>120000000</v>
      </c>
      <c r="M20" s="294">
        <f t="shared" si="3"/>
        <v>120000000</v>
      </c>
      <c r="O20" s="300" t="s">
        <v>284</v>
      </c>
      <c r="P20" s="301" t="s">
        <v>311</v>
      </c>
      <c r="Q20" s="125" t="s">
        <v>149</v>
      </c>
      <c r="R20" s="280" t="str">
        <f t="shared" si="0"/>
        <v>MOfficeJabodetabek</v>
      </c>
      <c r="S20" s="283">
        <f t="shared" si="1"/>
        <v>140000000</v>
      </c>
    </row>
    <row r="21" spans="2:19" x14ac:dyDescent="0.35">
      <c r="B21" s="299">
        <v>6</v>
      </c>
      <c r="C21" s="300" t="s">
        <v>284</v>
      </c>
      <c r="D21" s="301" t="s">
        <v>161</v>
      </c>
      <c r="E21" s="311">
        <f>700000000/5</f>
        <v>140000000</v>
      </c>
      <c r="F21" s="311">
        <f t="shared" si="3"/>
        <v>120000000</v>
      </c>
      <c r="G21" s="311">
        <f t="shared" si="3"/>
        <v>120000000</v>
      </c>
      <c r="H21" s="311">
        <f>700000000/5</f>
        <v>140000000</v>
      </c>
      <c r="I21" s="311">
        <f t="shared" si="3"/>
        <v>120000000</v>
      </c>
      <c r="J21" s="311">
        <f t="shared" si="3"/>
        <v>120000000</v>
      </c>
      <c r="K21" s="311">
        <f t="shared" si="3"/>
        <v>120000000</v>
      </c>
      <c r="L21" s="311">
        <f t="shared" si="3"/>
        <v>120000000</v>
      </c>
      <c r="M21" s="294">
        <f t="shared" si="3"/>
        <v>120000000</v>
      </c>
      <c r="O21" s="300" t="s">
        <v>284</v>
      </c>
      <c r="P21" s="301" t="s">
        <v>161</v>
      </c>
      <c r="Q21" s="125" t="s">
        <v>149</v>
      </c>
      <c r="R21" s="280" t="str">
        <f t="shared" si="0"/>
        <v>MUniversitasJabodetabek</v>
      </c>
      <c r="S21" s="283">
        <f t="shared" si="1"/>
        <v>140000000</v>
      </c>
    </row>
    <row r="22" spans="2:19" x14ac:dyDescent="0.35">
      <c r="B22" s="299">
        <v>7</v>
      </c>
      <c r="C22" s="300" t="s">
        <v>284</v>
      </c>
      <c r="D22" s="301" t="s">
        <v>159</v>
      </c>
      <c r="E22" s="311">
        <f>700000000/5</f>
        <v>140000000</v>
      </c>
      <c r="F22" s="311">
        <f>400000000/5</f>
        <v>80000000</v>
      </c>
      <c r="G22" s="311">
        <f>400000000/5</f>
        <v>80000000</v>
      </c>
      <c r="H22" s="311">
        <f>700000000/5</f>
        <v>140000000</v>
      </c>
      <c r="I22" s="311">
        <f>400000000/5</f>
        <v>80000000</v>
      </c>
      <c r="J22" s="311">
        <f>400000000/5</f>
        <v>80000000</v>
      </c>
      <c r="K22" s="311">
        <f>400000000/5</f>
        <v>80000000</v>
      </c>
      <c r="L22" s="311">
        <f>400000000/5</f>
        <v>80000000</v>
      </c>
      <c r="M22" s="294">
        <f>400000000/5</f>
        <v>80000000</v>
      </c>
      <c r="O22" s="300" t="s">
        <v>284</v>
      </c>
      <c r="P22" s="301" t="s">
        <v>159</v>
      </c>
      <c r="Q22" s="125" t="s">
        <v>149</v>
      </c>
      <c r="R22" s="280" t="str">
        <f t="shared" si="0"/>
        <v>MHotelJabodetabek</v>
      </c>
      <c r="S22" s="283">
        <f t="shared" si="1"/>
        <v>140000000</v>
      </c>
    </row>
    <row r="23" spans="2:19" x14ac:dyDescent="0.35">
      <c r="B23" s="299">
        <v>8</v>
      </c>
      <c r="C23" s="300" t="s">
        <v>284</v>
      </c>
      <c r="D23" s="301" t="s">
        <v>312</v>
      </c>
      <c r="E23" s="311">
        <f>600000000/5</f>
        <v>120000000</v>
      </c>
      <c r="F23" s="311">
        <f>500000000/5</f>
        <v>100000000</v>
      </c>
      <c r="G23" s="311">
        <f>500000000/5</f>
        <v>100000000</v>
      </c>
      <c r="H23" s="311">
        <f>600000000/5</f>
        <v>120000000</v>
      </c>
      <c r="I23" s="311">
        <f>500000000/5</f>
        <v>100000000</v>
      </c>
      <c r="J23" s="311">
        <f>500000000/5</f>
        <v>100000000</v>
      </c>
      <c r="K23" s="311">
        <f>500000000/5</f>
        <v>100000000</v>
      </c>
      <c r="L23" s="311">
        <f>500000000/5</f>
        <v>100000000</v>
      </c>
      <c r="M23" s="294">
        <f>500000000/5</f>
        <v>100000000</v>
      </c>
      <c r="O23" s="300" t="s">
        <v>284</v>
      </c>
      <c r="P23" s="301" t="s">
        <v>312</v>
      </c>
      <c r="Q23" s="125" t="s">
        <v>149</v>
      </c>
      <c r="R23" s="280" t="str">
        <f t="shared" si="0"/>
        <v>MTraditional MarketJabodetabek</v>
      </c>
      <c r="S23" s="283">
        <f t="shared" si="1"/>
        <v>120000000</v>
      </c>
    </row>
    <row r="24" spans="2:19" x14ac:dyDescent="0.35">
      <c r="B24" s="314">
        <v>9</v>
      </c>
      <c r="C24" s="315" t="s">
        <v>284</v>
      </c>
      <c r="D24" s="316" t="s">
        <v>313</v>
      </c>
      <c r="E24" s="317">
        <f>500000000/5</f>
        <v>100000000</v>
      </c>
      <c r="F24" s="317">
        <f>350000000/5</f>
        <v>70000000</v>
      </c>
      <c r="G24" s="317">
        <f>350000000/5</f>
        <v>70000000</v>
      </c>
      <c r="H24" s="317">
        <f>500000000/5</f>
        <v>100000000</v>
      </c>
      <c r="I24" s="317">
        <f>350000000/5</f>
        <v>70000000</v>
      </c>
      <c r="J24" s="317">
        <f>350000000/5</f>
        <v>70000000</v>
      </c>
      <c r="K24" s="317">
        <f>350000000/5</f>
        <v>70000000</v>
      </c>
      <c r="L24" s="317">
        <f>350000000/5</f>
        <v>70000000</v>
      </c>
      <c r="M24" s="295">
        <f>350000000/5</f>
        <v>70000000</v>
      </c>
      <c r="O24" s="315" t="s">
        <v>284</v>
      </c>
      <c r="P24" s="316" t="s">
        <v>313</v>
      </c>
      <c r="Q24" s="125" t="s">
        <v>149</v>
      </c>
      <c r="R24" s="280" t="str">
        <f t="shared" si="0"/>
        <v>MApartementJabodetabek</v>
      </c>
      <c r="S24" s="283">
        <f t="shared" si="1"/>
        <v>100000000</v>
      </c>
    </row>
    <row r="25" spans="2:19" ht="15" thickBot="1" x14ac:dyDescent="0.4">
      <c r="B25" s="306">
        <v>10</v>
      </c>
      <c r="C25" s="307" t="s">
        <v>284</v>
      </c>
      <c r="D25" s="308" t="s">
        <v>314</v>
      </c>
      <c r="E25" s="313">
        <f>400000000/5</f>
        <v>80000000</v>
      </c>
      <c r="F25" s="313">
        <f>300000000/5</f>
        <v>60000000</v>
      </c>
      <c r="G25" s="313">
        <f>300000000/5</f>
        <v>60000000</v>
      </c>
      <c r="H25" s="313">
        <f>350000000/5</f>
        <v>70000000</v>
      </c>
      <c r="I25" s="313">
        <f>300000000/5</f>
        <v>60000000</v>
      </c>
      <c r="J25" s="313">
        <f>300000000/5</f>
        <v>60000000</v>
      </c>
      <c r="K25" s="313">
        <f>300000000/5</f>
        <v>60000000</v>
      </c>
      <c r="L25" s="313">
        <f>300000000/5</f>
        <v>60000000</v>
      </c>
      <c r="M25" s="321">
        <f>300000000/5</f>
        <v>60000000</v>
      </c>
      <c r="O25" s="307" t="s">
        <v>284</v>
      </c>
      <c r="P25" s="308" t="s">
        <v>314</v>
      </c>
      <c r="Q25" s="125" t="s">
        <v>149</v>
      </c>
      <c r="R25" s="280" t="str">
        <f t="shared" si="0"/>
        <v>MEntertaint AreaJabodetabek</v>
      </c>
      <c r="S25" s="283">
        <f t="shared" si="1"/>
        <v>80000000</v>
      </c>
    </row>
    <row r="26" spans="2:19" x14ac:dyDescent="0.35">
      <c r="B26" s="302">
        <v>1</v>
      </c>
      <c r="C26" s="303" t="s">
        <v>287</v>
      </c>
      <c r="D26" s="305" t="s">
        <v>158</v>
      </c>
      <c r="E26" s="310">
        <f>3500000000/5</f>
        <v>700000000</v>
      </c>
      <c r="F26" s="310">
        <f>1700000000/5</f>
        <v>340000000</v>
      </c>
      <c r="G26" s="310">
        <f>1700000000/5</f>
        <v>340000000</v>
      </c>
      <c r="H26" s="310">
        <f>2000000000/5</f>
        <v>400000000</v>
      </c>
      <c r="I26" s="310">
        <f t="shared" ref="I26:M27" si="4">1500000000/5</f>
        <v>300000000</v>
      </c>
      <c r="J26" s="310">
        <f t="shared" si="4"/>
        <v>300000000</v>
      </c>
      <c r="K26" s="310">
        <f t="shared" si="4"/>
        <v>300000000</v>
      </c>
      <c r="L26" s="310">
        <f t="shared" si="4"/>
        <v>300000000</v>
      </c>
      <c r="M26" s="322">
        <f t="shared" si="4"/>
        <v>300000000</v>
      </c>
      <c r="O26" s="303" t="s">
        <v>287</v>
      </c>
      <c r="P26" s="305" t="s">
        <v>158</v>
      </c>
      <c r="Q26" s="125" t="s">
        <v>149</v>
      </c>
      <c r="R26" s="280" t="str">
        <f t="shared" si="0"/>
        <v>LMallJabodetabek</v>
      </c>
      <c r="S26" s="283">
        <f t="shared" si="1"/>
        <v>700000000</v>
      </c>
    </row>
    <row r="27" spans="2:19" x14ac:dyDescent="0.35">
      <c r="B27" s="299">
        <v>2</v>
      </c>
      <c r="C27" s="300" t="s">
        <v>287</v>
      </c>
      <c r="D27" s="301" t="s">
        <v>309</v>
      </c>
      <c r="E27" s="311">
        <f>3500000000/5</f>
        <v>700000000</v>
      </c>
      <c r="F27" s="311">
        <f>2500000000/5</f>
        <v>500000000</v>
      </c>
      <c r="G27" s="311">
        <f>2500000000/5</f>
        <v>500000000</v>
      </c>
      <c r="H27" s="311">
        <f>2500000000/5</f>
        <v>500000000</v>
      </c>
      <c r="I27" s="311">
        <f t="shared" si="4"/>
        <v>300000000</v>
      </c>
      <c r="J27" s="311">
        <f t="shared" si="4"/>
        <v>300000000</v>
      </c>
      <c r="K27" s="311">
        <f t="shared" si="4"/>
        <v>300000000</v>
      </c>
      <c r="L27" s="311">
        <f t="shared" si="4"/>
        <v>300000000</v>
      </c>
      <c r="M27" s="294">
        <f t="shared" si="4"/>
        <v>300000000</v>
      </c>
      <c r="O27" s="300" t="s">
        <v>287</v>
      </c>
      <c r="P27" s="301" t="s">
        <v>309</v>
      </c>
      <c r="Q27" s="125" t="s">
        <v>149</v>
      </c>
      <c r="R27" s="280" t="str">
        <f t="shared" si="0"/>
        <v>LSuperblokJabodetabek</v>
      </c>
      <c r="S27" s="283">
        <f t="shared" si="1"/>
        <v>700000000</v>
      </c>
    </row>
    <row r="28" spans="2:19" x14ac:dyDescent="0.35">
      <c r="B28" s="299">
        <v>3</v>
      </c>
      <c r="C28" s="300" t="s">
        <v>287</v>
      </c>
      <c r="D28" s="301" t="s">
        <v>162</v>
      </c>
      <c r="E28" s="311">
        <f>1200000000/5</f>
        <v>240000000</v>
      </c>
      <c r="F28" s="311">
        <f t="shared" ref="F28:M28" si="5">900000000/5</f>
        <v>180000000</v>
      </c>
      <c r="G28" s="311">
        <f t="shared" si="5"/>
        <v>180000000</v>
      </c>
      <c r="H28" s="311">
        <f t="shared" si="5"/>
        <v>180000000</v>
      </c>
      <c r="I28" s="311">
        <f t="shared" si="5"/>
        <v>180000000</v>
      </c>
      <c r="J28" s="311">
        <f t="shared" si="5"/>
        <v>180000000</v>
      </c>
      <c r="K28" s="311">
        <f t="shared" si="5"/>
        <v>180000000</v>
      </c>
      <c r="L28" s="311">
        <f t="shared" si="5"/>
        <v>180000000</v>
      </c>
      <c r="M28" s="294">
        <f t="shared" si="5"/>
        <v>180000000</v>
      </c>
      <c r="O28" s="300" t="s">
        <v>287</v>
      </c>
      <c r="P28" s="301" t="s">
        <v>162</v>
      </c>
      <c r="Q28" s="125" t="s">
        <v>149</v>
      </c>
      <c r="R28" s="280" t="str">
        <f t="shared" si="0"/>
        <v>LRumah SakitJabodetabek</v>
      </c>
      <c r="S28" s="283">
        <f t="shared" si="1"/>
        <v>240000000</v>
      </c>
    </row>
    <row r="29" spans="2:19" x14ac:dyDescent="0.35">
      <c r="B29" s="299">
        <v>4</v>
      </c>
      <c r="C29" s="300" t="s">
        <v>287</v>
      </c>
      <c r="D29" s="301" t="s">
        <v>310</v>
      </c>
      <c r="E29" s="311">
        <f>1200000000/5</f>
        <v>240000000</v>
      </c>
      <c r="F29" s="311">
        <f>900000000/5</f>
        <v>180000000</v>
      </c>
      <c r="G29" s="311">
        <f>900000000/5</f>
        <v>180000000</v>
      </c>
      <c r="H29" s="311">
        <f>1000000000/5</f>
        <v>200000000</v>
      </c>
      <c r="I29" s="311">
        <f>900000000/5</f>
        <v>180000000</v>
      </c>
      <c r="J29" s="311">
        <f>900000000/5</f>
        <v>180000000</v>
      </c>
      <c r="K29" s="311">
        <f>900000000/5</f>
        <v>180000000</v>
      </c>
      <c r="L29" s="311">
        <f>900000000/5</f>
        <v>180000000</v>
      </c>
      <c r="M29" s="294">
        <f>900000000/5</f>
        <v>180000000</v>
      </c>
      <c r="O29" s="300" t="s">
        <v>287</v>
      </c>
      <c r="P29" s="301" t="s">
        <v>310</v>
      </c>
      <c r="Q29" s="125" t="s">
        <v>149</v>
      </c>
      <c r="R29" s="280" t="str">
        <f t="shared" si="0"/>
        <v>LRusunamiJabodetabek</v>
      </c>
      <c r="S29" s="283">
        <f t="shared" si="1"/>
        <v>240000000</v>
      </c>
    </row>
    <row r="30" spans="2:19" x14ac:dyDescent="0.35">
      <c r="B30" s="299">
        <v>5</v>
      </c>
      <c r="C30" s="300" t="s">
        <v>287</v>
      </c>
      <c r="D30" s="301" t="s">
        <v>311</v>
      </c>
      <c r="E30" s="311">
        <f>1000000000/5</f>
        <v>200000000</v>
      </c>
      <c r="F30" s="311">
        <f>800000000/5</f>
        <v>160000000</v>
      </c>
      <c r="G30" s="311">
        <f>800000000/5</f>
        <v>160000000</v>
      </c>
      <c r="H30" s="311">
        <f>900000000/5</f>
        <v>180000000</v>
      </c>
      <c r="I30" s="311">
        <f t="shared" ref="I30:M31" si="6">800000000/5</f>
        <v>160000000</v>
      </c>
      <c r="J30" s="311">
        <f t="shared" si="6"/>
        <v>160000000</v>
      </c>
      <c r="K30" s="311">
        <f t="shared" si="6"/>
        <v>160000000</v>
      </c>
      <c r="L30" s="311">
        <f t="shared" si="6"/>
        <v>160000000</v>
      </c>
      <c r="M30" s="294">
        <f t="shared" si="6"/>
        <v>160000000</v>
      </c>
      <c r="O30" s="300" t="s">
        <v>287</v>
      </c>
      <c r="P30" s="301" t="s">
        <v>311</v>
      </c>
      <c r="Q30" s="125" t="s">
        <v>149</v>
      </c>
      <c r="R30" s="280" t="str">
        <f t="shared" si="0"/>
        <v>LOfficeJabodetabek</v>
      </c>
      <c r="S30" s="283">
        <f t="shared" si="1"/>
        <v>200000000</v>
      </c>
    </row>
    <row r="31" spans="2:19" x14ac:dyDescent="0.35">
      <c r="B31" s="299">
        <v>6</v>
      </c>
      <c r="C31" s="300" t="s">
        <v>287</v>
      </c>
      <c r="D31" s="301" t="s">
        <v>161</v>
      </c>
      <c r="E31" s="311">
        <f>1000000000/5</f>
        <v>200000000</v>
      </c>
      <c r="F31" s="311">
        <f>800000000/5</f>
        <v>160000000</v>
      </c>
      <c r="G31" s="311">
        <f>800000000/5</f>
        <v>160000000</v>
      </c>
      <c r="H31" s="311">
        <f>900000000/5</f>
        <v>180000000</v>
      </c>
      <c r="I31" s="311">
        <f t="shared" si="6"/>
        <v>160000000</v>
      </c>
      <c r="J31" s="311">
        <f t="shared" si="6"/>
        <v>160000000</v>
      </c>
      <c r="K31" s="311">
        <f t="shared" si="6"/>
        <v>160000000</v>
      </c>
      <c r="L31" s="311">
        <f t="shared" si="6"/>
        <v>160000000</v>
      </c>
      <c r="M31" s="294">
        <f t="shared" si="6"/>
        <v>160000000</v>
      </c>
      <c r="O31" s="300" t="s">
        <v>287</v>
      </c>
      <c r="P31" s="301" t="s">
        <v>161</v>
      </c>
      <c r="Q31" s="125" t="s">
        <v>149</v>
      </c>
      <c r="R31" s="280" t="str">
        <f t="shared" si="0"/>
        <v>LUniversitasJabodetabek</v>
      </c>
      <c r="S31" s="283">
        <f t="shared" si="1"/>
        <v>200000000</v>
      </c>
    </row>
    <row r="32" spans="2:19" x14ac:dyDescent="0.35">
      <c r="B32" s="299">
        <v>7</v>
      </c>
      <c r="C32" s="300" t="s">
        <v>287</v>
      </c>
      <c r="D32" s="301" t="s">
        <v>159</v>
      </c>
      <c r="E32" s="311">
        <f>1000000000/5</f>
        <v>200000000</v>
      </c>
      <c r="F32" s="311">
        <f>600000000/5</f>
        <v>120000000</v>
      </c>
      <c r="G32" s="311">
        <f>600000000/5</f>
        <v>120000000</v>
      </c>
      <c r="H32" s="311">
        <f>1000000000/5</f>
        <v>200000000</v>
      </c>
      <c r="I32" s="311">
        <f>600000000/5</f>
        <v>120000000</v>
      </c>
      <c r="J32" s="311">
        <f>600000000/5</f>
        <v>120000000</v>
      </c>
      <c r="K32" s="311">
        <f>600000000/5</f>
        <v>120000000</v>
      </c>
      <c r="L32" s="311">
        <f>600000000/5</f>
        <v>120000000</v>
      </c>
      <c r="M32" s="294">
        <f>600000000/5</f>
        <v>120000000</v>
      </c>
      <c r="O32" s="300" t="s">
        <v>287</v>
      </c>
      <c r="P32" s="301" t="s">
        <v>159</v>
      </c>
      <c r="Q32" s="125" t="s">
        <v>149</v>
      </c>
      <c r="R32" s="280" t="str">
        <f t="shared" si="0"/>
        <v>LHotelJabodetabek</v>
      </c>
      <c r="S32" s="283">
        <f t="shared" si="1"/>
        <v>200000000</v>
      </c>
    </row>
    <row r="33" spans="2:19" x14ac:dyDescent="0.35">
      <c r="B33" s="299">
        <v>8</v>
      </c>
      <c r="C33" s="300" t="s">
        <v>287</v>
      </c>
      <c r="D33" s="301" t="s">
        <v>312</v>
      </c>
      <c r="E33" s="311">
        <f>900000000/5</f>
        <v>180000000</v>
      </c>
      <c r="F33" s="311">
        <f>700000000/5</f>
        <v>140000000</v>
      </c>
      <c r="G33" s="311">
        <f>700000000/5</f>
        <v>140000000</v>
      </c>
      <c r="H33" s="311">
        <f>800000000/5</f>
        <v>160000000</v>
      </c>
      <c r="I33" s="311">
        <f t="shared" ref="I33:M34" si="7">700000000/5</f>
        <v>140000000</v>
      </c>
      <c r="J33" s="311">
        <f t="shared" si="7"/>
        <v>140000000</v>
      </c>
      <c r="K33" s="311">
        <f t="shared" si="7"/>
        <v>140000000</v>
      </c>
      <c r="L33" s="311">
        <f t="shared" si="7"/>
        <v>140000000</v>
      </c>
      <c r="M33" s="294">
        <f t="shared" si="7"/>
        <v>140000000</v>
      </c>
      <c r="O33" s="300" t="s">
        <v>287</v>
      </c>
      <c r="P33" s="301" t="s">
        <v>312</v>
      </c>
      <c r="Q33" s="125" t="s">
        <v>149</v>
      </c>
      <c r="R33" s="280" t="str">
        <f t="shared" si="0"/>
        <v>LTraditional MarketJabodetabek</v>
      </c>
      <c r="S33" s="283">
        <f t="shared" si="1"/>
        <v>180000000</v>
      </c>
    </row>
    <row r="34" spans="2:19" x14ac:dyDescent="0.35">
      <c r="B34" s="318">
        <v>9</v>
      </c>
      <c r="C34" s="319" t="s">
        <v>287</v>
      </c>
      <c r="D34" s="316" t="s">
        <v>313</v>
      </c>
      <c r="E34" s="320">
        <f>900000000/5</f>
        <v>180000000</v>
      </c>
      <c r="F34" s="320">
        <f>700000000/5</f>
        <v>140000000</v>
      </c>
      <c r="G34" s="320">
        <f>700000000/5</f>
        <v>140000000</v>
      </c>
      <c r="H34" s="320">
        <f>900000000/5</f>
        <v>180000000</v>
      </c>
      <c r="I34" s="320">
        <f t="shared" si="7"/>
        <v>140000000</v>
      </c>
      <c r="J34" s="320">
        <f t="shared" si="7"/>
        <v>140000000</v>
      </c>
      <c r="K34" s="320">
        <f t="shared" si="7"/>
        <v>140000000</v>
      </c>
      <c r="L34" s="320">
        <f t="shared" si="7"/>
        <v>140000000</v>
      </c>
      <c r="M34" s="323">
        <f t="shared" si="7"/>
        <v>140000000</v>
      </c>
      <c r="O34" s="319" t="s">
        <v>287</v>
      </c>
      <c r="P34" s="316" t="s">
        <v>313</v>
      </c>
      <c r="Q34" s="125" t="s">
        <v>149</v>
      </c>
      <c r="R34" s="280" t="str">
        <f t="shared" si="0"/>
        <v>LApartementJabodetabek</v>
      </c>
      <c r="S34" s="283">
        <f t="shared" si="1"/>
        <v>180000000</v>
      </c>
    </row>
    <row r="35" spans="2:19" ht="15" thickBot="1" x14ac:dyDescent="0.4">
      <c r="B35" s="297">
        <v>10</v>
      </c>
      <c r="C35" s="298" t="s">
        <v>287</v>
      </c>
      <c r="D35" s="308" t="s">
        <v>314</v>
      </c>
      <c r="E35" s="312">
        <f>800000000/5</f>
        <v>160000000</v>
      </c>
      <c r="F35" s="312">
        <f>600000000/5</f>
        <v>120000000</v>
      </c>
      <c r="G35" s="312">
        <f>600000000/5</f>
        <v>120000000</v>
      </c>
      <c r="H35" s="312">
        <f>700000000/5</f>
        <v>140000000</v>
      </c>
      <c r="I35" s="312">
        <f>600000000/5</f>
        <v>120000000</v>
      </c>
      <c r="J35" s="312">
        <f>600000000/5</f>
        <v>120000000</v>
      </c>
      <c r="K35" s="312">
        <f>600000000/5</f>
        <v>120000000</v>
      </c>
      <c r="L35" s="312">
        <f>600000000/5</f>
        <v>120000000</v>
      </c>
      <c r="M35" s="324">
        <f>600000000/5</f>
        <v>120000000</v>
      </c>
      <c r="O35" s="298" t="s">
        <v>287</v>
      </c>
      <c r="P35" s="308" t="s">
        <v>314</v>
      </c>
      <c r="Q35" s="125" t="s">
        <v>149</v>
      </c>
      <c r="R35" s="280" t="str">
        <f t="shared" si="0"/>
        <v>LEntertaint AreaJabodetabek</v>
      </c>
      <c r="S35" s="283">
        <f t="shared" si="1"/>
        <v>160000000</v>
      </c>
    </row>
    <row r="36" spans="2:19" x14ac:dyDescent="0.35">
      <c r="O36" s="319" t="s">
        <v>282</v>
      </c>
      <c r="P36" s="147" t="s">
        <v>158</v>
      </c>
      <c r="Q36" s="125" t="s">
        <v>150</v>
      </c>
      <c r="R36" s="280" t="str">
        <f t="shared" si="0"/>
        <v>SMallJawa Tengah</v>
      </c>
      <c r="S36" s="283">
        <f>F6</f>
        <v>130000000</v>
      </c>
    </row>
    <row r="37" spans="2:19" x14ac:dyDescent="0.35">
      <c r="O37" s="300" t="s">
        <v>282</v>
      </c>
      <c r="P37" s="301" t="s">
        <v>309</v>
      </c>
      <c r="Q37" s="125" t="s">
        <v>150</v>
      </c>
      <c r="R37" s="280" t="str">
        <f t="shared" si="0"/>
        <v>SSuperblokJawa Tengah</v>
      </c>
      <c r="S37" s="283">
        <f t="shared" ref="S37:S65" si="8">F7</f>
        <v>140000000</v>
      </c>
    </row>
    <row r="38" spans="2:19" x14ac:dyDescent="0.35">
      <c r="O38" s="300" t="s">
        <v>282</v>
      </c>
      <c r="P38" s="301" t="s">
        <v>162</v>
      </c>
      <c r="Q38" s="125" t="s">
        <v>150</v>
      </c>
      <c r="R38" s="280" t="str">
        <f t="shared" si="0"/>
        <v>SRumah SakitJawa Tengah</v>
      </c>
      <c r="S38" s="283">
        <f t="shared" si="8"/>
        <v>90000000</v>
      </c>
    </row>
    <row r="39" spans="2:19" x14ac:dyDescent="0.35">
      <c r="O39" s="300" t="s">
        <v>282</v>
      </c>
      <c r="P39" s="301" t="s">
        <v>310</v>
      </c>
      <c r="Q39" s="125" t="s">
        <v>150</v>
      </c>
      <c r="R39" s="280" t="str">
        <f t="shared" si="0"/>
        <v>SRusunamiJawa Tengah</v>
      </c>
      <c r="S39" s="283">
        <f t="shared" si="8"/>
        <v>100000000</v>
      </c>
    </row>
    <row r="40" spans="2:19" x14ac:dyDescent="0.35">
      <c r="O40" s="300" t="s">
        <v>282</v>
      </c>
      <c r="P40" s="301" t="s">
        <v>311</v>
      </c>
      <c r="Q40" s="125" t="s">
        <v>150</v>
      </c>
      <c r="R40" s="280" t="str">
        <f t="shared" si="0"/>
        <v>SOfficeJawa Tengah</v>
      </c>
      <c r="S40" s="283">
        <f t="shared" si="8"/>
        <v>90000000</v>
      </c>
    </row>
    <row r="41" spans="2:19" x14ac:dyDescent="0.35">
      <c r="O41" s="300" t="s">
        <v>282</v>
      </c>
      <c r="P41" s="301" t="s">
        <v>161</v>
      </c>
      <c r="Q41" s="125" t="s">
        <v>150</v>
      </c>
      <c r="R41" s="280" t="str">
        <f t="shared" si="0"/>
        <v>SUniversitasJawa Tengah</v>
      </c>
      <c r="S41" s="283">
        <f t="shared" si="8"/>
        <v>90000000</v>
      </c>
    </row>
    <row r="42" spans="2:19" x14ac:dyDescent="0.35">
      <c r="O42" s="300" t="s">
        <v>282</v>
      </c>
      <c r="P42" s="301" t="s">
        <v>159</v>
      </c>
      <c r="Q42" s="125" t="s">
        <v>150</v>
      </c>
      <c r="R42" s="280" t="str">
        <f t="shared" si="0"/>
        <v>SHotelJawa Tengah</v>
      </c>
      <c r="S42" s="283">
        <f t="shared" si="8"/>
        <v>70000000</v>
      </c>
    </row>
    <row r="43" spans="2:19" x14ac:dyDescent="0.35">
      <c r="O43" s="300" t="s">
        <v>282</v>
      </c>
      <c r="P43" s="301" t="s">
        <v>312</v>
      </c>
      <c r="Q43" s="125" t="s">
        <v>150</v>
      </c>
      <c r="R43" s="280" t="str">
        <f t="shared" si="0"/>
        <v>STraditional MarketJawa Tengah</v>
      </c>
      <c r="S43" s="283">
        <f t="shared" si="8"/>
        <v>95000000</v>
      </c>
    </row>
    <row r="44" spans="2:19" x14ac:dyDescent="0.35">
      <c r="O44" s="315" t="s">
        <v>282</v>
      </c>
      <c r="P44" s="316" t="s">
        <v>313</v>
      </c>
      <c r="Q44" s="125" t="s">
        <v>150</v>
      </c>
      <c r="R44" s="280" t="str">
        <f t="shared" si="0"/>
        <v>SApartementJawa Tengah</v>
      </c>
      <c r="S44" s="283">
        <f t="shared" si="8"/>
        <v>65000000</v>
      </c>
    </row>
    <row r="45" spans="2:19" ht="15" thickBot="1" x14ac:dyDescent="0.4">
      <c r="O45" s="307" t="s">
        <v>282</v>
      </c>
      <c r="P45" s="308" t="s">
        <v>314</v>
      </c>
      <c r="Q45" s="125" t="s">
        <v>150</v>
      </c>
      <c r="R45" s="280" t="str">
        <f t="shared" si="0"/>
        <v>SEntertaint AreaJawa Tengah</v>
      </c>
      <c r="S45" s="283">
        <f t="shared" si="8"/>
        <v>50000000</v>
      </c>
    </row>
    <row r="46" spans="2:19" x14ac:dyDescent="0.35">
      <c r="O46" s="319" t="s">
        <v>284</v>
      </c>
      <c r="P46" s="147" t="s">
        <v>158</v>
      </c>
      <c r="Q46" s="125" t="s">
        <v>150</v>
      </c>
      <c r="R46" s="280" t="str">
        <f t="shared" si="0"/>
        <v>MMallJawa Tengah</v>
      </c>
      <c r="S46" s="283">
        <f t="shared" si="8"/>
        <v>200000000</v>
      </c>
    </row>
    <row r="47" spans="2:19" x14ac:dyDescent="0.35">
      <c r="O47" s="300" t="s">
        <v>284</v>
      </c>
      <c r="P47" s="301" t="s">
        <v>309</v>
      </c>
      <c r="Q47" s="125" t="s">
        <v>150</v>
      </c>
      <c r="R47" s="280" t="str">
        <f t="shared" si="0"/>
        <v>MSuperblokJawa Tengah</v>
      </c>
      <c r="S47" s="283">
        <f t="shared" si="8"/>
        <v>200000000</v>
      </c>
    </row>
    <row r="48" spans="2:19" x14ac:dyDescent="0.35">
      <c r="O48" s="300" t="s">
        <v>284</v>
      </c>
      <c r="P48" s="301" t="s">
        <v>162</v>
      </c>
      <c r="Q48" s="125" t="s">
        <v>150</v>
      </c>
      <c r="R48" s="280" t="str">
        <f t="shared" si="0"/>
        <v>MRumah SakitJawa Tengah</v>
      </c>
      <c r="S48" s="283">
        <f t="shared" si="8"/>
        <v>120000000</v>
      </c>
    </row>
    <row r="49" spans="15:19" x14ac:dyDescent="0.35">
      <c r="O49" s="300" t="s">
        <v>284</v>
      </c>
      <c r="P49" s="301" t="s">
        <v>310</v>
      </c>
      <c r="Q49" s="125" t="s">
        <v>150</v>
      </c>
      <c r="R49" s="280" t="str">
        <f t="shared" si="0"/>
        <v>MRusunamiJawa Tengah</v>
      </c>
      <c r="S49" s="283">
        <f t="shared" si="8"/>
        <v>120000000</v>
      </c>
    </row>
    <row r="50" spans="15:19" x14ac:dyDescent="0.35">
      <c r="O50" s="300" t="s">
        <v>284</v>
      </c>
      <c r="P50" s="301" t="s">
        <v>311</v>
      </c>
      <c r="Q50" s="125" t="s">
        <v>150</v>
      </c>
      <c r="R50" s="280" t="str">
        <f t="shared" si="0"/>
        <v>MOfficeJawa Tengah</v>
      </c>
      <c r="S50" s="283">
        <f t="shared" si="8"/>
        <v>120000000</v>
      </c>
    </row>
    <row r="51" spans="15:19" x14ac:dyDescent="0.35">
      <c r="O51" s="300" t="s">
        <v>284</v>
      </c>
      <c r="P51" s="301" t="s">
        <v>161</v>
      </c>
      <c r="Q51" s="125" t="s">
        <v>150</v>
      </c>
      <c r="R51" s="280" t="str">
        <f t="shared" si="0"/>
        <v>MUniversitasJawa Tengah</v>
      </c>
      <c r="S51" s="283">
        <f t="shared" si="8"/>
        <v>120000000</v>
      </c>
    </row>
    <row r="52" spans="15:19" x14ac:dyDescent="0.35">
      <c r="O52" s="300" t="s">
        <v>284</v>
      </c>
      <c r="P52" s="301" t="s">
        <v>159</v>
      </c>
      <c r="Q52" s="125" t="s">
        <v>150</v>
      </c>
      <c r="R52" s="280" t="str">
        <f t="shared" si="0"/>
        <v>MHotelJawa Tengah</v>
      </c>
      <c r="S52" s="283">
        <f t="shared" si="8"/>
        <v>80000000</v>
      </c>
    </row>
    <row r="53" spans="15:19" x14ac:dyDescent="0.35">
      <c r="O53" s="300" t="s">
        <v>284</v>
      </c>
      <c r="P53" s="301" t="s">
        <v>312</v>
      </c>
      <c r="Q53" s="125" t="s">
        <v>150</v>
      </c>
      <c r="R53" s="280" t="str">
        <f t="shared" si="0"/>
        <v>MTraditional MarketJawa Tengah</v>
      </c>
      <c r="S53" s="283">
        <f t="shared" si="8"/>
        <v>100000000</v>
      </c>
    </row>
    <row r="54" spans="15:19" x14ac:dyDescent="0.35">
      <c r="O54" s="315" t="s">
        <v>284</v>
      </c>
      <c r="P54" s="316" t="s">
        <v>313</v>
      </c>
      <c r="Q54" s="125" t="s">
        <v>150</v>
      </c>
      <c r="R54" s="280" t="str">
        <f t="shared" si="0"/>
        <v>MApartementJawa Tengah</v>
      </c>
      <c r="S54" s="283">
        <f t="shared" si="8"/>
        <v>70000000</v>
      </c>
    </row>
    <row r="55" spans="15:19" ht="15" thickBot="1" x14ac:dyDescent="0.4">
      <c r="O55" s="307" t="s">
        <v>284</v>
      </c>
      <c r="P55" s="308" t="s">
        <v>314</v>
      </c>
      <c r="Q55" s="125" t="s">
        <v>150</v>
      </c>
      <c r="R55" s="280" t="str">
        <f t="shared" si="0"/>
        <v>MEntertaint AreaJawa Tengah</v>
      </c>
      <c r="S55" s="283">
        <f t="shared" si="8"/>
        <v>60000000</v>
      </c>
    </row>
    <row r="56" spans="15:19" x14ac:dyDescent="0.35">
      <c r="O56" s="303" t="s">
        <v>287</v>
      </c>
      <c r="P56" s="305" t="s">
        <v>158</v>
      </c>
      <c r="Q56" s="125" t="s">
        <v>150</v>
      </c>
      <c r="R56" s="280" t="str">
        <f t="shared" si="0"/>
        <v>LMallJawa Tengah</v>
      </c>
      <c r="S56" s="283">
        <f t="shared" si="8"/>
        <v>340000000</v>
      </c>
    </row>
    <row r="57" spans="15:19" x14ac:dyDescent="0.35">
      <c r="O57" s="300" t="s">
        <v>287</v>
      </c>
      <c r="P57" s="301" t="s">
        <v>309</v>
      </c>
      <c r="Q57" s="125" t="s">
        <v>150</v>
      </c>
      <c r="R57" s="280" t="str">
        <f t="shared" ref="R57:R105" si="9">O57&amp;P57&amp;Q57</f>
        <v>LSuperblokJawa Tengah</v>
      </c>
      <c r="S57" s="283">
        <f t="shared" si="8"/>
        <v>500000000</v>
      </c>
    </row>
    <row r="58" spans="15:19" x14ac:dyDescent="0.35">
      <c r="O58" s="300" t="s">
        <v>287</v>
      </c>
      <c r="P58" s="301" t="s">
        <v>162</v>
      </c>
      <c r="Q58" s="125" t="s">
        <v>150</v>
      </c>
      <c r="R58" s="280" t="str">
        <f t="shared" si="9"/>
        <v>LRumah SakitJawa Tengah</v>
      </c>
      <c r="S58" s="283">
        <f t="shared" si="8"/>
        <v>180000000</v>
      </c>
    </row>
    <row r="59" spans="15:19" x14ac:dyDescent="0.35">
      <c r="O59" s="300" t="s">
        <v>287</v>
      </c>
      <c r="P59" s="301" t="s">
        <v>310</v>
      </c>
      <c r="Q59" s="125" t="s">
        <v>150</v>
      </c>
      <c r="R59" s="280" t="str">
        <f t="shared" si="9"/>
        <v>LRusunamiJawa Tengah</v>
      </c>
      <c r="S59" s="283">
        <f t="shared" si="8"/>
        <v>180000000</v>
      </c>
    </row>
    <row r="60" spans="15:19" x14ac:dyDescent="0.35">
      <c r="O60" s="300" t="s">
        <v>287</v>
      </c>
      <c r="P60" s="301" t="s">
        <v>311</v>
      </c>
      <c r="Q60" s="125" t="s">
        <v>150</v>
      </c>
      <c r="R60" s="280" t="str">
        <f t="shared" si="9"/>
        <v>LOfficeJawa Tengah</v>
      </c>
      <c r="S60" s="283">
        <f t="shared" si="8"/>
        <v>160000000</v>
      </c>
    </row>
    <row r="61" spans="15:19" x14ac:dyDescent="0.35">
      <c r="O61" s="300" t="s">
        <v>287</v>
      </c>
      <c r="P61" s="301" t="s">
        <v>161</v>
      </c>
      <c r="Q61" s="125" t="s">
        <v>150</v>
      </c>
      <c r="R61" s="280" t="str">
        <f t="shared" si="9"/>
        <v>LUniversitasJawa Tengah</v>
      </c>
      <c r="S61" s="283">
        <f t="shared" si="8"/>
        <v>160000000</v>
      </c>
    </row>
    <row r="62" spans="15:19" x14ac:dyDescent="0.35">
      <c r="O62" s="300" t="s">
        <v>287</v>
      </c>
      <c r="P62" s="301" t="s">
        <v>159</v>
      </c>
      <c r="Q62" s="125" t="s">
        <v>150</v>
      </c>
      <c r="R62" s="280" t="str">
        <f t="shared" si="9"/>
        <v>LHotelJawa Tengah</v>
      </c>
      <c r="S62" s="283">
        <f t="shared" si="8"/>
        <v>120000000</v>
      </c>
    </row>
    <row r="63" spans="15:19" x14ac:dyDescent="0.35">
      <c r="O63" s="300" t="s">
        <v>287</v>
      </c>
      <c r="P63" s="301" t="s">
        <v>312</v>
      </c>
      <c r="Q63" s="125" t="s">
        <v>150</v>
      </c>
      <c r="R63" s="280" t="str">
        <f t="shared" si="9"/>
        <v>LTraditional MarketJawa Tengah</v>
      </c>
      <c r="S63" s="283">
        <f t="shared" si="8"/>
        <v>140000000</v>
      </c>
    </row>
    <row r="64" spans="15:19" x14ac:dyDescent="0.35">
      <c r="O64" s="319" t="s">
        <v>287</v>
      </c>
      <c r="P64" s="316" t="s">
        <v>313</v>
      </c>
      <c r="Q64" s="125" t="s">
        <v>150</v>
      </c>
      <c r="R64" s="280" t="str">
        <f t="shared" si="9"/>
        <v>LApartementJawa Tengah</v>
      </c>
      <c r="S64" s="283">
        <f t="shared" si="8"/>
        <v>140000000</v>
      </c>
    </row>
    <row r="65" spans="15:19" ht="15" thickBot="1" x14ac:dyDescent="0.4">
      <c r="O65" s="298" t="s">
        <v>287</v>
      </c>
      <c r="P65" s="308" t="s">
        <v>314</v>
      </c>
      <c r="Q65" s="125" t="s">
        <v>150</v>
      </c>
      <c r="R65" s="280" t="str">
        <f t="shared" si="9"/>
        <v>LEntertaint AreaJawa Tengah</v>
      </c>
      <c r="S65" s="283">
        <f t="shared" si="8"/>
        <v>120000000</v>
      </c>
    </row>
    <row r="66" spans="15:19" x14ac:dyDescent="0.35">
      <c r="O66" s="319" t="s">
        <v>282</v>
      </c>
      <c r="P66" s="147" t="s">
        <v>158</v>
      </c>
      <c r="Q66" s="125" t="s">
        <v>151</v>
      </c>
      <c r="R66" s="280" t="str">
        <f t="shared" si="9"/>
        <v>SMallJawa Timur</v>
      </c>
      <c r="S66" s="283">
        <f>G6</f>
        <v>130000000</v>
      </c>
    </row>
    <row r="67" spans="15:19" x14ac:dyDescent="0.35">
      <c r="O67" s="300" t="s">
        <v>282</v>
      </c>
      <c r="P67" s="301" t="s">
        <v>309</v>
      </c>
      <c r="Q67" s="125" t="s">
        <v>151</v>
      </c>
      <c r="R67" s="280" t="str">
        <f t="shared" si="9"/>
        <v>SSuperblokJawa Timur</v>
      </c>
      <c r="S67" s="283">
        <f t="shared" ref="S67:S95" si="10">G7</f>
        <v>140000000</v>
      </c>
    </row>
    <row r="68" spans="15:19" x14ac:dyDescent="0.35">
      <c r="O68" s="300" t="s">
        <v>282</v>
      </c>
      <c r="P68" s="301" t="s">
        <v>162</v>
      </c>
      <c r="Q68" s="125" t="s">
        <v>151</v>
      </c>
      <c r="R68" s="280" t="str">
        <f t="shared" si="9"/>
        <v>SRumah SakitJawa Timur</v>
      </c>
      <c r="S68" s="283">
        <f t="shared" si="10"/>
        <v>90000000</v>
      </c>
    </row>
    <row r="69" spans="15:19" x14ac:dyDescent="0.35">
      <c r="O69" s="300" t="s">
        <v>282</v>
      </c>
      <c r="P69" s="301" t="s">
        <v>310</v>
      </c>
      <c r="Q69" s="125" t="s">
        <v>151</v>
      </c>
      <c r="R69" s="280" t="str">
        <f t="shared" si="9"/>
        <v>SRusunamiJawa Timur</v>
      </c>
      <c r="S69" s="283">
        <f t="shared" si="10"/>
        <v>100000000</v>
      </c>
    </row>
    <row r="70" spans="15:19" x14ac:dyDescent="0.35">
      <c r="O70" s="300" t="s">
        <v>282</v>
      </c>
      <c r="P70" s="301" t="s">
        <v>311</v>
      </c>
      <c r="Q70" s="125" t="s">
        <v>151</v>
      </c>
      <c r="R70" s="280" t="str">
        <f t="shared" si="9"/>
        <v>SOfficeJawa Timur</v>
      </c>
      <c r="S70" s="283">
        <f t="shared" si="10"/>
        <v>90000000</v>
      </c>
    </row>
    <row r="71" spans="15:19" x14ac:dyDescent="0.35">
      <c r="O71" s="300" t="s">
        <v>282</v>
      </c>
      <c r="P71" s="301" t="s">
        <v>161</v>
      </c>
      <c r="Q71" s="125" t="s">
        <v>151</v>
      </c>
      <c r="R71" s="280" t="str">
        <f t="shared" si="9"/>
        <v>SUniversitasJawa Timur</v>
      </c>
      <c r="S71" s="283">
        <f t="shared" si="10"/>
        <v>90000000</v>
      </c>
    </row>
    <row r="72" spans="15:19" x14ac:dyDescent="0.35">
      <c r="O72" s="300" t="s">
        <v>282</v>
      </c>
      <c r="P72" s="301" t="s">
        <v>159</v>
      </c>
      <c r="Q72" s="125" t="s">
        <v>151</v>
      </c>
      <c r="R72" s="280" t="str">
        <f t="shared" si="9"/>
        <v>SHotelJawa Timur</v>
      </c>
      <c r="S72" s="283">
        <f t="shared" si="10"/>
        <v>70000000</v>
      </c>
    </row>
    <row r="73" spans="15:19" x14ac:dyDescent="0.35">
      <c r="O73" s="300" t="s">
        <v>282</v>
      </c>
      <c r="P73" s="301" t="s">
        <v>312</v>
      </c>
      <c r="Q73" s="125" t="s">
        <v>151</v>
      </c>
      <c r="R73" s="280" t="str">
        <f t="shared" si="9"/>
        <v>STraditional MarketJawa Timur</v>
      </c>
      <c r="S73" s="283">
        <f t="shared" si="10"/>
        <v>95000000</v>
      </c>
    </row>
    <row r="74" spans="15:19" x14ac:dyDescent="0.35">
      <c r="O74" s="315" t="s">
        <v>282</v>
      </c>
      <c r="P74" s="316" t="s">
        <v>313</v>
      </c>
      <c r="Q74" s="125" t="s">
        <v>151</v>
      </c>
      <c r="R74" s="280" t="str">
        <f t="shared" si="9"/>
        <v>SApartementJawa Timur</v>
      </c>
      <c r="S74" s="283">
        <f t="shared" si="10"/>
        <v>65000000</v>
      </c>
    </row>
    <row r="75" spans="15:19" ht="15" thickBot="1" x14ac:dyDescent="0.4">
      <c r="O75" s="307" t="s">
        <v>282</v>
      </c>
      <c r="P75" s="308" t="s">
        <v>314</v>
      </c>
      <c r="Q75" s="125" t="s">
        <v>151</v>
      </c>
      <c r="R75" s="280" t="str">
        <f t="shared" si="9"/>
        <v>SEntertaint AreaJawa Timur</v>
      </c>
      <c r="S75" s="283">
        <f t="shared" si="10"/>
        <v>50000000</v>
      </c>
    </row>
    <row r="76" spans="15:19" x14ac:dyDescent="0.35">
      <c r="O76" s="319" t="s">
        <v>284</v>
      </c>
      <c r="P76" s="147" t="s">
        <v>158</v>
      </c>
      <c r="Q76" s="125" t="s">
        <v>151</v>
      </c>
      <c r="R76" s="280" t="str">
        <f t="shared" si="9"/>
        <v>MMallJawa Timur</v>
      </c>
      <c r="S76" s="283">
        <f t="shared" si="10"/>
        <v>200000000</v>
      </c>
    </row>
    <row r="77" spans="15:19" x14ac:dyDescent="0.35">
      <c r="O77" s="300" t="s">
        <v>284</v>
      </c>
      <c r="P77" s="301" t="s">
        <v>309</v>
      </c>
      <c r="Q77" s="125" t="s">
        <v>151</v>
      </c>
      <c r="R77" s="280" t="str">
        <f t="shared" si="9"/>
        <v>MSuperblokJawa Timur</v>
      </c>
      <c r="S77" s="283">
        <f t="shared" si="10"/>
        <v>200000000</v>
      </c>
    </row>
    <row r="78" spans="15:19" x14ac:dyDescent="0.35">
      <c r="O78" s="300" t="s">
        <v>284</v>
      </c>
      <c r="P78" s="301" t="s">
        <v>162</v>
      </c>
      <c r="Q78" s="125" t="s">
        <v>151</v>
      </c>
      <c r="R78" s="280" t="str">
        <f t="shared" si="9"/>
        <v>MRumah SakitJawa Timur</v>
      </c>
      <c r="S78" s="283">
        <f t="shared" si="10"/>
        <v>120000000</v>
      </c>
    </row>
    <row r="79" spans="15:19" x14ac:dyDescent="0.35">
      <c r="O79" s="300" t="s">
        <v>284</v>
      </c>
      <c r="P79" s="301" t="s">
        <v>310</v>
      </c>
      <c r="Q79" s="125" t="s">
        <v>151</v>
      </c>
      <c r="R79" s="280" t="str">
        <f t="shared" si="9"/>
        <v>MRusunamiJawa Timur</v>
      </c>
      <c r="S79" s="283">
        <f t="shared" si="10"/>
        <v>120000000</v>
      </c>
    </row>
    <row r="80" spans="15:19" x14ac:dyDescent="0.35">
      <c r="O80" s="300" t="s">
        <v>284</v>
      </c>
      <c r="P80" s="301" t="s">
        <v>311</v>
      </c>
      <c r="Q80" s="125" t="s">
        <v>151</v>
      </c>
      <c r="R80" s="280" t="str">
        <f t="shared" si="9"/>
        <v>MOfficeJawa Timur</v>
      </c>
      <c r="S80" s="283">
        <f t="shared" si="10"/>
        <v>120000000</v>
      </c>
    </row>
    <row r="81" spans="15:19" x14ac:dyDescent="0.35">
      <c r="O81" s="300" t="s">
        <v>284</v>
      </c>
      <c r="P81" s="301" t="s">
        <v>161</v>
      </c>
      <c r="Q81" s="125" t="s">
        <v>151</v>
      </c>
      <c r="R81" s="280" t="str">
        <f t="shared" si="9"/>
        <v>MUniversitasJawa Timur</v>
      </c>
      <c r="S81" s="283">
        <f t="shared" si="10"/>
        <v>120000000</v>
      </c>
    </row>
    <row r="82" spans="15:19" x14ac:dyDescent="0.35">
      <c r="O82" s="300" t="s">
        <v>284</v>
      </c>
      <c r="P82" s="301" t="s">
        <v>159</v>
      </c>
      <c r="Q82" s="125" t="s">
        <v>151</v>
      </c>
      <c r="R82" s="280" t="str">
        <f t="shared" si="9"/>
        <v>MHotelJawa Timur</v>
      </c>
      <c r="S82" s="283">
        <f t="shared" si="10"/>
        <v>80000000</v>
      </c>
    </row>
    <row r="83" spans="15:19" x14ac:dyDescent="0.35">
      <c r="O83" s="300" t="s">
        <v>284</v>
      </c>
      <c r="P83" s="301" t="s">
        <v>312</v>
      </c>
      <c r="Q83" s="125" t="s">
        <v>151</v>
      </c>
      <c r="R83" s="280" t="str">
        <f t="shared" si="9"/>
        <v>MTraditional MarketJawa Timur</v>
      </c>
      <c r="S83" s="283">
        <f t="shared" si="10"/>
        <v>100000000</v>
      </c>
    </row>
    <row r="84" spans="15:19" x14ac:dyDescent="0.35">
      <c r="O84" s="315" t="s">
        <v>284</v>
      </c>
      <c r="P84" s="316" t="s">
        <v>313</v>
      </c>
      <c r="Q84" s="125" t="s">
        <v>151</v>
      </c>
      <c r="R84" s="280" t="str">
        <f t="shared" si="9"/>
        <v>MApartementJawa Timur</v>
      </c>
      <c r="S84" s="283">
        <f t="shared" si="10"/>
        <v>70000000</v>
      </c>
    </row>
    <row r="85" spans="15:19" ht="15" thickBot="1" x14ac:dyDescent="0.4">
      <c r="O85" s="307" t="s">
        <v>284</v>
      </c>
      <c r="P85" s="308" t="s">
        <v>314</v>
      </c>
      <c r="Q85" s="125" t="s">
        <v>151</v>
      </c>
      <c r="R85" s="280" t="str">
        <f t="shared" si="9"/>
        <v>MEntertaint AreaJawa Timur</v>
      </c>
      <c r="S85" s="283">
        <f t="shared" si="10"/>
        <v>60000000</v>
      </c>
    </row>
    <row r="86" spans="15:19" x14ac:dyDescent="0.35">
      <c r="O86" s="303" t="s">
        <v>287</v>
      </c>
      <c r="P86" s="305" t="s">
        <v>158</v>
      </c>
      <c r="Q86" s="125" t="s">
        <v>151</v>
      </c>
      <c r="R86" s="280" t="str">
        <f t="shared" si="9"/>
        <v>LMallJawa Timur</v>
      </c>
      <c r="S86" s="283">
        <f t="shared" si="10"/>
        <v>340000000</v>
      </c>
    </row>
    <row r="87" spans="15:19" x14ac:dyDescent="0.35">
      <c r="O87" s="300" t="s">
        <v>287</v>
      </c>
      <c r="P87" s="301" t="s">
        <v>309</v>
      </c>
      <c r="Q87" s="125" t="s">
        <v>151</v>
      </c>
      <c r="R87" s="280" t="str">
        <f t="shared" si="9"/>
        <v>LSuperblokJawa Timur</v>
      </c>
      <c r="S87" s="283">
        <f t="shared" si="10"/>
        <v>500000000</v>
      </c>
    </row>
    <row r="88" spans="15:19" x14ac:dyDescent="0.35">
      <c r="O88" s="300" t="s">
        <v>287</v>
      </c>
      <c r="P88" s="301" t="s">
        <v>162</v>
      </c>
      <c r="Q88" s="125" t="s">
        <v>151</v>
      </c>
      <c r="R88" s="280" t="str">
        <f t="shared" si="9"/>
        <v>LRumah SakitJawa Timur</v>
      </c>
      <c r="S88" s="283">
        <f t="shared" si="10"/>
        <v>180000000</v>
      </c>
    </row>
    <row r="89" spans="15:19" x14ac:dyDescent="0.35">
      <c r="O89" s="300" t="s">
        <v>287</v>
      </c>
      <c r="P89" s="301" t="s">
        <v>310</v>
      </c>
      <c r="Q89" s="125" t="s">
        <v>151</v>
      </c>
      <c r="R89" s="280" t="str">
        <f t="shared" si="9"/>
        <v>LRusunamiJawa Timur</v>
      </c>
      <c r="S89" s="283">
        <f t="shared" si="10"/>
        <v>180000000</v>
      </c>
    </row>
    <row r="90" spans="15:19" x14ac:dyDescent="0.35">
      <c r="O90" s="300" t="s">
        <v>287</v>
      </c>
      <c r="P90" s="301" t="s">
        <v>311</v>
      </c>
      <c r="Q90" s="125" t="s">
        <v>151</v>
      </c>
      <c r="R90" s="280" t="str">
        <f t="shared" si="9"/>
        <v>LOfficeJawa Timur</v>
      </c>
      <c r="S90" s="283">
        <f t="shared" si="10"/>
        <v>160000000</v>
      </c>
    </row>
    <row r="91" spans="15:19" x14ac:dyDescent="0.35">
      <c r="O91" s="300" t="s">
        <v>287</v>
      </c>
      <c r="P91" s="301" t="s">
        <v>161</v>
      </c>
      <c r="Q91" s="125" t="s">
        <v>151</v>
      </c>
      <c r="R91" s="280" t="str">
        <f t="shared" si="9"/>
        <v>LUniversitasJawa Timur</v>
      </c>
      <c r="S91" s="283">
        <f t="shared" si="10"/>
        <v>160000000</v>
      </c>
    </row>
    <row r="92" spans="15:19" x14ac:dyDescent="0.35">
      <c r="O92" s="300" t="s">
        <v>287</v>
      </c>
      <c r="P92" s="301" t="s">
        <v>159</v>
      </c>
      <c r="Q92" s="125" t="s">
        <v>151</v>
      </c>
      <c r="R92" s="280" t="str">
        <f t="shared" si="9"/>
        <v>LHotelJawa Timur</v>
      </c>
      <c r="S92" s="283">
        <f t="shared" si="10"/>
        <v>120000000</v>
      </c>
    </row>
    <row r="93" spans="15:19" x14ac:dyDescent="0.35">
      <c r="O93" s="300" t="s">
        <v>287</v>
      </c>
      <c r="P93" s="301" t="s">
        <v>312</v>
      </c>
      <c r="Q93" s="125" t="s">
        <v>151</v>
      </c>
      <c r="R93" s="280" t="str">
        <f t="shared" si="9"/>
        <v>LTraditional MarketJawa Timur</v>
      </c>
      <c r="S93" s="283">
        <f t="shared" si="10"/>
        <v>140000000</v>
      </c>
    </row>
    <row r="94" spans="15:19" x14ac:dyDescent="0.35">
      <c r="O94" s="319" t="s">
        <v>287</v>
      </c>
      <c r="P94" s="316" t="s">
        <v>313</v>
      </c>
      <c r="Q94" s="125" t="s">
        <v>151</v>
      </c>
      <c r="R94" s="280" t="str">
        <f t="shared" si="9"/>
        <v>LApartementJawa Timur</v>
      </c>
      <c r="S94" s="283">
        <f t="shared" si="10"/>
        <v>140000000</v>
      </c>
    </row>
    <row r="95" spans="15:19" ht="15" thickBot="1" x14ac:dyDescent="0.4">
      <c r="O95" s="298" t="s">
        <v>287</v>
      </c>
      <c r="P95" s="308" t="s">
        <v>314</v>
      </c>
      <c r="Q95" s="125" t="s">
        <v>151</v>
      </c>
      <c r="R95" s="280" t="str">
        <f t="shared" si="9"/>
        <v>LEntertaint AreaJawa Timur</v>
      </c>
      <c r="S95" s="283">
        <f t="shared" si="10"/>
        <v>120000000</v>
      </c>
    </row>
    <row r="96" spans="15:19" x14ac:dyDescent="0.35">
      <c r="O96" s="319" t="s">
        <v>282</v>
      </c>
      <c r="P96" s="147" t="s">
        <v>158</v>
      </c>
      <c r="Q96" s="125" t="s">
        <v>152</v>
      </c>
      <c r="R96" s="280" t="str">
        <f t="shared" si="9"/>
        <v xml:space="preserve">SMallJawa Barat </v>
      </c>
      <c r="S96" s="283">
        <f>H6</f>
        <v>130000000</v>
      </c>
    </row>
    <row r="97" spans="15:19" x14ac:dyDescent="0.35">
      <c r="O97" s="300" t="s">
        <v>282</v>
      </c>
      <c r="P97" s="301" t="s">
        <v>309</v>
      </c>
      <c r="Q97" s="125" t="s">
        <v>152</v>
      </c>
      <c r="R97" s="280" t="str">
        <f t="shared" si="9"/>
        <v xml:space="preserve">SSuperblokJawa Barat </v>
      </c>
      <c r="S97" s="283">
        <f t="shared" ref="S97:S125" si="11">H7</f>
        <v>140000000</v>
      </c>
    </row>
    <row r="98" spans="15:19" x14ac:dyDescent="0.35">
      <c r="O98" s="300" t="s">
        <v>282</v>
      </c>
      <c r="P98" s="301" t="s">
        <v>162</v>
      </c>
      <c r="Q98" s="125" t="s">
        <v>152</v>
      </c>
      <c r="R98" s="280" t="str">
        <f t="shared" si="9"/>
        <v xml:space="preserve">SRumah SakitJawa Barat </v>
      </c>
      <c r="S98" s="283">
        <f t="shared" si="11"/>
        <v>100000000</v>
      </c>
    </row>
    <row r="99" spans="15:19" x14ac:dyDescent="0.35">
      <c r="O99" s="300" t="s">
        <v>282</v>
      </c>
      <c r="P99" s="301" t="s">
        <v>310</v>
      </c>
      <c r="Q99" s="125" t="s">
        <v>152</v>
      </c>
      <c r="R99" s="280" t="str">
        <f t="shared" si="9"/>
        <v xml:space="preserve">SRusunamiJawa Barat </v>
      </c>
      <c r="S99" s="283">
        <f t="shared" si="11"/>
        <v>110000000</v>
      </c>
    </row>
    <row r="100" spans="15:19" x14ac:dyDescent="0.35">
      <c r="O100" s="300" t="s">
        <v>282</v>
      </c>
      <c r="P100" s="301" t="s">
        <v>311</v>
      </c>
      <c r="Q100" s="125" t="s">
        <v>152</v>
      </c>
      <c r="R100" s="280" t="str">
        <f t="shared" si="9"/>
        <v xml:space="preserve">SOfficeJawa Barat </v>
      </c>
      <c r="S100" s="283">
        <f t="shared" si="11"/>
        <v>100000000</v>
      </c>
    </row>
    <row r="101" spans="15:19" x14ac:dyDescent="0.35">
      <c r="O101" s="300" t="s">
        <v>282</v>
      </c>
      <c r="P101" s="301" t="s">
        <v>161</v>
      </c>
      <c r="Q101" s="125" t="s">
        <v>152</v>
      </c>
      <c r="R101" s="280" t="str">
        <f t="shared" si="9"/>
        <v xml:space="preserve">SUniversitasJawa Barat </v>
      </c>
      <c r="S101" s="283">
        <f t="shared" si="11"/>
        <v>100000000</v>
      </c>
    </row>
    <row r="102" spans="15:19" x14ac:dyDescent="0.35">
      <c r="O102" s="300" t="s">
        <v>282</v>
      </c>
      <c r="P102" s="301" t="s">
        <v>159</v>
      </c>
      <c r="Q102" s="125" t="s">
        <v>152</v>
      </c>
      <c r="R102" s="280" t="str">
        <f t="shared" si="9"/>
        <v xml:space="preserve">SHotelJawa Barat </v>
      </c>
      <c r="S102" s="283">
        <f t="shared" si="11"/>
        <v>100000000</v>
      </c>
    </row>
    <row r="103" spans="15:19" x14ac:dyDescent="0.35">
      <c r="O103" s="300" t="s">
        <v>282</v>
      </c>
      <c r="P103" s="301" t="s">
        <v>312</v>
      </c>
      <c r="Q103" s="125" t="s">
        <v>152</v>
      </c>
      <c r="R103" s="280" t="str">
        <f t="shared" si="9"/>
        <v xml:space="preserve">STraditional MarketJawa Barat </v>
      </c>
      <c r="S103" s="283">
        <f t="shared" si="11"/>
        <v>95000000</v>
      </c>
    </row>
    <row r="104" spans="15:19" x14ac:dyDescent="0.35">
      <c r="O104" s="315" t="s">
        <v>282</v>
      </c>
      <c r="P104" s="316" t="s">
        <v>313</v>
      </c>
      <c r="Q104" s="125" t="s">
        <v>152</v>
      </c>
      <c r="R104" s="280" t="str">
        <f t="shared" si="9"/>
        <v xml:space="preserve">SApartementJawa Barat </v>
      </c>
      <c r="S104" s="283">
        <f t="shared" si="11"/>
        <v>70000000</v>
      </c>
    </row>
    <row r="105" spans="15:19" ht="15" thickBot="1" x14ac:dyDescent="0.4">
      <c r="O105" s="307" t="s">
        <v>282</v>
      </c>
      <c r="P105" s="308" t="s">
        <v>314</v>
      </c>
      <c r="Q105" s="125" t="s">
        <v>152</v>
      </c>
      <c r="R105" s="280" t="str">
        <f t="shared" si="9"/>
        <v xml:space="preserve">SEntertaint AreaJawa Barat </v>
      </c>
      <c r="S105" s="283">
        <f t="shared" si="11"/>
        <v>55000000</v>
      </c>
    </row>
    <row r="106" spans="15:19" x14ac:dyDescent="0.35">
      <c r="O106" s="319" t="s">
        <v>284</v>
      </c>
      <c r="P106" s="147" t="s">
        <v>158</v>
      </c>
      <c r="Q106" s="125" t="s">
        <v>152</v>
      </c>
      <c r="R106" s="280" t="str">
        <f t="shared" ref="R106:R149" si="12">O106&amp;P106&amp;Q106</f>
        <v xml:space="preserve">MMallJawa Barat </v>
      </c>
      <c r="S106" s="283">
        <f t="shared" si="11"/>
        <v>200000000</v>
      </c>
    </row>
    <row r="107" spans="15:19" x14ac:dyDescent="0.35">
      <c r="O107" s="300" t="s">
        <v>284</v>
      </c>
      <c r="P107" s="301" t="s">
        <v>309</v>
      </c>
      <c r="Q107" s="125" t="s">
        <v>152</v>
      </c>
      <c r="R107" s="280" t="str">
        <f t="shared" si="12"/>
        <v xml:space="preserve">MSuperblokJawa Barat </v>
      </c>
      <c r="S107" s="283">
        <f t="shared" si="11"/>
        <v>200000000</v>
      </c>
    </row>
    <row r="108" spans="15:19" x14ac:dyDescent="0.35">
      <c r="O108" s="300" t="s">
        <v>284</v>
      </c>
      <c r="P108" s="301" t="s">
        <v>162</v>
      </c>
      <c r="Q108" s="125" t="s">
        <v>152</v>
      </c>
      <c r="R108" s="280" t="str">
        <f t="shared" si="12"/>
        <v xml:space="preserve">MRumah SakitJawa Barat </v>
      </c>
      <c r="S108" s="283">
        <f t="shared" si="11"/>
        <v>120000000</v>
      </c>
    </row>
    <row r="109" spans="15:19" x14ac:dyDescent="0.35">
      <c r="O109" s="300" t="s">
        <v>284</v>
      </c>
      <c r="P109" s="301" t="s">
        <v>310</v>
      </c>
      <c r="Q109" s="125" t="s">
        <v>152</v>
      </c>
      <c r="R109" s="280" t="str">
        <f t="shared" si="12"/>
        <v xml:space="preserve">MRusunamiJawa Barat </v>
      </c>
      <c r="S109" s="283">
        <f t="shared" si="11"/>
        <v>140000000</v>
      </c>
    </row>
    <row r="110" spans="15:19" x14ac:dyDescent="0.35">
      <c r="O110" s="300" t="s">
        <v>284</v>
      </c>
      <c r="P110" s="301" t="s">
        <v>311</v>
      </c>
      <c r="Q110" s="125" t="s">
        <v>152</v>
      </c>
      <c r="R110" s="280" t="str">
        <f t="shared" si="12"/>
        <v xml:space="preserve">MOfficeJawa Barat </v>
      </c>
      <c r="S110" s="283">
        <f t="shared" si="11"/>
        <v>140000000</v>
      </c>
    </row>
    <row r="111" spans="15:19" x14ac:dyDescent="0.35">
      <c r="O111" s="300" t="s">
        <v>284</v>
      </c>
      <c r="P111" s="301" t="s">
        <v>161</v>
      </c>
      <c r="Q111" s="125" t="s">
        <v>152</v>
      </c>
      <c r="R111" s="280" t="str">
        <f t="shared" si="12"/>
        <v xml:space="preserve">MUniversitasJawa Barat </v>
      </c>
      <c r="S111" s="283">
        <f t="shared" si="11"/>
        <v>140000000</v>
      </c>
    </row>
    <row r="112" spans="15:19" x14ac:dyDescent="0.35">
      <c r="O112" s="300" t="s">
        <v>284</v>
      </c>
      <c r="P112" s="301" t="s">
        <v>159</v>
      </c>
      <c r="Q112" s="125" t="s">
        <v>152</v>
      </c>
      <c r="R112" s="280" t="str">
        <f t="shared" si="12"/>
        <v xml:space="preserve">MHotelJawa Barat </v>
      </c>
      <c r="S112" s="283">
        <f t="shared" si="11"/>
        <v>140000000</v>
      </c>
    </row>
    <row r="113" spans="15:19" x14ac:dyDescent="0.35">
      <c r="O113" s="300" t="s">
        <v>284</v>
      </c>
      <c r="P113" s="301" t="s">
        <v>312</v>
      </c>
      <c r="Q113" s="125" t="s">
        <v>152</v>
      </c>
      <c r="R113" s="280" t="str">
        <f t="shared" si="12"/>
        <v xml:space="preserve">MTraditional MarketJawa Barat </v>
      </c>
      <c r="S113" s="283">
        <f t="shared" si="11"/>
        <v>120000000</v>
      </c>
    </row>
    <row r="114" spans="15:19" x14ac:dyDescent="0.35">
      <c r="O114" s="315" t="s">
        <v>284</v>
      </c>
      <c r="P114" s="316" t="s">
        <v>313</v>
      </c>
      <c r="Q114" s="125" t="s">
        <v>152</v>
      </c>
      <c r="R114" s="280" t="str">
        <f t="shared" si="12"/>
        <v xml:space="preserve">MApartementJawa Barat </v>
      </c>
      <c r="S114" s="283">
        <f t="shared" si="11"/>
        <v>100000000</v>
      </c>
    </row>
    <row r="115" spans="15:19" ht="15" thickBot="1" x14ac:dyDescent="0.4">
      <c r="O115" s="307" t="s">
        <v>284</v>
      </c>
      <c r="P115" s="308" t="s">
        <v>314</v>
      </c>
      <c r="Q115" s="125" t="s">
        <v>152</v>
      </c>
      <c r="R115" s="280" t="str">
        <f t="shared" si="12"/>
        <v xml:space="preserve">MEntertaint AreaJawa Barat </v>
      </c>
      <c r="S115" s="283">
        <f t="shared" si="11"/>
        <v>70000000</v>
      </c>
    </row>
    <row r="116" spans="15:19" x14ac:dyDescent="0.35">
      <c r="O116" s="303" t="s">
        <v>287</v>
      </c>
      <c r="P116" s="305" t="s">
        <v>158</v>
      </c>
      <c r="Q116" s="125" t="s">
        <v>152</v>
      </c>
      <c r="R116" s="280" t="str">
        <f t="shared" si="12"/>
        <v xml:space="preserve">LMallJawa Barat </v>
      </c>
      <c r="S116" s="283">
        <f t="shared" si="11"/>
        <v>400000000</v>
      </c>
    </row>
    <row r="117" spans="15:19" x14ac:dyDescent="0.35">
      <c r="O117" s="300" t="s">
        <v>287</v>
      </c>
      <c r="P117" s="301" t="s">
        <v>309</v>
      </c>
      <c r="Q117" s="125" t="s">
        <v>152</v>
      </c>
      <c r="R117" s="280" t="str">
        <f t="shared" si="12"/>
        <v xml:space="preserve">LSuperblokJawa Barat </v>
      </c>
      <c r="S117" s="283">
        <f t="shared" si="11"/>
        <v>500000000</v>
      </c>
    </row>
    <row r="118" spans="15:19" x14ac:dyDescent="0.35">
      <c r="O118" s="300" t="s">
        <v>287</v>
      </c>
      <c r="P118" s="301" t="s">
        <v>162</v>
      </c>
      <c r="Q118" s="125" t="s">
        <v>152</v>
      </c>
      <c r="R118" s="280" t="str">
        <f t="shared" si="12"/>
        <v xml:space="preserve">LRumah SakitJawa Barat </v>
      </c>
      <c r="S118" s="283">
        <f t="shared" si="11"/>
        <v>180000000</v>
      </c>
    </row>
    <row r="119" spans="15:19" x14ac:dyDescent="0.35">
      <c r="O119" s="300" t="s">
        <v>287</v>
      </c>
      <c r="P119" s="301" t="s">
        <v>310</v>
      </c>
      <c r="Q119" s="125" t="s">
        <v>152</v>
      </c>
      <c r="R119" s="280" t="str">
        <f t="shared" si="12"/>
        <v xml:space="preserve">LRusunamiJawa Barat </v>
      </c>
      <c r="S119" s="283">
        <f t="shared" si="11"/>
        <v>200000000</v>
      </c>
    </row>
    <row r="120" spans="15:19" x14ac:dyDescent="0.35">
      <c r="O120" s="300" t="s">
        <v>287</v>
      </c>
      <c r="P120" s="301" t="s">
        <v>311</v>
      </c>
      <c r="Q120" s="125" t="s">
        <v>152</v>
      </c>
      <c r="R120" s="280" t="str">
        <f t="shared" si="12"/>
        <v xml:space="preserve">LOfficeJawa Barat </v>
      </c>
      <c r="S120" s="283">
        <f t="shared" si="11"/>
        <v>180000000</v>
      </c>
    </row>
    <row r="121" spans="15:19" x14ac:dyDescent="0.35">
      <c r="O121" s="300" t="s">
        <v>287</v>
      </c>
      <c r="P121" s="301" t="s">
        <v>161</v>
      </c>
      <c r="Q121" s="125" t="s">
        <v>152</v>
      </c>
      <c r="R121" s="280" t="str">
        <f t="shared" si="12"/>
        <v xml:space="preserve">LUniversitasJawa Barat </v>
      </c>
      <c r="S121" s="283">
        <f t="shared" si="11"/>
        <v>180000000</v>
      </c>
    </row>
    <row r="122" spans="15:19" x14ac:dyDescent="0.35">
      <c r="O122" s="300" t="s">
        <v>287</v>
      </c>
      <c r="P122" s="301" t="s">
        <v>159</v>
      </c>
      <c r="Q122" s="125" t="s">
        <v>152</v>
      </c>
      <c r="R122" s="280" t="str">
        <f t="shared" si="12"/>
        <v xml:space="preserve">LHotelJawa Barat </v>
      </c>
      <c r="S122" s="283">
        <f t="shared" si="11"/>
        <v>200000000</v>
      </c>
    </row>
    <row r="123" spans="15:19" x14ac:dyDescent="0.35">
      <c r="O123" s="300" t="s">
        <v>287</v>
      </c>
      <c r="P123" s="301" t="s">
        <v>312</v>
      </c>
      <c r="Q123" s="125" t="s">
        <v>152</v>
      </c>
      <c r="R123" s="280" t="str">
        <f t="shared" si="12"/>
        <v xml:space="preserve">LTraditional MarketJawa Barat </v>
      </c>
      <c r="S123" s="283">
        <f t="shared" si="11"/>
        <v>160000000</v>
      </c>
    </row>
    <row r="124" spans="15:19" x14ac:dyDescent="0.35">
      <c r="O124" s="319" t="s">
        <v>287</v>
      </c>
      <c r="P124" s="316" t="s">
        <v>313</v>
      </c>
      <c r="Q124" s="125" t="s">
        <v>152</v>
      </c>
      <c r="R124" s="280" t="str">
        <f t="shared" si="12"/>
        <v xml:space="preserve">LApartementJawa Barat </v>
      </c>
      <c r="S124" s="283">
        <f t="shared" si="11"/>
        <v>180000000</v>
      </c>
    </row>
    <row r="125" spans="15:19" ht="15" thickBot="1" x14ac:dyDescent="0.4">
      <c r="O125" s="298" t="s">
        <v>287</v>
      </c>
      <c r="P125" s="308" t="s">
        <v>314</v>
      </c>
      <c r="Q125" s="125" t="s">
        <v>152</v>
      </c>
      <c r="R125" s="280" t="str">
        <f t="shared" si="12"/>
        <v xml:space="preserve">LEntertaint AreaJawa Barat </v>
      </c>
      <c r="S125" s="283">
        <f t="shared" si="11"/>
        <v>140000000</v>
      </c>
    </row>
    <row r="126" spans="15:19" x14ac:dyDescent="0.35">
      <c r="O126" s="319" t="s">
        <v>282</v>
      </c>
      <c r="P126" s="147" t="s">
        <v>158</v>
      </c>
      <c r="Q126" s="125" t="s">
        <v>153</v>
      </c>
      <c r="R126" s="280" t="str">
        <f t="shared" si="12"/>
        <v>SMallKalimantan</v>
      </c>
      <c r="S126" s="283">
        <f>I6</f>
        <v>110000000</v>
      </c>
    </row>
    <row r="127" spans="15:19" x14ac:dyDescent="0.35">
      <c r="O127" s="300" t="s">
        <v>282</v>
      </c>
      <c r="P127" s="301" t="s">
        <v>309</v>
      </c>
      <c r="Q127" s="125" t="s">
        <v>153</v>
      </c>
      <c r="R127" s="280" t="str">
        <f t="shared" si="12"/>
        <v>SSuperblokKalimantan</v>
      </c>
      <c r="S127" s="283">
        <f t="shared" ref="S127:S155" si="13">I7</f>
        <v>110000000</v>
      </c>
    </row>
    <row r="128" spans="15:19" x14ac:dyDescent="0.35">
      <c r="O128" s="300" t="s">
        <v>282</v>
      </c>
      <c r="P128" s="301" t="s">
        <v>162</v>
      </c>
      <c r="Q128" s="125" t="s">
        <v>153</v>
      </c>
      <c r="R128" s="280" t="str">
        <f t="shared" si="12"/>
        <v>SRumah SakitKalimantan</v>
      </c>
      <c r="S128" s="283">
        <f t="shared" si="13"/>
        <v>95000000</v>
      </c>
    </row>
    <row r="129" spans="15:19" x14ac:dyDescent="0.35">
      <c r="O129" s="300" t="s">
        <v>282</v>
      </c>
      <c r="P129" s="301" t="s">
        <v>310</v>
      </c>
      <c r="Q129" s="125" t="s">
        <v>153</v>
      </c>
      <c r="R129" s="280" t="str">
        <f t="shared" si="12"/>
        <v>SRusunamiKalimantan</v>
      </c>
      <c r="S129" s="283">
        <f t="shared" si="13"/>
        <v>95000000</v>
      </c>
    </row>
    <row r="130" spans="15:19" x14ac:dyDescent="0.35">
      <c r="O130" s="300" t="s">
        <v>282</v>
      </c>
      <c r="P130" s="301" t="s">
        <v>311</v>
      </c>
      <c r="Q130" s="125" t="s">
        <v>153</v>
      </c>
      <c r="R130" s="280" t="str">
        <f t="shared" si="12"/>
        <v>SOfficeKalimantan</v>
      </c>
      <c r="S130" s="283">
        <f t="shared" si="13"/>
        <v>90000000</v>
      </c>
    </row>
    <row r="131" spans="15:19" x14ac:dyDescent="0.35">
      <c r="O131" s="300" t="s">
        <v>282</v>
      </c>
      <c r="P131" s="301" t="s">
        <v>161</v>
      </c>
      <c r="Q131" s="125" t="s">
        <v>153</v>
      </c>
      <c r="R131" s="280" t="str">
        <f t="shared" si="12"/>
        <v>SUniversitasKalimantan</v>
      </c>
      <c r="S131" s="283">
        <f t="shared" si="13"/>
        <v>95000000</v>
      </c>
    </row>
    <row r="132" spans="15:19" x14ac:dyDescent="0.35">
      <c r="O132" s="300" t="s">
        <v>282</v>
      </c>
      <c r="P132" s="301" t="s">
        <v>159</v>
      </c>
      <c r="Q132" s="125" t="s">
        <v>153</v>
      </c>
      <c r="R132" s="280" t="str">
        <f t="shared" si="12"/>
        <v>SHotelKalimantan</v>
      </c>
      <c r="S132" s="283">
        <f t="shared" si="13"/>
        <v>75000000</v>
      </c>
    </row>
    <row r="133" spans="15:19" x14ac:dyDescent="0.35">
      <c r="O133" s="300" t="s">
        <v>282</v>
      </c>
      <c r="P133" s="301" t="s">
        <v>312</v>
      </c>
      <c r="Q133" s="125" t="s">
        <v>153</v>
      </c>
      <c r="R133" s="280" t="str">
        <f t="shared" si="12"/>
        <v>STraditional MarketKalimantan</v>
      </c>
      <c r="S133" s="283">
        <f t="shared" si="13"/>
        <v>90000000</v>
      </c>
    </row>
    <row r="134" spans="15:19" x14ac:dyDescent="0.35">
      <c r="O134" s="315" t="s">
        <v>282</v>
      </c>
      <c r="P134" s="316" t="s">
        <v>313</v>
      </c>
      <c r="Q134" s="125" t="s">
        <v>153</v>
      </c>
      <c r="R134" s="280" t="str">
        <f t="shared" si="12"/>
        <v>SApartementKalimantan</v>
      </c>
      <c r="S134" s="283">
        <f t="shared" si="13"/>
        <v>55000000</v>
      </c>
    </row>
    <row r="135" spans="15:19" ht="15" thickBot="1" x14ac:dyDescent="0.4">
      <c r="O135" s="307" t="s">
        <v>282</v>
      </c>
      <c r="P135" s="308" t="s">
        <v>314</v>
      </c>
      <c r="Q135" s="125" t="s">
        <v>153</v>
      </c>
      <c r="R135" s="280" t="str">
        <f t="shared" si="12"/>
        <v>SEntertaint AreaKalimantan</v>
      </c>
      <c r="S135" s="283">
        <f t="shared" si="13"/>
        <v>50000000</v>
      </c>
    </row>
    <row r="136" spans="15:19" x14ac:dyDescent="0.35">
      <c r="O136" s="319" t="s">
        <v>284</v>
      </c>
      <c r="P136" s="147" t="s">
        <v>158</v>
      </c>
      <c r="Q136" s="125" t="s">
        <v>153</v>
      </c>
      <c r="R136" s="280" t="str">
        <f t="shared" si="12"/>
        <v>MMallKalimantan</v>
      </c>
      <c r="S136" s="283">
        <f t="shared" si="13"/>
        <v>200000000</v>
      </c>
    </row>
    <row r="137" spans="15:19" x14ac:dyDescent="0.35">
      <c r="O137" s="300" t="s">
        <v>284</v>
      </c>
      <c r="P137" s="301" t="s">
        <v>309</v>
      </c>
      <c r="Q137" s="125" t="s">
        <v>153</v>
      </c>
      <c r="R137" s="280" t="str">
        <f t="shared" si="12"/>
        <v>MSuperblokKalimantan</v>
      </c>
      <c r="S137" s="283">
        <f t="shared" si="13"/>
        <v>200000000</v>
      </c>
    </row>
    <row r="138" spans="15:19" x14ac:dyDescent="0.35">
      <c r="O138" s="300" t="s">
        <v>284</v>
      </c>
      <c r="P138" s="301" t="s">
        <v>162</v>
      </c>
      <c r="Q138" s="125" t="s">
        <v>153</v>
      </c>
      <c r="R138" s="280" t="str">
        <f t="shared" si="12"/>
        <v>MRumah SakitKalimantan</v>
      </c>
      <c r="S138" s="283">
        <f t="shared" si="13"/>
        <v>120000000</v>
      </c>
    </row>
    <row r="139" spans="15:19" x14ac:dyDescent="0.35">
      <c r="O139" s="300" t="s">
        <v>284</v>
      </c>
      <c r="P139" s="301" t="s">
        <v>310</v>
      </c>
      <c r="Q139" s="125" t="s">
        <v>153</v>
      </c>
      <c r="R139" s="280" t="str">
        <f t="shared" si="12"/>
        <v>MRusunamiKalimantan</v>
      </c>
      <c r="S139" s="283">
        <f t="shared" si="13"/>
        <v>120000000</v>
      </c>
    </row>
    <row r="140" spans="15:19" x14ac:dyDescent="0.35">
      <c r="O140" s="300" t="s">
        <v>284</v>
      </c>
      <c r="P140" s="301" t="s">
        <v>311</v>
      </c>
      <c r="Q140" s="125" t="s">
        <v>153</v>
      </c>
      <c r="R140" s="280" t="str">
        <f t="shared" si="12"/>
        <v>MOfficeKalimantan</v>
      </c>
      <c r="S140" s="283">
        <f t="shared" si="13"/>
        <v>120000000</v>
      </c>
    </row>
    <row r="141" spans="15:19" x14ac:dyDescent="0.35">
      <c r="O141" s="300" t="s">
        <v>284</v>
      </c>
      <c r="P141" s="301" t="s">
        <v>161</v>
      </c>
      <c r="Q141" s="125" t="s">
        <v>153</v>
      </c>
      <c r="R141" s="280" t="str">
        <f t="shared" si="12"/>
        <v>MUniversitasKalimantan</v>
      </c>
      <c r="S141" s="283">
        <f t="shared" si="13"/>
        <v>120000000</v>
      </c>
    </row>
    <row r="142" spans="15:19" x14ac:dyDescent="0.35">
      <c r="O142" s="300" t="s">
        <v>284</v>
      </c>
      <c r="P142" s="301" t="s">
        <v>159</v>
      </c>
      <c r="Q142" s="125" t="s">
        <v>153</v>
      </c>
      <c r="R142" s="280" t="str">
        <f t="shared" si="12"/>
        <v>MHotelKalimantan</v>
      </c>
      <c r="S142" s="283">
        <f t="shared" si="13"/>
        <v>80000000</v>
      </c>
    </row>
    <row r="143" spans="15:19" x14ac:dyDescent="0.35">
      <c r="O143" s="300" t="s">
        <v>284</v>
      </c>
      <c r="P143" s="301" t="s">
        <v>312</v>
      </c>
      <c r="Q143" s="125" t="s">
        <v>153</v>
      </c>
      <c r="R143" s="280" t="str">
        <f t="shared" si="12"/>
        <v>MTraditional MarketKalimantan</v>
      </c>
      <c r="S143" s="283">
        <f t="shared" si="13"/>
        <v>100000000</v>
      </c>
    </row>
    <row r="144" spans="15:19" x14ac:dyDescent="0.35">
      <c r="O144" s="315" t="s">
        <v>284</v>
      </c>
      <c r="P144" s="316" t="s">
        <v>313</v>
      </c>
      <c r="Q144" s="125" t="s">
        <v>153</v>
      </c>
      <c r="R144" s="280" t="str">
        <f t="shared" si="12"/>
        <v>MApartementKalimantan</v>
      </c>
      <c r="S144" s="283">
        <f t="shared" si="13"/>
        <v>70000000</v>
      </c>
    </row>
    <row r="145" spans="15:19" ht="15" thickBot="1" x14ac:dyDescent="0.4">
      <c r="O145" s="307" t="s">
        <v>284</v>
      </c>
      <c r="P145" s="308" t="s">
        <v>314</v>
      </c>
      <c r="Q145" s="125" t="s">
        <v>153</v>
      </c>
      <c r="R145" s="280" t="str">
        <f t="shared" si="12"/>
        <v>MEntertaint AreaKalimantan</v>
      </c>
      <c r="S145" s="283">
        <f t="shared" si="13"/>
        <v>60000000</v>
      </c>
    </row>
    <row r="146" spans="15:19" x14ac:dyDescent="0.35">
      <c r="O146" s="303" t="s">
        <v>287</v>
      </c>
      <c r="P146" s="305" t="s">
        <v>158</v>
      </c>
      <c r="Q146" s="125" t="s">
        <v>153</v>
      </c>
      <c r="R146" s="280" t="str">
        <f t="shared" si="12"/>
        <v>LMallKalimantan</v>
      </c>
      <c r="S146" s="283">
        <f t="shared" si="13"/>
        <v>300000000</v>
      </c>
    </row>
    <row r="147" spans="15:19" x14ac:dyDescent="0.35">
      <c r="O147" s="300" t="s">
        <v>287</v>
      </c>
      <c r="P147" s="301" t="s">
        <v>309</v>
      </c>
      <c r="Q147" s="125" t="s">
        <v>153</v>
      </c>
      <c r="R147" s="280" t="str">
        <f t="shared" si="12"/>
        <v>LSuperblokKalimantan</v>
      </c>
      <c r="S147" s="283">
        <f t="shared" si="13"/>
        <v>300000000</v>
      </c>
    </row>
    <row r="148" spans="15:19" x14ac:dyDescent="0.35">
      <c r="O148" s="300" t="s">
        <v>287</v>
      </c>
      <c r="P148" s="301" t="s">
        <v>162</v>
      </c>
      <c r="Q148" s="125" t="s">
        <v>153</v>
      </c>
      <c r="R148" s="280" t="str">
        <f t="shared" si="12"/>
        <v>LRumah SakitKalimantan</v>
      </c>
      <c r="S148" s="283">
        <f t="shared" si="13"/>
        <v>180000000</v>
      </c>
    </row>
    <row r="149" spans="15:19" x14ac:dyDescent="0.35">
      <c r="O149" s="300" t="s">
        <v>287</v>
      </c>
      <c r="P149" s="301" t="s">
        <v>310</v>
      </c>
      <c r="Q149" s="125" t="s">
        <v>153</v>
      </c>
      <c r="R149" s="280" t="str">
        <f t="shared" si="12"/>
        <v>LRusunamiKalimantan</v>
      </c>
      <c r="S149" s="283">
        <f t="shared" si="13"/>
        <v>180000000</v>
      </c>
    </row>
    <row r="150" spans="15:19" x14ac:dyDescent="0.35">
      <c r="O150" s="300" t="s">
        <v>287</v>
      </c>
      <c r="P150" s="301" t="s">
        <v>311</v>
      </c>
      <c r="Q150" s="125" t="s">
        <v>153</v>
      </c>
      <c r="R150" s="280" t="str">
        <f t="shared" ref="R150:R213" si="14">O150&amp;P150&amp;Q150</f>
        <v>LOfficeKalimantan</v>
      </c>
      <c r="S150" s="283">
        <f t="shared" si="13"/>
        <v>160000000</v>
      </c>
    </row>
    <row r="151" spans="15:19" x14ac:dyDescent="0.35">
      <c r="O151" s="300" t="s">
        <v>287</v>
      </c>
      <c r="P151" s="301" t="s">
        <v>161</v>
      </c>
      <c r="Q151" s="125" t="s">
        <v>153</v>
      </c>
      <c r="R151" s="280" t="str">
        <f t="shared" si="14"/>
        <v>LUniversitasKalimantan</v>
      </c>
      <c r="S151" s="283">
        <f t="shared" si="13"/>
        <v>160000000</v>
      </c>
    </row>
    <row r="152" spans="15:19" x14ac:dyDescent="0.35">
      <c r="O152" s="300" t="s">
        <v>287</v>
      </c>
      <c r="P152" s="301" t="s">
        <v>159</v>
      </c>
      <c r="Q152" s="125" t="s">
        <v>153</v>
      </c>
      <c r="R152" s="280" t="str">
        <f t="shared" si="14"/>
        <v>LHotelKalimantan</v>
      </c>
      <c r="S152" s="283">
        <f t="shared" si="13"/>
        <v>120000000</v>
      </c>
    </row>
    <row r="153" spans="15:19" x14ac:dyDescent="0.35">
      <c r="O153" s="300" t="s">
        <v>287</v>
      </c>
      <c r="P153" s="301" t="s">
        <v>312</v>
      </c>
      <c r="Q153" s="125" t="s">
        <v>153</v>
      </c>
      <c r="R153" s="280" t="str">
        <f t="shared" si="14"/>
        <v>LTraditional MarketKalimantan</v>
      </c>
      <c r="S153" s="283">
        <f t="shared" si="13"/>
        <v>140000000</v>
      </c>
    </row>
    <row r="154" spans="15:19" x14ac:dyDescent="0.35">
      <c r="O154" s="319" t="s">
        <v>287</v>
      </c>
      <c r="P154" s="316" t="s">
        <v>313</v>
      </c>
      <c r="Q154" s="125" t="s">
        <v>153</v>
      </c>
      <c r="R154" s="280" t="str">
        <f t="shared" si="14"/>
        <v>LApartementKalimantan</v>
      </c>
      <c r="S154" s="283">
        <f t="shared" si="13"/>
        <v>140000000</v>
      </c>
    </row>
    <row r="155" spans="15:19" ht="15" thickBot="1" x14ac:dyDescent="0.4">
      <c r="O155" s="298" t="s">
        <v>287</v>
      </c>
      <c r="P155" s="308" t="s">
        <v>314</v>
      </c>
      <c r="Q155" s="125" t="s">
        <v>153</v>
      </c>
      <c r="R155" s="280" t="str">
        <f t="shared" si="14"/>
        <v>LEntertaint AreaKalimantan</v>
      </c>
      <c r="S155" s="283">
        <f t="shared" si="13"/>
        <v>120000000</v>
      </c>
    </row>
    <row r="156" spans="15:19" x14ac:dyDescent="0.35">
      <c r="O156" s="319" t="s">
        <v>282</v>
      </c>
      <c r="P156" s="147" t="s">
        <v>158</v>
      </c>
      <c r="Q156" s="125" t="s">
        <v>154</v>
      </c>
      <c r="R156" s="280" t="str">
        <f t="shared" si="14"/>
        <v>SMallSumatra</v>
      </c>
      <c r="S156" s="283">
        <f>J6</f>
        <v>120000000</v>
      </c>
    </row>
    <row r="157" spans="15:19" x14ac:dyDescent="0.35">
      <c r="O157" s="300" t="s">
        <v>282</v>
      </c>
      <c r="P157" s="301" t="s">
        <v>309</v>
      </c>
      <c r="Q157" s="125" t="s">
        <v>154</v>
      </c>
      <c r="R157" s="280" t="str">
        <f t="shared" si="14"/>
        <v>SSuperblokSumatra</v>
      </c>
      <c r="S157" s="283">
        <f t="shared" ref="S157:S185" si="15">J7</f>
        <v>120000000</v>
      </c>
    </row>
    <row r="158" spans="15:19" x14ac:dyDescent="0.35">
      <c r="O158" s="300" t="s">
        <v>282</v>
      </c>
      <c r="P158" s="301" t="s">
        <v>162</v>
      </c>
      <c r="Q158" s="125" t="s">
        <v>154</v>
      </c>
      <c r="R158" s="280" t="str">
        <f t="shared" si="14"/>
        <v>SRumah SakitSumatra</v>
      </c>
      <c r="S158" s="283">
        <f t="shared" si="15"/>
        <v>100000000</v>
      </c>
    </row>
    <row r="159" spans="15:19" x14ac:dyDescent="0.35">
      <c r="O159" s="300" t="s">
        <v>282</v>
      </c>
      <c r="P159" s="301" t="s">
        <v>310</v>
      </c>
      <c r="Q159" s="125" t="s">
        <v>154</v>
      </c>
      <c r="R159" s="280" t="str">
        <f t="shared" si="14"/>
        <v>SRusunamiSumatra</v>
      </c>
      <c r="S159" s="283">
        <f t="shared" si="15"/>
        <v>95000000</v>
      </c>
    </row>
    <row r="160" spans="15:19" x14ac:dyDescent="0.35">
      <c r="O160" s="300" t="s">
        <v>282</v>
      </c>
      <c r="P160" s="301" t="s">
        <v>311</v>
      </c>
      <c r="Q160" s="125" t="s">
        <v>154</v>
      </c>
      <c r="R160" s="280" t="str">
        <f t="shared" si="14"/>
        <v>SOfficeSumatra</v>
      </c>
      <c r="S160" s="283">
        <f t="shared" si="15"/>
        <v>90000000</v>
      </c>
    </row>
    <row r="161" spans="15:19" x14ac:dyDescent="0.35">
      <c r="O161" s="300" t="s">
        <v>282</v>
      </c>
      <c r="P161" s="301" t="s">
        <v>161</v>
      </c>
      <c r="Q161" s="125" t="s">
        <v>154</v>
      </c>
      <c r="R161" s="280" t="str">
        <f t="shared" si="14"/>
        <v>SUniversitasSumatra</v>
      </c>
      <c r="S161" s="283">
        <f t="shared" si="15"/>
        <v>100000000</v>
      </c>
    </row>
    <row r="162" spans="15:19" x14ac:dyDescent="0.35">
      <c r="O162" s="300" t="s">
        <v>282</v>
      </c>
      <c r="P162" s="301" t="s">
        <v>159</v>
      </c>
      <c r="Q162" s="125" t="s">
        <v>154</v>
      </c>
      <c r="R162" s="280" t="str">
        <f t="shared" si="14"/>
        <v>SHotelSumatra</v>
      </c>
      <c r="S162" s="283">
        <f t="shared" si="15"/>
        <v>60000000</v>
      </c>
    </row>
    <row r="163" spans="15:19" x14ac:dyDescent="0.35">
      <c r="O163" s="300" t="s">
        <v>282</v>
      </c>
      <c r="P163" s="301" t="s">
        <v>312</v>
      </c>
      <c r="Q163" s="125" t="s">
        <v>154</v>
      </c>
      <c r="R163" s="280" t="str">
        <f t="shared" si="14"/>
        <v>STraditional MarketSumatra</v>
      </c>
      <c r="S163" s="283">
        <f t="shared" si="15"/>
        <v>95000000</v>
      </c>
    </row>
    <row r="164" spans="15:19" x14ac:dyDescent="0.35">
      <c r="O164" s="315" t="s">
        <v>282</v>
      </c>
      <c r="P164" s="316" t="s">
        <v>313</v>
      </c>
      <c r="Q164" s="125" t="s">
        <v>154</v>
      </c>
      <c r="R164" s="280" t="str">
        <f t="shared" si="14"/>
        <v>SApartementSumatra</v>
      </c>
      <c r="S164" s="283">
        <f t="shared" si="15"/>
        <v>55000000</v>
      </c>
    </row>
    <row r="165" spans="15:19" ht="15" thickBot="1" x14ac:dyDescent="0.4">
      <c r="O165" s="307" t="s">
        <v>282</v>
      </c>
      <c r="P165" s="308" t="s">
        <v>314</v>
      </c>
      <c r="Q165" s="125" t="s">
        <v>154</v>
      </c>
      <c r="R165" s="280" t="str">
        <f t="shared" si="14"/>
        <v>SEntertaint AreaSumatra</v>
      </c>
      <c r="S165" s="283">
        <f t="shared" si="15"/>
        <v>50000000</v>
      </c>
    </row>
    <row r="166" spans="15:19" x14ac:dyDescent="0.35">
      <c r="O166" s="319" t="s">
        <v>284</v>
      </c>
      <c r="P166" s="147" t="s">
        <v>158</v>
      </c>
      <c r="Q166" s="125" t="s">
        <v>154</v>
      </c>
      <c r="R166" s="280" t="str">
        <f t="shared" si="14"/>
        <v>MMallSumatra</v>
      </c>
      <c r="S166" s="283">
        <f t="shared" si="15"/>
        <v>200000000</v>
      </c>
    </row>
    <row r="167" spans="15:19" x14ac:dyDescent="0.35">
      <c r="O167" s="300" t="s">
        <v>284</v>
      </c>
      <c r="P167" s="301" t="s">
        <v>309</v>
      </c>
      <c r="Q167" s="125" t="s">
        <v>154</v>
      </c>
      <c r="R167" s="280" t="str">
        <f t="shared" si="14"/>
        <v>MSuperblokSumatra</v>
      </c>
      <c r="S167" s="283">
        <f t="shared" si="15"/>
        <v>200000000</v>
      </c>
    </row>
    <row r="168" spans="15:19" x14ac:dyDescent="0.35">
      <c r="O168" s="300" t="s">
        <v>284</v>
      </c>
      <c r="P168" s="301" t="s">
        <v>162</v>
      </c>
      <c r="Q168" s="125" t="s">
        <v>154</v>
      </c>
      <c r="R168" s="280" t="str">
        <f t="shared" si="14"/>
        <v>MRumah SakitSumatra</v>
      </c>
      <c r="S168" s="283">
        <f t="shared" si="15"/>
        <v>120000000</v>
      </c>
    </row>
    <row r="169" spans="15:19" x14ac:dyDescent="0.35">
      <c r="O169" s="300" t="s">
        <v>284</v>
      </c>
      <c r="P169" s="301" t="s">
        <v>310</v>
      </c>
      <c r="Q169" s="125" t="s">
        <v>154</v>
      </c>
      <c r="R169" s="280" t="str">
        <f t="shared" si="14"/>
        <v>MRusunamiSumatra</v>
      </c>
      <c r="S169" s="283">
        <f t="shared" si="15"/>
        <v>120000000</v>
      </c>
    </row>
    <row r="170" spans="15:19" x14ac:dyDescent="0.35">
      <c r="O170" s="300" t="s">
        <v>284</v>
      </c>
      <c r="P170" s="301" t="s">
        <v>311</v>
      </c>
      <c r="Q170" s="125" t="s">
        <v>154</v>
      </c>
      <c r="R170" s="280" t="str">
        <f t="shared" si="14"/>
        <v>MOfficeSumatra</v>
      </c>
      <c r="S170" s="283">
        <f t="shared" si="15"/>
        <v>120000000</v>
      </c>
    </row>
    <row r="171" spans="15:19" x14ac:dyDescent="0.35">
      <c r="O171" s="300" t="s">
        <v>284</v>
      </c>
      <c r="P171" s="301" t="s">
        <v>161</v>
      </c>
      <c r="Q171" s="125" t="s">
        <v>154</v>
      </c>
      <c r="R171" s="280" t="str">
        <f t="shared" si="14"/>
        <v>MUniversitasSumatra</v>
      </c>
      <c r="S171" s="283">
        <f t="shared" si="15"/>
        <v>120000000</v>
      </c>
    </row>
    <row r="172" spans="15:19" x14ac:dyDescent="0.35">
      <c r="O172" s="300" t="s">
        <v>284</v>
      </c>
      <c r="P172" s="301" t="s">
        <v>159</v>
      </c>
      <c r="Q172" s="125" t="s">
        <v>154</v>
      </c>
      <c r="R172" s="280" t="str">
        <f t="shared" si="14"/>
        <v>MHotelSumatra</v>
      </c>
      <c r="S172" s="283">
        <f t="shared" si="15"/>
        <v>80000000</v>
      </c>
    </row>
    <row r="173" spans="15:19" x14ac:dyDescent="0.35">
      <c r="O173" s="300" t="s">
        <v>284</v>
      </c>
      <c r="P173" s="301" t="s">
        <v>312</v>
      </c>
      <c r="Q173" s="125" t="s">
        <v>154</v>
      </c>
      <c r="R173" s="280" t="str">
        <f t="shared" si="14"/>
        <v>MTraditional MarketSumatra</v>
      </c>
      <c r="S173" s="283">
        <f t="shared" si="15"/>
        <v>100000000</v>
      </c>
    </row>
    <row r="174" spans="15:19" x14ac:dyDescent="0.35">
      <c r="O174" s="315" t="s">
        <v>284</v>
      </c>
      <c r="P174" s="316" t="s">
        <v>313</v>
      </c>
      <c r="Q174" s="125" t="s">
        <v>154</v>
      </c>
      <c r="R174" s="280" t="str">
        <f t="shared" si="14"/>
        <v>MApartementSumatra</v>
      </c>
      <c r="S174" s="283">
        <f t="shared" si="15"/>
        <v>70000000</v>
      </c>
    </row>
    <row r="175" spans="15:19" ht="15" thickBot="1" x14ac:dyDescent="0.4">
      <c r="O175" s="307" t="s">
        <v>284</v>
      </c>
      <c r="P175" s="308" t="s">
        <v>314</v>
      </c>
      <c r="Q175" s="125" t="s">
        <v>154</v>
      </c>
      <c r="R175" s="280" t="str">
        <f t="shared" si="14"/>
        <v>MEntertaint AreaSumatra</v>
      </c>
      <c r="S175" s="283">
        <f t="shared" si="15"/>
        <v>60000000</v>
      </c>
    </row>
    <row r="176" spans="15:19" x14ac:dyDescent="0.35">
      <c r="O176" s="303" t="s">
        <v>287</v>
      </c>
      <c r="P176" s="305" t="s">
        <v>158</v>
      </c>
      <c r="Q176" s="125" t="s">
        <v>154</v>
      </c>
      <c r="R176" s="280" t="str">
        <f t="shared" si="14"/>
        <v>LMallSumatra</v>
      </c>
      <c r="S176" s="283">
        <f t="shared" si="15"/>
        <v>300000000</v>
      </c>
    </row>
    <row r="177" spans="15:19" x14ac:dyDescent="0.35">
      <c r="O177" s="300" t="s">
        <v>287</v>
      </c>
      <c r="P177" s="301" t="s">
        <v>309</v>
      </c>
      <c r="Q177" s="125" t="s">
        <v>154</v>
      </c>
      <c r="R177" s="280" t="str">
        <f t="shared" si="14"/>
        <v>LSuperblokSumatra</v>
      </c>
      <c r="S177" s="283">
        <f t="shared" si="15"/>
        <v>300000000</v>
      </c>
    </row>
    <row r="178" spans="15:19" x14ac:dyDescent="0.35">
      <c r="O178" s="300" t="s">
        <v>287</v>
      </c>
      <c r="P178" s="301" t="s">
        <v>162</v>
      </c>
      <c r="Q178" s="125" t="s">
        <v>154</v>
      </c>
      <c r="R178" s="280" t="str">
        <f t="shared" si="14"/>
        <v>LRumah SakitSumatra</v>
      </c>
      <c r="S178" s="283">
        <f t="shared" si="15"/>
        <v>180000000</v>
      </c>
    </row>
    <row r="179" spans="15:19" x14ac:dyDescent="0.35">
      <c r="O179" s="300" t="s">
        <v>287</v>
      </c>
      <c r="P179" s="301" t="s">
        <v>310</v>
      </c>
      <c r="Q179" s="125" t="s">
        <v>154</v>
      </c>
      <c r="R179" s="280" t="str">
        <f t="shared" si="14"/>
        <v>LRusunamiSumatra</v>
      </c>
      <c r="S179" s="283">
        <f t="shared" si="15"/>
        <v>180000000</v>
      </c>
    </row>
    <row r="180" spans="15:19" x14ac:dyDescent="0.35">
      <c r="O180" s="300" t="s">
        <v>287</v>
      </c>
      <c r="P180" s="301" t="s">
        <v>311</v>
      </c>
      <c r="Q180" s="125" t="s">
        <v>154</v>
      </c>
      <c r="R180" s="280" t="str">
        <f t="shared" si="14"/>
        <v>LOfficeSumatra</v>
      </c>
      <c r="S180" s="283">
        <f t="shared" si="15"/>
        <v>160000000</v>
      </c>
    </row>
    <row r="181" spans="15:19" x14ac:dyDescent="0.35">
      <c r="O181" s="300" t="s">
        <v>287</v>
      </c>
      <c r="P181" s="301" t="s">
        <v>161</v>
      </c>
      <c r="Q181" s="125" t="s">
        <v>154</v>
      </c>
      <c r="R181" s="280" t="str">
        <f t="shared" si="14"/>
        <v>LUniversitasSumatra</v>
      </c>
      <c r="S181" s="283">
        <f t="shared" si="15"/>
        <v>160000000</v>
      </c>
    </row>
    <row r="182" spans="15:19" x14ac:dyDescent="0.35">
      <c r="O182" s="300" t="s">
        <v>287</v>
      </c>
      <c r="P182" s="301" t="s">
        <v>159</v>
      </c>
      <c r="Q182" s="125" t="s">
        <v>154</v>
      </c>
      <c r="R182" s="280" t="str">
        <f t="shared" si="14"/>
        <v>LHotelSumatra</v>
      </c>
      <c r="S182" s="283">
        <f t="shared" si="15"/>
        <v>120000000</v>
      </c>
    </row>
    <row r="183" spans="15:19" x14ac:dyDescent="0.35">
      <c r="O183" s="300" t="s">
        <v>287</v>
      </c>
      <c r="P183" s="301" t="s">
        <v>312</v>
      </c>
      <c r="Q183" s="125" t="s">
        <v>154</v>
      </c>
      <c r="R183" s="280" t="str">
        <f t="shared" si="14"/>
        <v>LTraditional MarketSumatra</v>
      </c>
      <c r="S183" s="283">
        <f t="shared" si="15"/>
        <v>140000000</v>
      </c>
    </row>
    <row r="184" spans="15:19" x14ac:dyDescent="0.35">
      <c r="O184" s="319" t="s">
        <v>287</v>
      </c>
      <c r="P184" s="316" t="s">
        <v>313</v>
      </c>
      <c r="Q184" s="125" t="s">
        <v>154</v>
      </c>
      <c r="R184" s="280" t="str">
        <f t="shared" si="14"/>
        <v>LApartementSumatra</v>
      </c>
      <c r="S184" s="283">
        <f t="shared" si="15"/>
        <v>140000000</v>
      </c>
    </row>
    <row r="185" spans="15:19" ht="15" thickBot="1" x14ac:dyDescent="0.4">
      <c r="O185" s="298" t="s">
        <v>287</v>
      </c>
      <c r="P185" s="308" t="s">
        <v>314</v>
      </c>
      <c r="Q185" s="125" t="s">
        <v>154</v>
      </c>
      <c r="R185" s="280" t="str">
        <f t="shared" si="14"/>
        <v>LEntertaint AreaSumatra</v>
      </c>
      <c r="S185" s="283">
        <f t="shared" si="15"/>
        <v>120000000</v>
      </c>
    </row>
    <row r="186" spans="15:19" x14ac:dyDescent="0.35">
      <c r="O186" s="319" t="s">
        <v>282</v>
      </c>
      <c r="P186" s="147" t="s">
        <v>158</v>
      </c>
      <c r="Q186" s="125" t="s">
        <v>155</v>
      </c>
      <c r="R186" s="280" t="str">
        <f t="shared" si="14"/>
        <v>SMallSulawesi</v>
      </c>
      <c r="S186" s="283">
        <f>K6</f>
        <v>110000000</v>
      </c>
    </row>
    <row r="187" spans="15:19" x14ac:dyDescent="0.35">
      <c r="O187" s="300" t="s">
        <v>282</v>
      </c>
      <c r="P187" s="301" t="s">
        <v>309</v>
      </c>
      <c r="Q187" s="125" t="s">
        <v>155</v>
      </c>
      <c r="R187" s="280" t="str">
        <f t="shared" si="14"/>
        <v>SSuperblokSulawesi</v>
      </c>
      <c r="S187" s="283">
        <f t="shared" ref="S187:S215" si="16">K7</f>
        <v>110000000</v>
      </c>
    </row>
    <row r="188" spans="15:19" x14ac:dyDescent="0.35">
      <c r="O188" s="300" t="s">
        <v>282</v>
      </c>
      <c r="P188" s="301" t="s">
        <v>162</v>
      </c>
      <c r="Q188" s="125" t="s">
        <v>155</v>
      </c>
      <c r="R188" s="280" t="str">
        <f t="shared" si="14"/>
        <v>SRumah SakitSulawesi</v>
      </c>
      <c r="S188" s="283">
        <f t="shared" si="16"/>
        <v>95000000</v>
      </c>
    </row>
    <row r="189" spans="15:19" x14ac:dyDescent="0.35">
      <c r="O189" s="300" t="s">
        <v>282</v>
      </c>
      <c r="P189" s="301" t="s">
        <v>310</v>
      </c>
      <c r="Q189" s="125" t="s">
        <v>155</v>
      </c>
      <c r="R189" s="280" t="str">
        <f t="shared" si="14"/>
        <v>SRusunamiSulawesi</v>
      </c>
      <c r="S189" s="283">
        <f t="shared" si="16"/>
        <v>95000000</v>
      </c>
    </row>
    <row r="190" spans="15:19" x14ac:dyDescent="0.35">
      <c r="O190" s="300" t="s">
        <v>282</v>
      </c>
      <c r="P190" s="301" t="s">
        <v>311</v>
      </c>
      <c r="Q190" s="125" t="s">
        <v>155</v>
      </c>
      <c r="R190" s="280" t="str">
        <f t="shared" si="14"/>
        <v>SOfficeSulawesi</v>
      </c>
      <c r="S190" s="283">
        <f t="shared" si="16"/>
        <v>90000000</v>
      </c>
    </row>
    <row r="191" spans="15:19" x14ac:dyDescent="0.35">
      <c r="O191" s="300" t="s">
        <v>282</v>
      </c>
      <c r="P191" s="301" t="s">
        <v>161</v>
      </c>
      <c r="Q191" s="125" t="s">
        <v>155</v>
      </c>
      <c r="R191" s="280" t="str">
        <f t="shared" si="14"/>
        <v>SUniversitasSulawesi</v>
      </c>
      <c r="S191" s="283">
        <f t="shared" si="16"/>
        <v>95000000</v>
      </c>
    </row>
    <row r="192" spans="15:19" x14ac:dyDescent="0.35">
      <c r="O192" s="300" t="s">
        <v>282</v>
      </c>
      <c r="P192" s="301" t="s">
        <v>159</v>
      </c>
      <c r="Q192" s="125" t="s">
        <v>155</v>
      </c>
      <c r="R192" s="280" t="str">
        <f t="shared" si="14"/>
        <v>SHotelSulawesi</v>
      </c>
      <c r="S192" s="283">
        <f t="shared" si="16"/>
        <v>75000000</v>
      </c>
    </row>
    <row r="193" spans="15:19" x14ac:dyDescent="0.35">
      <c r="O193" s="300" t="s">
        <v>282</v>
      </c>
      <c r="P193" s="301" t="s">
        <v>312</v>
      </c>
      <c r="Q193" s="280" t="s">
        <v>155</v>
      </c>
      <c r="R193" s="280" t="str">
        <f t="shared" si="14"/>
        <v>STraditional MarketSulawesi</v>
      </c>
      <c r="S193" s="283">
        <f t="shared" si="16"/>
        <v>90000000</v>
      </c>
    </row>
    <row r="194" spans="15:19" x14ac:dyDescent="0.35">
      <c r="O194" s="315" t="s">
        <v>282</v>
      </c>
      <c r="P194" s="316" t="s">
        <v>313</v>
      </c>
      <c r="Q194" s="280" t="s">
        <v>155</v>
      </c>
      <c r="R194" s="280" t="str">
        <f t="shared" si="14"/>
        <v>SApartementSulawesi</v>
      </c>
      <c r="S194" s="283">
        <f t="shared" si="16"/>
        <v>55000000</v>
      </c>
    </row>
    <row r="195" spans="15:19" ht="15" thickBot="1" x14ac:dyDescent="0.4">
      <c r="O195" s="307" t="s">
        <v>282</v>
      </c>
      <c r="P195" s="308" t="s">
        <v>314</v>
      </c>
      <c r="Q195" s="280" t="s">
        <v>155</v>
      </c>
      <c r="R195" s="280" t="str">
        <f t="shared" si="14"/>
        <v>SEntertaint AreaSulawesi</v>
      </c>
      <c r="S195" s="283">
        <f t="shared" si="16"/>
        <v>50000000</v>
      </c>
    </row>
    <row r="196" spans="15:19" x14ac:dyDescent="0.35">
      <c r="O196" s="319" t="s">
        <v>284</v>
      </c>
      <c r="P196" s="147" t="s">
        <v>158</v>
      </c>
      <c r="Q196" s="280" t="s">
        <v>155</v>
      </c>
      <c r="R196" s="280" t="str">
        <f t="shared" si="14"/>
        <v>MMallSulawesi</v>
      </c>
      <c r="S196" s="283">
        <f t="shared" si="16"/>
        <v>200000000</v>
      </c>
    </row>
    <row r="197" spans="15:19" x14ac:dyDescent="0.35">
      <c r="O197" s="300" t="s">
        <v>284</v>
      </c>
      <c r="P197" s="301" t="s">
        <v>309</v>
      </c>
      <c r="Q197" s="280" t="s">
        <v>155</v>
      </c>
      <c r="R197" s="280" t="str">
        <f t="shared" si="14"/>
        <v>MSuperblokSulawesi</v>
      </c>
      <c r="S197" s="283">
        <f t="shared" si="16"/>
        <v>200000000</v>
      </c>
    </row>
    <row r="198" spans="15:19" x14ac:dyDescent="0.35">
      <c r="O198" s="300" t="s">
        <v>284</v>
      </c>
      <c r="P198" s="301" t="s">
        <v>162</v>
      </c>
      <c r="Q198" s="280" t="s">
        <v>155</v>
      </c>
      <c r="R198" s="280" t="str">
        <f t="shared" si="14"/>
        <v>MRumah SakitSulawesi</v>
      </c>
      <c r="S198" s="283">
        <f t="shared" si="16"/>
        <v>120000000</v>
      </c>
    </row>
    <row r="199" spans="15:19" x14ac:dyDescent="0.35">
      <c r="O199" s="300" t="s">
        <v>284</v>
      </c>
      <c r="P199" s="301" t="s">
        <v>310</v>
      </c>
      <c r="Q199" s="280" t="s">
        <v>155</v>
      </c>
      <c r="R199" s="280" t="str">
        <f t="shared" si="14"/>
        <v>MRusunamiSulawesi</v>
      </c>
      <c r="S199" s="283">
        <f t="shared" si="16"/>
        <v>120000000</v>
      </c>
    </row>
    <row r="200" spans="15:19" x14ac:dyDescent="0.35">
      <c r="O200" s="300" t="s">
        <v>284</v>
      </c>
      <c r="P200" s="301" t="s">
        <v>311</v>
      </c>
      <c r="Q200" s="280" t="s">
        <v>155</v>
      </c>
      <c r="R200" s="280" t="str">
        <f t="shared" si="14"/>
        <v>MOfficeSulawesi</v>
      </c>
      <c r="S200" s="283">
        <f t="shared" si="16"/>
        <v>120000000</v>
      </c>
    </row>
    <row r="201" spans="15:19" x14ac:dyDescent="0.35">
      <c r="O201" s="300" t="s">
        <v>284</v>
      </c>
      <c r="P201" s="301" t="s">
        <v>161</v>
      </c>
      <c r="Q201" s="280" t="s">
        <v>155</v>
      </c>
      <c r="R201" s="280" t="str">
        <f t="shared" si="14"/>
        <v>MUniversitasSulawesi</v>
      </c>
      <c r="S201" s="283">
        <f t="shared" si="16"/>
        <v>120000000</v>
      </c>
    </row>
    <row r="202" spans="15:19" x14ac:dyDescent="0.35">
      <c r="O202" s="300" t="s">
        <v>284</v>
      </c>
      <c r="P202" s="301" t="s">
        <v>159</v>
      </c>
      <c r="Q202" s="280" t="s">
        <v>155</v>
      </c>
      <c r="R202" s="280" t="str">
        <f t="shared" si="14"/>
        <v>MHotelSulawesi</v>
      </c>
      <c r="S202" s="283">
        <f t="shared" si="16"/>
        <v>80000000</v>
      </c>
    </row>
    <row r="203" spans="15:19" x14ac:dyDescent="0.35">
      <c r="O203" s="300" t="s">
        <v>284</v>
      </c>
      <c r="P203" s="301" t="s">
        <v>312</v>
      </c>
      <c r="Q203" s="280" t="s">
        <v>155</v>
      </c>
      <c r="R203" s="280" t="str">
        <f t="shared" si="14"/>
        <v>MTraditional MarketSulawesi</v>
      </c>
      <c r="S203" s="283">
        <f t="shared" si="16"/>
        <v>100000000</v>
      </c>
    </row>
    <row r="204" spans="15:19" x14ac:dyDescent="0.35">
      <c r="O204" s="315" t="s">
        <v>284</v>
      </c>
      <c r="P204" s="316" t="s">
        <v>313</v>
      </c>
      <c r="Q204" s="280" t="s">
        <v>155</v>
      </c>
      <c r="R204" s="280" t="str">
        <f t="shared" si="14"/>
        <v>MApartementSulawesi</v>
      </c>
      <c r="S204" s="283">
        <f t="shared" si="16"/>
        <v>70000000</v>
      </c>
    </row>
    <row r="205" spans="15:19" ht="15" thickBot="1" x14ac:dyDescent="0.4">
      <c r="O205" s="307" t="s">
        <v>284</v>
      </c>
      <c r="P205" s="308" t="s">
        <v>314</v>
      </c>
      <c r="Q205" s="280" t="s">
        <v>155</v>
      </c>
      <c r="R205" s="280" t="str">
        <f t="shared" si="14"/>
        <v>MEntertaint AreaSulawesi</v>
      </c>
      <c r="S205" s="283">
        <f t="shared" si="16"/>
        <v>60000000</v>
      </c>
    </row>
    <row r="206" spans="15:19" x14ac:dyDescent="0.35">
      <c r="O206" s="303" t="s">
        <v>287</v>
      </c>
      <c r="P206" s="305" t="s">
        <v>158</v>
      </c>
      <c r="Q206" s="280" t="s">
        <v>155</v>
      </c>
      <c r="R206" s="280" t="str">
        <f t="shared" si="14"/>
        <v>LMallSulawesi</v>
      </c>
      <c r="S206" s="283">
        <f t="shared" si="16"/>
        <v>300000000</v>
      </c>
    </row>
    <row r="207" spans="15:19" x14ac:dyDescent="0.35">
      <c r="O207" s="300" t="s">
        <v>287</v>
      </c>
      <c r="P207" s="301" t="s">
        <v>309</v>
      </c>
      <c r="Q207" s="280" t="s">
        <v>155</v>
      </c>
      <c r="R207" s="280" t="str">
        <f t="shared" si="14"/>
        <v>LSuperblokSulawesi</v>
      </c>
      <c r="S207" s="283">
        <f t="shared" si="16"/>
        <v>300000000</v>
      </c>
    </row>
    <row r="208" spans="15:19" x14ac:dyDescent="0.35">
      <c r="O208" s="300" t="s">
        <v>287</v>
      </c>
      <c r="P208" s="301" t="s">
        <v>162</v>
      </c>
      <c r="Q208" s="280" t="s">
        <v>155</v>
      </c>
      <c r="R208" s="280" t="str">
        <f t="shared" si="14"/>
        <v>LRumah SakitSulawesi</v>
      </c>
      <c r="S208" s="283">
        <f t="shared" si="16"/>
        <v>180000000</v>
      </c>
    </row>
    <row r="209" spans="15:19" x14ac:dyDescent="0.35">
      <c r="O209" s="300" t="s">
        <v>287</v>
      </c>
      <c r="P209" s="301" t="s">
        <v>310</v>
      </c>
      <c r="Q209" s="280" t="s">
        <v>155</v>
      </c>
      <c r="R209" s="280" t="str">
        <f t="shared" si="14"/>
        <v>LRusunamiSulawesi</v>
      </c>
      <c r="S209" s="283">
        <f t="shared" si="16"/>
        <v>180000000</v>
      </c>
    </row>
    <row r="210" spans="15:19" x14ac:dyDescent="0.35">
      <c r="O210" s="300" t="s">
        <v>287</v>
      </c>
      <c r="P210" s="301" t="s">
        <v>311</v>
      </c>
      <c r="Q210" s="280" t="s">
        <v>155</v>
      </c>
      <c r="R210" s="280" t="str">
        <f t="shared" si="14"/>
        <v>LOfficeSulawesi</v>
      </c>
      <c r="S210" s="283">
        <f t="shared" si="16"/>
        <v>160000000</v>
      </c>
    </row>
    <row r="211" spans="15:19" x14ac:dyDescent="0.35">
      <c r="O211" s="300" t="s">
        <v>287</v>
      </c>
      <c r="P211" s="301" t="s">
        <v>161</v>
      </c>
      <c r="Q211" s="280" t="s">
        <v>155</v>
      </c>
      <c r="R211" s="280" t="str">
        <f t="shared" si="14"/>
        <v>LUniversitasSulawesi</v>
      </c>
      <c r="S211" s="283">
        <f t="shared" si="16"/>
        <v>160000000</v>
      </c>
    </row>
    <row r="212" spans="15:19" x14ac:dyDescent="0.35">
      <c r="O212" s="300" t="s">
        <v>287</v>
      </c>
      <c r="P212" s="301" t="s">
        <v>159</v>
      </c>
      <c r="Q212" s="280" t="s">
        <v>155</v>
      </c>
      <c r="R212" s="280" t="str">
        <f t="shared" si="14"/>
        <v>LHotelSulawesi</v>
      </c>
      <c r="S212" s="283">
        <f t="shared" si="16"/>
        <v>120000000</v>
      </c>
    </row>
    <row r="213" spans="15:19" x14ac:dyDescent="0.35">
      <c r="O213" s="300" t="s">
        <v>287</v>
      </c>
      <c r="P213" s="301" t="s">
        <v>312</v>
      </c>
      <c r="Q213" s="280" t="s">
        <v>155</v>
      </c>
      <c r="R213" s="280" t="str">
        <f t="shared" si="14"/>
        <v>LTraditional MarketSulawesi</v>
      </c>
      <c r="S213" s="283">
        <f t="shared" si="16"/>
        <v>140000000</v>
      </c>
    </row>
    <row r="214" spans="15:19" x14ac:dyDescent="0.35">
      <c r="O214" s="319" t="s">
        <v>287</v>
      </c>
      <c r="P214" s="316" t="s">
        <v>313</v>
      </c>
      <c r="Q214" s="280" t="s">
        <v>155</v>
      </c>
      <c r="R214" s="280" t="str">
        <f t="shared" ref="R214:R275" si="17">O214&amp;P214&amp;Q214</f>
        <v>LApartementSulawesi</v>
      </c>
      <c r="S214" s="283">
        <f t="shared" si="16"/>
        <v>140000000</v>
      </c>
    </row>
    <row r="215" spans="15:19" ht="15" thickBot="1" x14ac:dyDescent="0.4">
      <c r="O215" s="298" t="s">
        <v>287</v>
      </c>
      <c r="P215" s="308" t="s">
        <v>314</v>
      </c>
      <c r="Q215" s="280" t="s">
        <v>155</v>
      </c>
      <c r="R215" s="280" t="str">
        <f t="shared" si="17"/>
        <v>LEntertaint AreaSulawesi</v>
      </c>
      <c r="S215" s="283">
        <f t="shared" si="16"/>
        <v>120000000</v>
      </c>
    </row>
    <row r="216" spans="15:19" x14ac:dyDescent="0.35">
      <c r="O216" s="319" t="s">
        <v>282</v>
      </c>
      <c r="P216" s="147" t="s">
        <v>158</v>
      </c>
      <c r="Q216" s="280" t="s">
        <v>156</v>
      </c>
      <c r="R216" s="280" t="str">
        <f t="shared" si="17"/>
        <v>SMallBali/Lombok</v>
      </c>
      <c r="S216" s="452">
        <f>L6</f>
        <v>120000000</v>
      </c>
    </row>
    <row r="217" spans="15:19" x14ac:dyDescent="0.35">
      <c r="O217" s="300" t="s">
        <v>282</v>
      </c>
      <c r="P217" s="301" t="s">
        <v>309</v>
      </c>
      <c r="Q217" s="280" t="s">
        <v>156</v>
      </c>
      <c r="R217" s="280" t="str">
        <f t="shared" si="17"/>
        <v>SSuperblokBali/Lombok</v>
      </c>
      <c r="S217" s="452">
        <f t="shared" ref="S217:S245" si="18">L7</f>
        <v>120000000</v>
      </c>
    </row>
    <row r="218" spans="15:19" x14ac:dyDescent="0.35">
      <c r="O218" s="300" t="s">
        <v>282</v>
      </c>
      <c r="P218" s="301" t="s">
        <v>162</v>
      </c>
      <c r="Q218" s="280" t="s">
        <v>156</v>
      </c>
      <c r="R218" s="280" t="str">
        <f t="shared" si="17"/>
        <v>SRumah SakitBali/Lombok</v>
      </c>
      <c r="S218" s="452">
        <f t="shared" si="18"/>
        <v>100000000</v>
      </c>
    </row>
    <row r="219" spans="15:19" x14ac:dyDescent="0.35">
      <c r="O219" s="300" t="s">
        <v>282</v>
      </c>
      <c r="P219" s="301" t="s">
        <v>310</v>
      </c>
      <c r="Q219" s="280" t="s">
        <v>156</v>
      </c>
      <c r="R219" s="280" t="str">
        <f t="shared" si="17"/>
        <v>SRusunamiBali/Lombok</v>
      </c>
      <c r="S219" s="452">
        <f t="shared" si="18"/>
        <v>95000000</v>
      </c>
    </row>
    <row r="220" spans="15:19" x14ac:dyDescent="0.35">
      <c r="O220" s="300" t="s">
        <v>282</v>
      </c>
      <c r="P220" s="301" t="s">
        <v>311</v>
      </c>
      <c r="Q220" s="280" t="s">
        <v>156</v>
      </c>
      <c r="R220" s="280" t="str">
        <f t="shared" si="17"/>
        <v>SOfficeBali/Lombok</v>
      </c>
      <c r="S220" s="452">
        <f t="shared" si="18"/>
        <v>90000000</v>
      </c>
    </row>
    <row r="221" spans="15:19" x14ac:dyDescent="0.35">
      <c r="O221" s="300" t="s">
        <v>282</v>
      </c>
      <c r="P221" s="301" t="s">
        <v>161</v>
      </c>
      <c r="Q221" s="280" t="s">
        <v>156</v>
      </c>
      <c r="R221" s="280" t="str">
        <f t="shared" si="17"/>
        <v>SUniversitasBali/Lombok</v>
      </c>
      <c r="S221" s="452">
        <f t="shared" si="18"/>
        <v>100000000</v>
      </c>
    </row>
    <row r="222" spans="15:19" x14ac:dyDescent="0.35">
      <c r="O222" s="300" t="s">
        <v>282</v>
      </c>
      <c r="P222" s="301" t="s">
        <v>159</v>
      </c>
      <c r="Q222" s="280" t="s">
        <v>156</v>
      </c>
      <c r="R222" s="280" t="str">
        <f t="shared" si="17"/>
        <v>SHotelBali/Lombok</v>
      </c>
      <c r="S222" s="452">
        <f t="shared" si="18"/>
        <v>60000000</v>
      </c>
    </row>
    <row r="223" spans="15:19" x14ac:dyDescent="0.35">
      <c r="O223" s="300" t="s">
        <v>282</v>
      </c>
      <c r="P223" s="301" t="s">
        <v>312</v>
      </c>
      <c r="Q223" s="280" t="s">
        <v>156</v>
      </c>
      <c r="R223" s="280" t="str">
        <f t="shared" si="17"/>
        <v>STraditional MarketBali/Lombok</v>
      </c>
      <c r="S223" s="452">
        <f t="shared" si="18"/>
        <v>95000000</v>
      </c>
    </row>
    <row r="224" spans="15:19" x14ac:dyDescent="0.35">
      <c r="O224" s="315" t="s">
        <v>282</v>
      </c>
      <c r="P224" s="316" t="s">
        <v>313</v>
      </c>
      <c r="Q224" s="280" t="s">
        <v>156</v>
      </c>
      <c r="R224" s="280" t="str">
        <f t="shared" si="17"/>
        <v>SApartementBali/Lombok</v>
      </c>
      <c r="S224" s="452">
        <f t="shared" si="18"/>
        <v>55000000</v>
      </c>
    </row>
    <row r="225" spans="15:19" ht="15" thickBot="1" x14ac:dyDescent="0.4">
      <c r="O225" s="307" t="s">
        <v>282</v>
      </c>
      <c r="P225" s="308" t="s">
        <v>314</v>
      </c>
      <c r="Q225" s="280" t="s">
        <v>156</v>
      </c>
      <c r="R225" s="280" t="str">
        <f t="shared" si="17"/>
        <v>SEntertaint AreaBali/Lombok</v>
      </c>
      <c r="S225" s="452">
        <f t="shared" si="18"/>
        <v>50000000</v>
      </c>
    </row>
    <row r="226" spans="15:19" x14ac:dyDescent="0.35">
      <c r="O226" s="319" t="s">
        <v>284</v>
      </c>
      <c r="P226" s="147" t="s">
        <v>158</v>
      </c>
      <c r="Q226" s="280" t="s">
        <v>156</v>
      </c>
      <c r="R226" s="280" t="str">
        <f t="shared" si="17"/>
        <v>MMallBali/Lombok</v>
      </c>
      <c r="S226" s="452">
        <f t="shared" si="18"/>
        <v>200000000</v>
      </c>
    </row>
    <row r="227" spans="15:19" x14ac:dyDescent="0.35">
      <c r="O227" s="300" t="s">
        <v>284</v>
      </c>
      <c r="P227" s="301" t="s">
        <v>309</v>
      </c>
      <c r="Q227" s="280" t="s">
        <v>156</v>
      </c>
      <c r="R227" s="280" t="str">
        <f t="shared" si="17"/>
        <v>MSuperblokBali/Lombok</v>
      </c>
      <c r="S227" s="452">
        <f t="shared" si="18"/>
        <v>200000000</v>
      </c>
    </row>
    <row r="228" spans="15:19" x14ac:dyDescent="0.35">
      <c r="O228" s="300" t="s">
        <v>284</v>
      </c>
      <c r="P228" s="301" t="s">
        <v>162</v>
      </c>
      <c r="Q228" s="280" t="s">
        <v>156</v>
      </c>
      <c r="R228" s="280" t="str">
        <f t="shared" si="17"/>
        <v>MRumah SakitBali/Lombok</v>
      </c>
      <c r="S228" s="452">
        <f t="shared" si="18"/>
        <v>120000000</v>
      </c>
    </row>
    <row r="229" spans="15:19" x14ac:dyDescent="0.35">
      <c r="O229" s="300" t="s">
        <v>284</v>
      </c>
      <c r="P229" s="301" t="s">
        <v>310</v>
      </c>
      <c r="Q229" s="280" t="s">
        <v>156</v>
      </c>
      <c r="R229" s="280" t="str">
        <f t="shared" si="17"/>
        <v>MRusunamiBali/Lombok</v>
      </c>
      <c r="S229" s="452">
        <f t="shared" si="18"/>
        <v>120000000</v>
      </c>
    </row>
    <row r="230" spans="15:19" x14ac:dyDescent="0.35">
      <c r="O230" s="300" t="s">
        <v>284</v>
      </c>
      <c r="P230" s="301" t="s">
        <v>311</v>
      </c>
      <c r="Q230" s="280" t="s">
        <v>156</v>
      </c>
      <c r="R230" s="280" t="str">
        <f t="shared" si="17"/>
        <v>MOfficeBali/Lombok</v>
      </c>
      <c r="S230" s="452">
        <f t="shared" si="18"/>
        <v>120000000</v>
      </c>
    </row>
    <row r="231" spans="15:19" x14ac:dyDescent="0.35">
      <c r="O231" s="300" t="s">
        <v>284</v>
      </c>
      <c r="P231" s="301" t="s">
        <v>161</v>
      </c>
      <c r="Q231" s="280" t="s">
        <v>156</v>
      </c>
      <c r="R231" s="280" t="str">
        <f t="shared" si="17"/>
        <v>MUniversitasBali/Lombok</v>
      </c>
      <c r="S231" s="452">
        <f t="shared" si="18"/>
        <v>120000000</v>
      </c>
    </row>
    <row r="232" spans="15:19" x14ac:dyDescent="0.35">
      <c r="O232" s="300" t="s">
        <v>284</v>
      </c>
      <c r="P232" s="301" t="s">
        <v>159</v>
      </c>
      <c r="Q232" s="280" t="s">
        <v>156</v>
      </c>
      <c r="R232" s="280" t="str">
        <f t="shared" si="17"/>
        <v>MHotelBali/Lombok</v>
      </c>
      <c r="S232" s="452">
        <f t="shared" si="18"/>
        <v>80000000</v>
      </c>
    </row>
    <row r="233" spans="15:19" x14ac:dyDescent="0.35">
      <c r="O233" s="300" t="s">
        <v>284</v>
      </c>
      <c r="P233" s="301" t="s">
        <v>312</v>
      </c>
      <c r="Q233" s="280" t="s">
        <v>156</v>
      </c>
      <c r="R233" s="280" t="str">
        <f t="shared" si="17"/>
        <v>MTraditional MarketBali/Lombok</v>
      </c>
      <c r="S233" s="452">
        <f t="shared" si="18"/>
        <v>100000000</v>
      </c>
    </row>
    <row r="234" spans="15:19" x14ac:dyDescent="0.35">
      <c r="O234" s="315" t="s">
        <v>284</v>
      </c>
      <c r="P234" s="316" t="s">
        <v>313</v>
      </c>
      <c r="Q234" s="280" t="s">
        <v>156</v>
      </c>
      <c r="R234" s="280" t="str">
        <f t="shared" si="17"/>
        <v>MApartementBali/Lombok</v>
      </c>
      <c r="S234" s="452">
        <f t="shared" si="18"/>
        <v>70000000</v>
      </c>
    </row>
    <row r="235" spans="15:19" ht="15" thickBot="1" x14ac:dyDescent="0.4">
      <c r="O235" s="307" t="s">
        <v>284</v>
      </c>
      <c r="P235" s="308" t="s">
        <v>314</v>
      </c>
      <c r="Q235" s="280" t="s">
        <v>156</v>
      </c>
      <c r="R235" s="280" t="str">
        <f t="shared" si="17"/>
        <v>MEntertaint AreaBali/Lombok</v>
      </c>
      <c r="S235" s="452">
        <f t="shared" si="18"/>
        <v>60000000</v>
      </c>
    </row>
    <row r="236" spans="15:19" x14ac:dyDescent="0.35">
      <c r="O236" s="303" t="s">
        <v>287</v>
      </c>
      <c r="P236" s="305" t="s">
        <v>158</v>
      </c>
      <c r="Q236" s="280" t="s">
        <v>156</v>
      </c>
      <c r="R236" s="280" t="str">
        <f t="shared" si="17"/>
        <v>LMallBali/Lombok</v>
      </c>
      <c r="S236" s="452">
        <f t="shared" si="18"/>
        <v>300000000</v>
      </c>
    </row>
    <row r="237" spans="15:19" x14ac:dyDescent="0.35">
      <c r="O237" s="300" t="s">
        <v>287</v>
      </c>
      <c r="P237" s="301" t="s">
        <v>309</v>
      </c>
      <c r="Q237" s="280" t="s">
        <v>156</v>
      </c>
      <c r="R237" s="280" t="str">
        <f t="shared" si="17"/>
        <v>LSuperblokBali/Lombok</v>
      </c>
      <c r="S237" s="452">
        <f t="shared" si="18"/>
        <v>300000000</v>
      </c>
    </row>
    <row r="238" spans="15:19" x14ac:dyDescent="0.35">
      <c r="O238" s="300" t="s">
        <v>287</v>
      </c>
      <c r="P238" s="301" t="s">
        <v>162</v>
      </c>
      <c r="Q238" s="280" t="s">
        <v>156</v>
      </c>
      <c r="R238" s="280" t="str">
        <f t="shared" si="17"/>
        <v>LRumah SakitBali/Lombok</v>
      </c>
      <c r="S238" s="452">
        <f t="shared" si="18"/>
        <v>180000000</v>
      </c>
    </row>
    <row r="239" spans="15:19" x14ac:dyDescent="0.35">
      <c r="O239" s="300" t="s">
        <v>287</v>
      </c>
      <c r="P239" s="301" t="s">
        <v>310</v>
      </c>
      <c r="Q239" s="280" t="s">
        <v>156</v>
      </c>
      <c r="R239" s="280" t="str">
        <f t="shared" si="17"/>
        <v>LRusunamiBali/Lombok</v>
      </c>
      <c r="S239" s="452">
        <f t="shared" si="18"/>
        <v>180000000</v>
      </c>
    </row>
    <row r="240" spans="15:19" x14ac:dyDescent="0.35">
      <c r="O240" s="300" t="s">
        <v>287</v>
      </c>
      <c r="P240" s="301" t="s">
        <v>311</v>
      </c>
      <c r="Q240" s="280" t="s">
        <v>156</v>
      </c>
      <c r="R240" s="280" t="str">
        <f t="shared" si="17"/>
        <v>LOfficeBali/Lombok</v>
      </c>
      <c r="S240" s="452">
        <f t="shared" si="18"/>
        <v>160000000</v>
      </c>
    </row>
    <row r="241" spans="15:19" x14ac:dyDescent="0.35">
      <c r="O241" s="300" t="s">
        <v>287</v>
      </c>
      <c r="P241" s="301" t="s">
        <v>161</v>
      </c>
      <c r="Q241" s="280" t="s">
        <v>156</v>
      </c>
      <c r="R241" s="280" t="str">
        <f t="shared" si="17"/>
        <v>LUniversitasBali/Lombok</v>
      </c>
      <c r="S241" s="452">
        <f t="shared" si="18"/>
        <v>160000000</v>
      </c>
    </row>
    <row r="242" spans="15:19" x14ac:dyDescent="0.35">
      <c r="O242" s="300" t="s">
        <v>287</v>
      </c>
      <c r="P242" s="301" t="s">
        <v>159</v>
      </c>
      <c r="Q242" s="280" t="s">
        <v>156</v>
      </c>
      <c r="R242" s="280" t="str">
        <f t="shared" si="17"/>
        <v>LHotelBali/Lombok</v>
      </c>
      <c r="S242" s="452">
        <f t="shared" si="18"/>
        <v>120000000</v>
      </c>
    </row>
    <row r="243" spans="15:19" x14ac:dyDescent="0.35">
      <c r="O243" s="300" t="s">
        <v>287</v>
      </c>
      <c r="P243" s="301" t="s">
        <v>312</v>
      </c>
      <c r="Q243" s="280" t="s">
        <v>156</v>
      </c>
      <c r="R243" s="280" t="str">
        <f t="shared" si="17"/>
        <v>LTraditional MarketBali/Lombok</v>
      </c>
      <c r="S243" s="452">
        <f t="shared" si="18"/>
        <v>140000000</v>
      </c>
    </row>
    <row r="244" spans="15:19" x14ac:dyDescent="0.35">
      <c r="O244" s="319" t="s">
        <v>287</v>
      </c>
      <c r="P244" s="316" t="s">
        <v>313</v>
      </c>
      <c r="Q244" s="280" t="s">
        <v>156</v>
      </c>
      <c r="R244" s="280" t="str">
        <f t="shared" si="17"/>
        <v>LApartementBali/Lombok</v>
      </c>
      <c r="S244" s="452">
        <f t="shared" si="18"/>
        <v>140000000</v>
      </c>
    </row>
    <row r="245" spans="15:19" ht="15" thickBot="1" x14ac:dyDescent="0.4">
      <c r="O245" s="298" t="s">
        <v>287</v>
      </c>
      <c r="P245" s="308" t="s">
        <v>314</v>
      </c>
      <c r="Q245" s="280" t="s">
        <v>156</v>
      </c>
      <c r="R245" s="280" t="str">
        <f t="shared" si="17"/>
        <v>LEntertaint AreaBali/Lombok</v>
      </c>
      <c r="S245" s="452">
        <f t="shared" si="18"/>
        <v>120000000</v>
      </c>
    </row>
    <row r="246" spans="15:19" x14ac:dyDescent="0.35">
      <c r="O246" s="319" t="s">
        <v>282</v>
      </c>
      <c r="P246" s="147" t="s">
        <v>158</v>
      </c>
      <c r="Q246" s="280" t="s">
        <v>157</v>
      </c>
      <c r="R246" s="280" t="str">
        <f t="shared" si="17"/>
        <v>SMallInd Bg Tim</v>
      </c>
      <c r="S246" s="452">
        <f>M6</f>
        <v>120000000</v>
      </c>
    </row>
    <row r="247" spans="15:19" x14ac:dyDescent="0.35">
      <c r="O247" s="300" t="s">
        <v>282</v>
      </c>
      <c r="P247" s="301" t="s">
        <v>309</v>
      </c>
      <c r="Q247" s="280" t="s">
        <v>157</v>
      </c>
      <c r="R247" s="280" t="str">
        <f t="shared" si="17"/>
        <v>SSuperblokInd Bg Tim</v>
      </c>
      <c r="S247" s="452">
        <f t="shared" ref="S247:S275" si="19">M7</f>
        <v>120000000</v>
      </c>
    </row>
    <row r="248" spans="15:19" x14ac:dyDescent="0.35">
      <c r="O248" s="300" t="s">
        <v>282</v>
      </c>
      <c r="P248" s="301" t="s">
        <v>162</v>
      </c>
      <c r="Q248" s="280" t="s">
        <v>157</v>
      </c>
      <c r="R248" s="280" t="str">
        <f t="shared" si="17"/>
        <v>SRumah SakitInd Bg Tim</v>
      </c>
      <c r="S248" s="452">
        <f t="shared" si="19"/>
        <v>100000000</v>
      </c>
    </row>
    <row r="249" spans="15:19" x14ac:dyDescent="0.35">
      <c r="O249" s="300" t="s">
        <v>282</v>
      </c>
      <c r="P249" s="301" t="s">
        <v>310</v>
      </c>
      <c r="Q249" s="280" t="s">
        <v>157</v>
      </c>
      <c r="R249" s="280" t="str">
        <f t="shared" si="17"/>
        <v>SRusunamiInd Bg Tim</v>
      </c>
      <c r="S249" s="452">
        <f t="shared" si="19"/>
        <v>95000000</v>
      </c>
    </row>
    <row r="250" spans="15:19" x14ac:dyDescent="0.35">
      <c r="O250" s="300" t="s">
        <v>282</v>
      </c>
      <c r="P250" s="301" t="s">
        <v>311</v>
      </c>
      <c r="Q250" s="280" t="s">
        <v>157</v>
      </c>
      <c r="R250" s="280" t="str">
        <f t="shared" si="17"/>
        <v>SOfficeInd Bg Tim</v>
      </c>
      <c r="S250" s="452">
        <f t="shared" si="19"/>
        <v>90000000</v>
      </c>
    </row>
    <row r="251" spans="15:19" x14ac:dyDescent="0.35">
      <c r="O251" s="300" t="s">
        <v>282</v>
      </c>
      <c r="P251" s="301" t="s">
        <v>161</v>
      </c>
      <c r="Q251" s="280" t="s">
        <v>157</v>
      </c>
      <c r="R251" s="280" t="str">
        <f t="shared" si="17"/>
        <v>SUniversitasInd Bg Tim</v>
      </c>
      <c r="S251" s="452">
        <f t="shared" si="19"/>
        <v>100000000</v>
      </c>
    </row>
    <row r="252" spans="15:19" x14ac:dyDescent="0.35">
      <c r="O252" s="300" t="s">
        <v>282</v>
      </c>
      <c r="P252" s="301" t="s">
        <v>159</v>
      </c>
      <c r="Q252" s="280" t="s">
        <v>157</v>
      </c>
      <c r="R252" s="280" t="str">
        <f t="shared" si="17"/>
        <v>SHotelInd Bg Tim</v>
      </c>
      <c r="S252" s="452">
        <f t="shared" si="19"/>
        <v>60000000</v>
      </c>
    </row>
    <row r="253" spans="15:19" x14ac:dyDescent="0.35">
      <c r="O253" s="300" t="s">
        <v>282</v>
      </c>
      <c r="P253" s="301" t="s">
        <v>312</v>
      </c>
      <c r="Q253" s="280" t="s">
        <v>157</v>
      </c>
      <c r="R253" s="280" t="str">
        <f t="shared" si="17"/>
        <v>STraditional MarketInd Bg Tim</v>
      </c>
      <c r="S253" s="452">
        <f t="shared" si="19"/>
        <v>95000000</v>
      </c>
    </row>
    <row r="254" spans="15:19" x14ac:dyDescent="0.35">
      <c r="O254" s="315" t="s">
        <v>282</v>
      </c>
      <c r="P254" s="316" t="s">
        <v>313</v>
      </c>
      <c r="Q254" s="280" t="s">
        <v>157</v>
      </c>
      <c r="R254" s="280" t="str">
        <f t="shared" si="17"/>
        <v>SApartementInd Bg Tim</v>
      </c>
      <c r="S254" s="452">
        <f t="shared" si="19"/>
        <v>55000000</v>
      </c>
    </row>
    <row r="255" spans="15:19" ht="15" thickBot="1" x14ac:dyDescent="0.4">
      <c r="O255" s="307" t="s">
        <v>282</v>
      </c>
      <c r="P255" s="308" t="s">
        <v>314</v>
      </c>
      <c r="Q255" s="280" t="s">
        <v>157</v>
      </c>
      <c r="R255" s="280" t="str">
        <f t="shared" si="17"/>
        <v>SEntertaint AreaInd Bg Tim</v>
      </c>
      <c r="S255" s="452">
        <f t="shared" si="19"/>
        <v>50000000</v>
      </c>
    </row>
    <row r="256" spans="15:19" x14ac:dyDescent="0.35">
      <c r="O256" s="319" t="s">
        <v>284</v>
      </c>
      <c r="P256" s="147" t="s">
        <v>158</v>
      </c>
      <c r="Q256" s="280" t="s">
        <v>157</v>
      </c>
      <c r="R256" s="280" t="str">
        <f t="shared" si="17"/>
        <v>MMallInd Bg Tim</v>
      </c>
      <c r="S256" s="452">
        <f t="shared" si="19"/>
        <v>200000000</v>
      </c>
    </row>
    <row r="257" spans="15:19" x14ac:dyDescent="0.35">
      <c r="O257" s="300" t="s">
        <v>284</v>
      </c>
      <c r="P257" s="301" t="s">
        <v>309</v>
      </c>
      <c r="Q257" s="280" t="s">
        <v>157</v>
      </c>
      <c r="R257" s="280" t="str">
        <f t="shared" si="17"/>
        <v>MSuperblokInd Bg Tim</v>
      </c>
      <c r="S257" s="452">
        <f t="shared" si="19"/>
        <v>200000000</v>
      </c>
    </row>
    <row r="258" spans="15:19" x14ac:dyDescent="0.35">
      <c r="O258" s="300" t="s">
        <v>284</v>
      </c>
      <c r="P258" s="301" t="s">
        <v>162</v>
      </c>
      <c r="Q258" s="280" t="s">
        <v>157</v>
      </c>
      <c r="R258" s="280" t="str">
        <f t="shared" si="17"/>
        <v>MRumah SakitInd Bg Tim</v>
      </c>
      <c r="S258" s="452">
        <f t="shared" si="19"/>
        <v>120000000</v>
      </c>
    </row>
    <row r="259" spans="15:19" x14ac:dyDescent="0.35">
      <c r="O259" s="300" t="s">
        <v>284</v>
      </c>
      <c r="P259" s="301" t="s">
        <v>310</v>
      </c>
      <c r="Q259" s="280" t="s">
        <v>157</v>
      </c>
      <c r="R259" s="280" t="str">
        <f t="shared" si="17"/>
        <v>MRusunamiInd Bg Tim</v>
      </c>
      <c r="S259" s="452">
        <f t="shared" si="19"/>
        <v>120000000</v>
      </c>
    </row>
    <row r="260" spans="15:19" x14ac:dyDescent="0.35">
      <c r="O260" s="300" t="s">
        <v>284</v>
      </c>
      <c r="P260" s="301" t="s">
        <v>311</v>
      </c>
      <c r="Q260" s="280" t="s">
        <v>157</v>
      </c>
      <c r="R260" s="280" t="str">
        <f t="shared" si="17"/>
        <v>MOfficeInd Bg Tim</v>
      </c>
      <c r="S260" s="452">
        <f t="shared" si="19"/>
        <v>120000000</v>
      </c>
    </row>
    <row r="261" spans="15:19" x14ac:dyDescent="0.35">
      <c r="O261" s="300" t="s">
        <v>284</v>
      </c>
      <c r="P261" s="301" t="s">
        <v>161</v>
      </c>
      <c r="Q261" s="280" t="s">
        <v>157</v>
      </c>
      <c r="R261" s="280" t="str">
        <f t="shared" si="17"/>
        <v>MUniversitasInd Bg Tim</v>
      </c>
      <c r="S261" s="452">
        <f t="shared" si="19"/>
        <v>120000000</v>
      </c>
    </row>
    <row r="262" spans="15:19" x14ac:dyDescent="0.35">
      <c r="O262" s="300" t="s">
        <v>284</v>
      </c>
      <c r="P262" s="301" t="s">
        <v>159</v>
      </c>
      <c r="Q262" s="280" t="s">
        <v>157</v>
      </c>
      <c r="R262" s="280" t="str">
        <f t="shared" si="17"/>
        <v>MHotelInd Bg Tim</v>
      </c>
      <c r="S262" s="452">
        <f t="shared" si="19"/>
        <v>80000000</v>
      </c>
    </row>
    <row r="263" spans="15:19" x14ac:dyDescent="0.35">
      <c r="O263" s="300" t="s">
        <v>284</v>
      </c>
      <c r="P263" s="301" t="s">
        <v>312</v>
      </c>
      <c r="Q263" s="280" t="s">
        <v>157</v>
      </c>
      <c r="R263" s="280" t="str">
        <f t="shared" si="17"/>
        <v>MTraditional MarketInd Bg Tim</v>
      </c>
      <c r="S263" s="452">
        <f t="shared" si="19"/>
        <v>100000000</v>
      </c>
    </row>
    <row r="264" spans="15:19" x14ac:dyDescent="0.35">
      <c r="O264" s="315" t="s">
        <v>284</v>
      </c>
      <c r="P264" s="316" t="s">
        <v>313</v>
      </c>
      <c r="Q264" s="280" t="s">
        <v>157</v>
      </c>
      <c r="R264" s="280" t="str">
        <f t="shared" si="17"/>
        <v>MApartementInd Bg Tim</v>
      </c>
      <c r="S264" s="452">
        <f t="shared" si="19"/>
        <v>70000000</v>
      </c>
    </row>
    <row r="265" spans="15:19" ht="15" thickBot="1" x14ac:dyDescent="0.4">
      <c r="O265" s="307" t="s">
        <v>284</v>
      </c>
      <c r="P265" s="308" t="s">
        <v>314</v>
      </c>
      <c r="Q265" s="280" t="s">
        <v>157</v>
      </c>
      <c r="R265" s="280" t="str">
        <f t="shared" si="17"/>
        <v>MEntertaint AreaInd Bg Tim</v>
      </c>
      <c r="S265" s="452">
        <f t="shared" si="19"/>
        <v>60000000</v>
      </c>
    </row>
    <row r="266" spans="15:19" x14ac:dyDescent="0.35">
      <c r="O266" s="303" t="s">
        <v>287</v>
      </c>
      <c r="P266" s="305" t="s">
        <v>158</v>
      </c>
      <c r="Q266" s="280" t="s">
        <v>157</v>
      </c>
      <c r="R266" s="280" t="str">
        <f t="shared" si="17"/>
        <v>LMallInd Bg Tim</v>
      </c>
      <c r="S266" s="452">
        <f t="shared" si="19"/>
        <v>300000000</v>
      </c>
    </row>
    <row r="267" spans="15:19" x14ac:dyDescent="0.35">
      <c r="O267" s="300" t="s">
        <v>287</v>
      </c>
      <c r="P267" s="301" t="s">
        <v>309</v>
      </c>
      <c r="Q267" s="280" t="s">
        <v>157</v>
      </c>
      <c r="R267" s="280" t="str">
        <f t="shared" si="17"/>
        <v>LSuperblokInd Bg Tim</v>
      </c>
      <c r="S267" s="452">
        <f t="shared" si="19"/>
        <v>300000000</v>
      </c>
    </row>
    <row r="268" spans="15:19" x14ac:dyDescent="0.35">
      <c r="O268" s="300" t="s">
        <v>287</v>
      </c>
      <c r="P268" s="301" t="s">
        <v>162</v>
      </c>
      <c r="Q268" s="280" t="s">
        <v>157</v>
      </c>
      <c r="R268" s="280" t="str">
        <f t="shared" si="17"/>
        <v>LRumah SakitInd Bg Tim</v>
      </c>
      <c r="S268" s="452">
        <f t="shared" si="19"/>
        <v>180000000</v>
      </c>
    </row>
    <row r="269" spans="15:19" x14ac:dyDescent="0.35">
      <c r="O269" s="300" t="s">
        <v>287</v>
      </c>
      <c r="P269" s="301" t="s">
        <v>310</v>
      </c>
      <c r="Q269" s="280" t="s">
        <v>157</v>
      </c>
      <c r="R269" s="280" t="str">
        <f t="shared" si="17"/>
        <v>LRusunamiInd Bg Tim</v>
      </c>
      <c r="S269" s="452">
        <f t="shared" si="19"/>
        <v>180000000</v>
      </c>
    </row>
    <row r="270" spans="15:19" x14ac:dyDescent="0.35">
      <c r="O270" s="300" t="s">
        <v>287</v>
      </c>
      <c r="P270" s="301" t="s">
        <v>311</v>
      </c>
      <c r="Q270" s="280" t="s">
        <v>157</v>
      </c>
      <c r="R270" s="280" t="str">
        <f t="shared" si="17"/>
        <v>LOfficeInd Bg Tim</v>
      </c>
      <c r="S270" s="452">
        <f t="shared" si="19"/>
        <v>160000000</v>
      </c>
    </row>
    <row r="271" spans="15:19" x14ac:dyDescent="0.35">
      <c r="O271" s="300" t="s">
        <v>287</v>
      </c>
      <c r="P271" s="301" t="s">
        <v>161</v>
      </c>
      <c r="Q271" s="280" t="s">
        <v>157</v>
      </c>
      <c r="R271" s="280" t="str">
        <f t="shared" si="17"/>
        <v>LUniversitasInd Bg Tim</v>
      </c>
      <c r="S271" s="452">
        <f t="shared" si="19"/>
        <v>160000000</v>
      </c>
    </row>
    <row r="272" spans="15:19" x14ac:dyDescent="0.35">
      <c r="O272" s="300" t="s">
        <v>287</v>
      </c>
      <c r="P272" s="301" t="s">
        <v>159</v>
      </c>
      <c r="Q272" s="280" t="s">
        <v>157</v>
      </c>
      <c r="R272" s="280" t="str">
        <f t="shared" si="17"/>
        <v>LHotelInd Bg Tim</v>
      </c>
      <c r="S272" s="452">
        <f t="shared" si="19"/>
        <v>120000000</v>
      </c>
    </row>
    <row r="273" spans="15:19" x14ac:dyDescent="0.35">
      <c r="O273" s="300" t="s">
        <v>287</v>
      </c>
      <c r="P273" s="301" t="s">
        <v>312</v>
      </c>
      <c r="Q273" s="280" t="s">
        <v>157</v>
      </c>
      <c r="R273" s="280" t="str">
        <f t="shared" si="17"/>
        <v>LTraditional MarketInd Bg Tim</v>
      </c>
      <c r="S273" s="452">
        <f t="shared" si="19"/>
        <v>140000000</v>
      </c>
    </row>
    <row r="274" spans="15:19" x14ac:dyDescent="0.35">
      <c r="O274" s="319" t="s">
        <v>287</v>
      </c>
      <c r="P274" s="316" t="s">
        <v>313</v>
      </c>
      <c r="Q274" s="280" t="s">
        <v>157</v>
      </c>
      <c r="R274" s="280" t="str">
        <f t="shared" si="17"/>
        <v>LApartementInd Bg Tim</v>
      </c>
      <c r="S274" s="452">
        <f t="shared" si="19"/>
        <v>140000000</v>
      </c>
    </row>
    <row r="275" spans="15:19" ht="15" thickBot="1" x14ac:dyDescent="0.4">
      <c r="O275" s="298" t="s">
        <v>287</v>
      </c>
      <c r="P275" s="308" t="s">
        <v>314</v>
      </c>
      <c r="Q275" s="280" t="s">
        <v>157</v>
      </c>
      <c r="R275" s="280" t="str">
        <f t="shared" si="17"/>
        <v>LEntertaint AreaInd Bg Tim</v>
      </c>
      <c r="S275" s="452">
        <f t="shared" si="19"/>
        <v>120000000</v>
      </c>
    </row>
  </sheetData>
  <sheetProtection algorithmName="SHA-512" hashValue="bjMl4jMBhQc4+syeZ+VIADvSv+QnOBj2h7sOFEz/fv3C2FJZkRmSm10taQYE+lriLvJpUnoK62Cvt/8KW/i79w==" saltValue="C+kNGYy4JG37HnE0P4dB8g==" spinCount="100000" sheet="1" objects="1" scenarios="1"/>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pageSetUpPr fitToPage="1"/>
  </sheetPr>
  <dimension ref="A1:BK759"/>
  <sheetViews>
    <sheetView showGridLines="0" topLeftCell="E51" zoomScale="98" zoomScaleNormal="98" workbookViewId="0">
      <selection activeCell="F72" sqref="F72"/>
    </sheetView>
  </sheetViews>
  <sheetFormatPr defaultColWidth="9.1796875" defaultRowHeight="14" x14ac:dyDescent="0.3"/>
  <cols>
    <col min="1" max="1" width="2.7265625" style="121" customWidth="1"/>
    <col min="2" max="2" width="3.7265625" style="121" customWidth="1"/>
    <col min="3" max="3" width="9.1796875" style="121"/>
    <col min="4" max="4" width="17" style="121" bestFit="1" customWidth="1"/>
    <col min="5" max="7" width="21" style="121" bestFit="1" customWidth="1"/>
    <col min="8" max="10" width="18.81640625" style="121" bestFit="1" customWidth="1"/>
    <col min="11" max="11" width="21.453125" style="121" bestFit="1" customWidth="1"/>
    <col min="12" max="12" width="9.1796875" style="121" customWidth="1"/>
    <col min="13" max="13" width="20.26953125" style="121" bestFit="1" customWidth="1"/>
    <col min="14" max="14" width="17.7265625" style="121" bestFit="1" customWidth="1"/>
    <col min="15" max="15" width="16.54296875" style="121" customWidth="1"/>
    <col min="16" max="16" width="17.453125" style="121" bestFit="1" customWidth="1"/>
    <col min="17" max="17" width="16.81640625" style="121" customWidth="1"/>
    <col min="18" max="20" width="16.54296875" style="121" customWidth="1"/>
    <col min="21" max="21" width="3.81640625" style="121" customWidth="1"/>
    <col min="22" max="22" width="7" style="121" customWidth="1"/>
    <col min="23" max="23" width="16.7265625" style="121" bestFit="1" customWidth="1"/>
    <col min="24" max="24" width="15.7265625" style="121" customWidth="1"/>
    <col min="25" max="26" width="9.1796875" style="121"/>
    <col min="27" max="28" width="0" style="121" hidden="1" customWidth="1"/>
    <col min="29" max="29" width="16.7265625" style="121" hidden="1" customWidth="1"/>
    <col min="30" max="43" width="0" style="121" hidden="1" customWidth="1"/>
    <col min="44" max="44" width="14.81640625" style="121" hidden="1" customWidth="1"/>
    <col min="45" max="48" width="16.453125" style="121" hidden="1" customWidth="1"/>
    <col min="49" max="50" width="14.54296875" style="121" hidden="1" customWidth="1"/>
    <col min="51" max="51" width="16.453125" style="121" hidden="1" customWidth="1"/>
    <col min="52" max="52" width="14.54296875" style="121" hidden="1" customWidth="1"/>
    <col min="53" max="53" width="14.54296875" style="274" hidden="1" customWidth="1"/>
    <col min="54" max="56" width="14.54296875" style="275" hidden="1" customWidth="1"/>
    <col min="57" max="58" width="10.26953125" style="275" hidden="1" customWidth="1"/>
    <col min="59" max="59" width="12.81640625" style="275" hidden="1" customWidth="1"/>
    <col min="60" max="62" width="0" style="275" hidden="1" customWidth="1"/>
    <col min="63" max="78" width="0" style="121" hidden="1" customWidth="1"/>
    <col min="79" max="16384" width="9.1796875" style="121"/>
  </cols>
  <sheetData>
    <row r="1" spans="1:63" x14ac:dyDescent="0.3">
      <c r="A1" s="122"/>
      <c r="B1" s="123"/>
      <c r="C1" s="123"/>
      <c r="D1" s="123"/>
      <c r="E1" s="123"/>
      <c r="F1" s="123"/>
      <c r="G1" s="123"/>
      <c r="H1" s="123"/>
      <c r="I1" s="123"/>
      <c r="J1" s="123"/>
      <c r="K1" s="123"/>
      <c r="L1" s="123"/>
      <c r="M1" s="123"/>
      <c r="N1" s="123"/>
      <c r="O1" s="123"/>
      <c r="P1" s="123"/>
      <c r="Q1" s="123"/>
      <c r="R1" s="123"/>
      <c r="S1" s="123"/>
      <c r="T1" s="123"/>
      <c r="U1" s="124"/>
    </row>
    <row r="2" spans="1:63" ht="20" x14ac:dyDescent="0.4">
      <c r="A2" s="126"/>
      <c r="B2" s="130" t="s">
        <v>144</v>
      </c>
      <c r="C2" s="130"/>
      <c r="D2" s="125"/>
      <c r="E2" s="125"/>
      <c r="F2" s="125"/>
      <c r="G2" s="125"/>
      <c r="H2" s="125"/>
      <c r="I2" s="125"/>
      <c r="J2" s="125"/>
      <c r="K2" s="125"/>
      <c r="L2" s="125"/>
      <c r="M2" s="125"/>
      <c r="N2" s="125"/>
      <c r="O2" s="125"/>
      <c r="P2" s="288" t="s">
        <v>305</v>
      </c>
      <c r="Q2" s="287" t="s">
        <v>306</v>
      </c>
      <c r="R2" s="287"/>
      <c r="S2" s="287"/>
      <c r="T2" s="287"/>
      <c r="U2" s="207"/>
    </row>
    <row r="3" spans="1:63" x14ac:dyDescent="0.3">
      <c r="A3" s="126"/>
      <c r="B3" s="125"/>
      <c r="C3" s="125"/>
      <c r="D3" s="125"/>
      <c r="E3" s="125"/>
      <c r="F3" s="125"/>
      <c r="G3" s="125"/>
      <c r="H3" s="125"/>
      <c r="I3" s="125"/>
      <c r="J3" s="125"/>
      <c r="K3" s="125"/>
      <c r="L3" s="125"/>
      <c r="M3" s="125"/>
      <c r="N3" s="125"/>
      <c r="O3" s="125"/>
      <c r="P3" s="125"/>
      <c r="Q3" s="125"/>
      <c r="R3" s="125"/>
      <c r="S3" s="125"/>
      <c r="T3" s="125"/>
      <c r="U3" s="208"/>
    </row>
    <row r="4" spans="1:63" x14ac:dyDescent="0.3">
      <c r="A4" s="126"/>
      <c r="B4" s="125"/>
      <c r="C4" s="125"/>
      <c r="D4" s="125"/>
      <c r="E4" s="125"/>
      <c r="F4" s="125"/>
      <c r="G4" s="125"/>
      <c r="H4" s="125"/>
      <c r="I4" s="125"/>
      <c r="J4" s="125"/>
      <c r="K4" s="125"/>
      <c r="L4" s="125"/>
      <c r="M4" s="125"/>
      <c r="N4" s="125"/>
      <c r="O4" s="125"/>
      <c r="P4" s="125"/>
      <c r="Q4" s="125"/>
      <c r="R4" s="125"/>
      <c r="S4" s="125"/>
      <c r="T4" s="125"/>
      <c r="U4" s="208"/>
    </row>
    <row r="5" spans="1:63" x14ac:dyDescent="0.3">
      <c r="A5" s="126"/>
      <c r="B5" s="129" t="s">
        <v>145</v>
      </c>
      <c r="C5" s="129"/>
      <c r="D5" s="125"/>
      <c r="E5" s="127" t="s">
        <v>146</v>
      </c>
      <c r="F5" s="1104" t="s">
        <v>307</v>
      </c>
      <c r="G5" s="1104"/>
      <c r="H5" s="1104"/>
      <c r="I5" s="1104"/>
      <c r="J5" s="1104"/>
      <c r="K5" s="1104"/>
      <c r="L5" s="1104"/>
      <c r="M5" s="1104"/>
      <c r="N5" s="286" t="s">
        <v>294</v>
      </c>
      <c r="O5" s="289">
        <v>3</v>
      </c>
      <c r="P5" s="125"/>
      <c r="Q5" s="125"/>
      <c r="R5" s="125"/>
      <c r="S5" s="125"/>
      <c r="T5" s="125"/>
      <c r="U5" s="208"/>
    </row>
    <row r="6" spans="1:63" ht="14.5" thickBot="1" x14ac:dyDescent="0.35">
      <c r="A6" s="126"/>
      <c r="B6" s="129" t="s">
        <v>123</v>
      </c>
      <c r="C6" s="129"/>
      <c r="D6" s="125"/>
      <c r="E6" s="127" t="s">
        <v>146</v>
      </c>
      <c r="F6" s="1105" t="s">
        <v>308</v>
      </c>
      <c r="G6" s="1105"/>
      <c r="H6" s="1105"/>
      <c r="I6" s="1105"/>
      <c r="J6" s="1105"/>
      <c r="K6" s="1105"/>
      <c r="L6" s="1105"/>
      <c r="M6" s="1105"/>
      <c r="N6" s="1104"/>
      <c r="O6" s="1105"/>
      <c r="P6" s="125"/>
      <c r="Q6" s="125"/>
      <c r="R6" s="125"/>
      <c r="S6" s="125"/>
      <c r="T6" s="125"/>
      <c r="U6" s="208"/>
      <c r="BB6" s="275" t="s">
        <v>109</v>
      </c>
      <c r="BC6" s="275" t="s">
        <v>110</v>
      </c>
      <c r="BD6" s="275" t="s">
        <v>45</v>
      </c>
      <c r="BE6" s="275" t="s">
        <v>98</v>
      </c>
      <c r="BF6" s="275" t="s">
        <v>113</v>
      </c>
      <c r="BG6" s="275" t="s">
        <v>42</v>
      </c>
      <c r="BH6" s="275" t="s">
        <v>111</v>
      </c>
      <c r="BI6" s="275" t="s">
        <v>46</v>
      </c>
      <c r="BJ6" s="275" t="s">
        <v>112</v>
      </c>
    </row>
    <row r="7" spans="1:63" ht="14.5" thickBot="1" x14ac:dyDescent="0.35">
      <c r="A7" s="126"/>
      <c r="B7" s="129" t="s">
        <v>147</v>
      </c>
      <c r="C7" s="129"/>
      <c r="D7" s="125"/>
      <c r="E7" s="127" t="s">
        <v>146</v>
      </c>
      <c r="F7" s="1106" t="s">
        <v>149</v>
      </c>
      <c r="G7" s="1106"/>
      <c r="H7" s="1106"/>
      <c r="I7" s="1106"/>
      <c r="J7" s="125"/>
      <c r="K7" s="125"/>
      <c r="L7" s="125"/>
      <c r="M7" s="125"/>
      <c r="N7" s="125"/>
      <c r="O7" s="125"/>
      <c r="P7" s="125"/>
      <c r="Q7" s="125"/>
      <c r="R7" s="125"/>
      <c r="S7" s="125"/>
      <c r="T7" s="125"/>
      <c r="U7" s="208"/>
      <c r="AC7" s="121" t="s">
        <v>147</v>
      </c>
      <c r="AD7" s="121" t="s">
        <v>148</v>
      </c>
      <c r="AE7" s="121" t="s">
        <v>167</v>
      </c>
      <c r="AF7" s="121" t="s">
        <v>170</v>
      </c>
      <c r="AG7" s="121" t="s">
        <v>171</v>
      </c>
      <c r="AH7" s="121" t="s">
        <v>116</v>
      </c>
      <c r="AI7" s="121" t="s">
        <v>184</v>
      </c>
      <c r="AJ7" s="121" t="s">
        <v>195</v>
      </c>
      <c r="AK7" s="121" t="s">
        <v>121</v>
      </c>
      <c r="AL7" s="121" t="s">
        <v>221</v>
      </c>
      <c r="AM7" s="121" t="s">
        <v>234</v>
      </c>
      <c r="AQ7" s="139" t="s">
        <v>115</v>
      </c>
      <c r="AR7" s="139" t="s">
        <v>114</v>
      </c>
      <c r="AS7" s="139">
        <f>J10</f>
        <v>2014</v>
      </c>
      <c r="AT7" s="139">
        <f>AS7+1</f>
        <v>2015</v>
      </c>
      <c r="AU7" s="139">
        <f t="shared" ref="AU7" si="0">AT7+1</f>
        <v>2016</v>
      </c>
      <c r="AV7" s="139">
        <f>AU7+1</f>
        <v>2017</v>
      </c>
      <c r="AW7" s="139">
        <f>AV7+1</f>
        <v>2018</v>
      </c>
      <c r="AX7" s="139">
        <f t="shared" ref="AX7" si="1">AW7+1</f>
        <v>2019</v>
      </c>
    </row>
    <row r="8" spans="1:63" x14ac:dyDescent="0.3">
      <c r="A8" s="126"/>
      <c r="B8" s="129" t="s">
        <v>148</v>
      </c>
      <c r="C8" s="129"/>
      <c r="D8" s="125"/>
      <c r="E8" s="127" t="s">
        <v>146</v>
      </c>
      <c r="F8" s="1106" t="s">
        <v>158</v>
      </c>
      <c r="G8" s="1106"/>
      <c r="H8" s="1106"/>
      <c r="I8" s="1106"/>
      <c r="J8" s="215" t="str">
        <f>VLOOKUP(Q16,BA8:BK757,11,FALSE)</f>
        <v>L</v>
      </c>
      <c r="K8" s="125" t="s">
        <v>206</v>
      </c>
      <c r="L8" s="125"/>
      <c r="M8" s="190">
        <v>5</v>
      </c>
      <c r="N8" s="125" t="s">
        <v>116</v>
      </c>
      <c r="O8" s="125"/>
      <c r="P8" s="125"/>
      <c r="Q8" s="125"/>
      <c r="R8" s="125"/>
      <c r="S8" s="125"/>
      <c r="T8" s="125"/>
      <c r="U8" s="208"/>
      <c r="AC8" s="121" t="s">
        <v>149</v>
      </c>
      <c r="AD8" s="121" t="s">
        <v>158</v>
      </c>
      <c r="AE8" s="121" t="s">
        <v>168</v>
      </c>
      <c r="AF8" s="121">
        <v>1</v>
      </c>
      <c r="AG8" s="121" t="s">
        <v>172</v>
      </c>
      <c r="AH8" s="121">
        <v>2014</v>
      </c>
      <c r="AI8" s="121" t="s">
        <v>185</v>
      </c>
      <c r="AQ8" s="133">
        <v>1</v>
      </c>
      <c r="AR8" s="134" t="s">
        <v>109</v>
      </c>
      <c r="AS8" s="171">
        <f t="shared" ref="AS8:AS16" si="2">E21*$Q$16*E33*60</f>
        <v>1798200000</v>
      </c>
      <c r="AT8" s="171">
        <f t="shared" ref="AT8:AT16" si="3">F21*$Q$16*F33*60</f>
        <v>0</v>
      </c>
      <c r="AU8" s="171">
        <f t="shared" ref="AU8:AU16" si="4">G21*$Q$16*G33*60</f>
        <v>0</v>
      </c>
      <c r="AV8" s="171">
        <f t="shared" ref="AV8:AV16" si="5">H21*$Q$16*H33*60</f>
        <v>0</v>
      </c>
      <c r="AW8" s="171">
        <f t="shared" ref="AW8:AW16" si="6">I21*$Q$16*I33*60</f>
        <v>0</v>
      </c>
      <c r="AX8" s="171">
        <f t="shared" ref="AX8:AX16" si="7">J21*$Q$16*J33*60</f>
        <v>0</v>
      </c>
      <c r="BA8" s="274">
        <v>1</v>
      </c>
      <c r="BB8" s="275" t="s">
        <v>304</v>
      </c>
      <c r="BC8" s="275">
        <v>270000</v>
      </c>
      <c r="BD8" s="275">
        <v>300000</v>
      </c>
      <c r="BE8" s="275">
        <v>180000</v>
      </c>
      <c r="BF8" s="275">
        <v>270000</v>
      </c>
      <c r="BK8" s="121" t="s">
        <v>282</v>
      </c>
    </row>
    <row r="9" spans="1:63" x14ac:dyDescent="0.3">
      <c r="A9" s="126"/>
      <c r="B9" s="129" t="s">
        <v>167</v>
      </c>
      <c r="C9" s="129"/>
      <c r="D9" s="125"/>
      <c r="E9" s="127" t="s">
        <v>146</v>
      </c>
      <c r="F9" s="1106" t="s">
        <v>168</v>
      </c>
      <c r="G9" s="1106"/>
      <c r="H9" s="1106"/>
      <c r="I9" s="1106"/>
      <c r="J9" s="125"/>
      <c r="K9" s="125"/>
      <c r="L9" s="125"/>
      <c r="M9" s="125"/>
      <c r="N9" s="125"/>
      <c r="O9" s="125"/>
      <c r="P9" s="125"/>
      <c r="Q9" s="125"/>
      <c r="R9" s="125"/>
      <c r="S9" s="125"/>
      <c r="T9" s="125"/>
      <c r="U9" s="208"/>
      <c r="AC9" s="121" t="s">
        <v>150</v>
      </c>
      <c r="AD9" s="121" t="s">
        <v>159</v>
      </c>
      <c r="AE9" s="121" t="s">
        <v>169</v>
      </c>
      <c r="AF9" s="121">
        <v>2</v>
      </c>
      <c r="AG9" s="121" t="s">
        <v>173</v>
      </c>
      <c r="AH9" s="121">
        <v>2015</v>
      </c>
      <c r="AI9" s="121" t="s">
        <v>186</v>
      </c>
      <c r="AJ9" s="121">
        <v>1</v>
      </c>
      <c r="AK9" s="121">
        <v>1</v>
      </c>
      <c r="AL9" s="156">
        <v>0.05</v>
      </c>
      <c r="AM9" s="176">
        <v>0.05</v>
      </c>
      <c r="AQ9" s="135">
        <v>2</v>
      </c>
      <c r="AR9" s="136" t="s">
        <v>110</v>
      </c>
      <c r="AS9" s="159">
        <f t="shared" si="2"/>
        <v>1678320000</v>
      </c>
      <c r="AT9" s="159">
        <f t="shared" si="3"/>
        <v>0</v>
      </c>
      <c r="AU9" s="159">
        <f t="shared" si="4"/>
        <v>0</v>
      </c>
      <c r="AV9" s="159">
        <f t="shared" si="5"/>
        <v>0</v>
      </c>
      <c r="AW9" s="159">
        <f t="shared" si="6"/>
        <v>0</v>
      </c>
      <c r="AX9" s="159">
        <f t="shared" si="7"/>
        <v>0</v>
      </c>
      <c r="BA9" s="274">
        <v>2</v>
      </c>
      <c r="BB9" s="275" t="s">
        <v>304</v>
      </c>
      <c r="BC9" s="275">
        <v>270000</v>
      </c>
      <c r="BD9" s="275">
        <v>300000</v>
      </c>
      <c r="BE9" s="275">
        <v>180000</v>
      </c>
      <c r="BF9" s="275">
        <v>270000</v>
      </c>
      <c r="BK9" s="121" t="s">
        <v>282</v>
      </c>
    </row>
    <row r="10" spans="1:63" x14ac:dyDescent="0.3">
      <c r="A10" s="126"/>
      <c r="B10" s="129" t="s">
        <v>170</v>
      </c>
      <c r="C10" s="129"/>
      <c r="D10" s="125"/>
      <c r="E10" s="127" t="s">
        <v>146</v>
      </c>
      <c r="F10" s="189">
        <v>20</v>
      </c>
      <c r="G10" s="1107" t="s">
        <v>173</v>
      </c>
      <c r="H10" s="1218"/>
      <c r="I10" s="1108"/>
      <c r="J10" s="189">
        <v>2014</v>
      </c>
      <c r="K10" s="125"/>
      <c r="L10" s="125"/>
      <c r="M10" s="125"/>
      <c r="N10" s="125"/>
      <c r="O10" s="125"/>
      <c r="P10" s="125"/>
      <c r="Q10" s="125"/>
      <c r="R10" s="125"/>
      <c r="S10" s="125"/>
      <c r="T10" s="125"/>
      <c r="U10" s="208"/>
      <c r="AC10" s="121" t="s">
        <v>151</v>
      </c>
      <c r="AD10" s="121" t="s">
        <v>160</v>
      </c>
      <c r="AF10" s="121">
        <v>3</v>
      </c>
      <c r="AG10" s="121" t="s">
        <v>174</v>
      </c>
      <c r="AH10" s="121">
        <v>2016</v>
      </c>
      <c r="AI10" s="121" t="s">
        <v>187</v>
      </c>
      <c r="AK10" s="121">
        <v>3</v>
      </c>
      <c r="AL10" s="156">
        <v>0.1</v>
      </c>
      <c r="AM10" s="176">
        <v>0.1</v>
      </c>
      <c r="AQ10" s="135">
        <v>3</v>
      </c>
      <c r="AR10" s="136" t="s">
        <v>45</v>
      </c>
      <c r="AS10" s="159">
        <f t="shared" si="2"/>
        <v>0</v>
      </c>
      <c r="AT10" s="159">
        <f t="shared" si="3"/>
        <v>1864800000</v>
      </c>
      <c r="AU10" s="159">
        <f t="shared" si="4"/>
        <v>0</v>
      </c>
      <c r="AV10" s="159">
        <f t="shared" si="5"/>
        <v>0</v>
      </c>
      <c r="AW10" s="159">
        <f t="shared" si="6"/>
        <v>0</v>
      </c>
      <c r="AX10" s="159">
        <f t="shared" si="7"/>
        <v>0</v>
      </c>
      <c r="AY10" s="174"/>
      <c r="AZ10" s="174"/>
      <c r="BA10" s="274">
        <v>3</v>
      </c>
      <c r="BB10" s="275" t="s">
        <v>304</v>
      </c>
      <c r="BC10" s="275">
        <v>270000</v>
      </c>
      <c r="BD10" s="275">
        <v>300000</v>
      </c>
      <c r="BE10" s="275">
        <v>180000</v>
      </c>
      <c r="BF10" s="275">
        <v>270000</v>
      </c>
      <c r="BK10" s="121" t="s">
        <v>282</v>
      </c>
    </row>
    <row r="11" spans="1:63" x14ac:dyDescent="0.3">
      <c r="A11" s="126"/>
      <c r="B11" s="129" t="s">
        <v>184</v>
      </c>
      <c r="C11" s="129"/>
      <c r="D11" s="125"/>
      <c r="E11" s="127" t="s">
        <v>146</v>
      </c>
      <c r="F11" s="1106" t="s">
        <v>186</v>
      </c>
      <c r="G11" s="1106"/>
      <c r="H11" s="1106"/>
      <c r="I11" s="1106"/>
      <c r="J11" s="125"/>
      <c r="K11" s="125"/>
      <c r="L11" s="125"/>
      <c r="M11" s="125"/>
      <c r="N11" s="125"/>
      <c r="O11" s="125"/>
      <c r="P11" s="125"/>
      <c r="Q11" s="125"/>
      <c r="R11" s="125"/>
      <c r="S11" s="125"/>
      <c r="T11" s="125"/>
      <c r="U11" s="208"/>
      <c r="AC11" s="121" t="s">
        <v>152</v>
      </c>
      <c r="AD11" s="121" t="s">
        <v>164</v>
      </c>
      <c r="AF11" s="121">
        <v>4</v>
      </c>
      <c r="AG11" s="121" t="s">
        <v>175</v>
      </c>
      <c r="AH11" s="121">
        <v>2017</v>
      </c>
      <c r="AI11" s="121" t="s">
        <v>188</v>
      </c>
      <c r="AK11" s="121">
        <v>5</v>
      </c>
      <c r="AM11" s="176">
        <v>0.15</v>
      </c>
      <c r="AQ11" s="135">
        <v>4</v>
      </c>
      <c r="AR11" s="136" t="s">
        <v>98</v>
      </c>
      <c r="AS11" s="159">
        <f t="shared" si="2"/>
        <v>0</v>
      </c>
      <c r="AT11" s="159">
        <f t="shared" si="3"/>
        <v>0</v>
      </c>
      <c r="AU11" s="159">
        <f t="shared" si="4"/>
        <v>0</v>
      </c>
      <c r="AV11" s="159">
        <f t="shared" si="5"/>
        <v>0</v>
      </c>
      <c r="AW11" s="159">
        <f t="shared" si="6"/>
        <v>0</v>
      </c>
      <c r="AX11" s="159">
        <f t="shared" si="7"/>
        <v>0</v>
      </c>
      <c r="BA11" s="274">
        <v>4</v>
      </c>
      <c r="BB11" s="275" t="s">
        <v>304</v>
      </c>
      <c r="BC11" s="275">
        <v>270000</v>
      </c>
      <c r="BD11" s="275">
        <v>300000</v>
      </c>
      <c r="BE11" s="275">
        <v>180000</v>
      </c>
      <c r="BF11" s="275">
        <v>270000</v>
      </c>
      <c r="BK11" s="121" t="s">
        <v>282</v>
      </c>
    </row>
    <row r="12" spans="1:63" ht="15" x14ac:dyDescent="0.3">
      <c r="A12" s="126"/>
      <c r="B12" s="125"/>
      <c r="C12" s="125"/>
      <c r="D12" s="125"/>
      <c r="E12" s="125"/>
      <c r="F12" s="125"/>
      <c r="G12" s="125"/>
      <c r="H12" s="125"/>
      <c r="I12" s="125"/>
      <c r="J12" s="125"/>
      <c r="K12" s="125"/>
      <c r="L12" s="253" t="s">
        <v>293</v>
      </c>
      <c r="M12" s="125"/>
      <c r="N12" s="125"/>
      <c r="O12" s="125"/>
      <c r="P12" s="125"/>
      <c r="Q12" s="125"/>
      <c r="R12" s="125"/>
      <c r="S12" s="125"/>
      <c r="T12" s="125"/>
      <c r="U12" s="208"/>
      <c r="AC12" s="121" t="s">
        <v>153</v>
      </c>
      <c r="AD12" s="121" t="s">
        <v>161</v>
      </c>
      <c r="AF12" s="121">
        <v>5</v>
      </c>
      <c r="AG12" s="121" t="s">
        <v>176</v>
      </c>
      <c r="AH12" s="121">
        <v>2018</v>
      </c>
      <c r="AK12" s="121">
        <v>10</v>
      </c>
      <c r="AM12" s="176">
        <v>0.2</v>
      </c>
      <c r="AQ12" s="135">
        <v>5</v>
      </c>
      <c r="AR12" s="136" t="s">
        <v>113</v>
      </c>
      <c r="AS12" s="159">
        <f t="shared" si="2"/>
        <v>0</v>
      </c>
      <c r="AT12" s="159">
        <f t="shared" si="3"/>
        <v>0</v>
      </c>
      <c r="AU12" s="159">
        <f t="shared" si="4"/>
        <v>0</v>
      </c>
      <c r="AV12" s="159">
        <f t="shared" si="5"/>
        <v>0</v>
      </c>
      <c r="AW12" s="159">
        <f t="shared" si="6"/>
        <v>0</v>
      </c>
      <c r="AX12" s="159">
        <f t="shared" si="7"/>
        <v>0</v>
      </c>
      <c r="BA12" s="274">
        <v>5</v>
      </c>
      <c r="BB12" s="275" t="s">
        <v>304</v>
      </c>
      <c r="BC12" s="275">
        <v>270000</v>
      </c>
      <c r="BD12" s="275">
        <v>300000</v>
      </c>
      <c r="BE12" s="275">
        <v>180000</v>
      </c>
      <c r="BF12" s="275">
        <v>270000</v>
      </c>
      <c r="BK12" s="121" t="s">
        <v>282</v>
      </c>
    </row>
    <row r="13" spans="1:63" ht="14.5" thickBot="1" x14ac:dyDescent="0.35">
      <c r="A13" s="126"/>
      <c r="B13" s="131" t="s">
        <v>189</v>
      </c>
      <c r="C13" s="125"/>
      <c r="D13" s="125"/>
      <c r="E13" s="125"/>
      <c r="F13" s="125"/>
      <c r="G13" s="125"/>
      <c r="H13" s="125"/>
      <c r="I13" s="125"/>
      <c r="J13" s="125"/>
      <c r="K13" s="125"/>
      <c r="L13" s="125"/>
      <c r="M13" s="125"/>
      <c r="N13" s="125"/>
      <c r="O13" s="125"/>
      <c r="P13" s="125"/>
      <c r="Q13" s="125"/>
      <c r="R13" s="125"/>
      <c r="S13" s="125"/>
      <c r="T13" s="125"/>
      <c r="U13" s="208"/>
      <c r="AC13" s="121" t="s">
        <v>154</v>
      </c>
      <c r="AD13" s="121" t="s">
        <v>162</v>
      </c>
      <c r="AF13" s="121">
        <v>6</v>
      </c>
      <c r="AG13" s="121" t="s">
        <v>177</v>
      </c>
      <c r="AH13" s="121">
        <v>2019</v>
      </c>
      <c r="AM13" s="176">
        <v>0.25</v>
      </c>
      <c r="AQ13" s="135">
        <v>6</v>
      </c>
      <c r="AR13" s="136" t="s">
        <v>42</v>
      </c>
      <c r="AS13" s="159">
        <f t="shared" si="2"/>
        <v>0</v>
      </c>
      <c r="AT13" s="159">
        <f t="shared" si="3"/>
        <v>0</v>
      </c>
      <c r="AU13" s="159">
        <f t="shared" si="4"/>
        <v>0</v>
      </c>
      <c r="AV13" s="159">
        <f t="shared" si="5"/>
        <v>0</v>
      </c>
      <c r="AW13" s="159">
        <f t="shared" si="6"/>
        <v>0</v>
      </c>
      <c r="AX13" s="159">
        <f t="shared" si="7"/>
        <v>0</v>
      </c>
      <c r="BA13" s="274">
        <v>6</v>
      </c>
      <c r="BB13" s="275" t="s">
        <v>304</v>
      </c>
      <c r="BC13" s="275">
        <v>270000</v>
      </c>
      <c r="BD13" s="275">
        <v>300000</v>
      </c>
      <c r="BE13" s="275">
        <v>180000</v>
      </c>
      <c r="BF13" s="275">
        <v>270000</v>
      </c>
      <c r="BK13" s="121" t="s">
        <v>282</v>
      </c>
    </row>
    <row r="14" spans="1:63" ht="14.5" thickTop="1" x14ac:dyDescent="0.3">
      <c r="A14" s="126"/>
      <c r="B14" s="125" t="s">
        <v>190</v>
      </c>
      <c r="C14" s="125"/>
      <c r="D14" s="125"/>
      <c r="E14" s="127" t="s">
        <v>146</v>
      </c>
      <c r="F14" s="140">
        <v>5.5E-2</v>
      </c>
      <c r="G14" s="125" t="s">
        <v>193</v>
      </c>
      <c r="H14" s="125"/>
      <c r="I14" s="125"/>
      <c r="J14" s="125"/>
      <c r="K14" s="125"/>
      <c r="L14" s="263"/>
      <c r="M14" s="264"/>
      <c r="N14" s="264"/>
      <c r="O14" s="264"/>
      <c r="P14" s="264"/>
      <c r="Q14" s="264"/>
      <c r="R14" s="265"/>
      <c r="S14" s="125"/>
      <c r="T14" s="125"/>
      <c r="U14" s="208"/>
      <c r="AC14" s="121" t="s">
        <v>155</v>
      </c>
      <c r="AD14" s="121" t="s">
        <v>163</v>
      </c>
      <c r="AF14" s="121">
        <v>7</v>
      </c>
      <c r="AG14" s="121" t="s">
        <v>178</v>
      </c>
      <c r="AH14" s="121">
        <v>2020</v>
      </c>
      <c r="AM14" s="176">
        <v>0.3</v>
      </c>
      <c r="AQ14" s="135">
        <v>7</v>
      </c>
      <c r="AR14" s="136" t="s">
        <v>111</v>
      </c>
      <c r="AS14" s="159">
        <f t="shared" si="2"/>
        <v>0</v>
      </c>
      <c r="AT14" s="159">
        <f t="shared" si="3"/>
        <v>0</v>
      </c>
      <c r="AU14" s="159">
        <f t="shared" si="4"/>
        <v>0</v>
      </c>
      <c r="AV14" s="159">
        <f t="shared" si="5"/>
        <v>0</v>
      </c>
      <c r="AW14" s="159">
        <f t="shared" si="6"/>
        <v>0</v>
      </c>
      <c r="AX14" s="159">
        <f t="shared" si="7"/>
        <v>0</v>
      </c>
      <c r="BA14" s="274">
        <v>7</v>
      </c>
      <c r="BB14" s="275" t="s">
        <v>304</v>
      </c>
      <c r="BC14" s="275">
        <v>270000</v>
      </c>
      <c r="BD14" s="275">
        <v>300000</v>
      </c>
      <c r="BE14" s="275">
        <v>180000</v>
      </c>
      <c r="BF14" s="275">
        <v>270000</v>
      </c>
      <c r="BK14" s="121" t="s">
        <v>282</v>
      </c>
    </row>
    <row r="15" spans="1:63" x14ac:dyDescent="0.3">
      <c r="A15" s="126"/>
      <c r="B15" s="121" t="s">
        <v>302</v>
      </c>
      <c r="E15" s="127" t="s">
        <v>146</v>
      </c>
      <c r="F15" s="156">
        <v>0.15</v>
      </c>
      <c r="H15" s="125"/>
      <c r="I15" s="125"/>
      <c r="J15" s="125"/>
      <c r="K15" s="125"/>
      <c r="L15" s="266"/>
      <c r="M15" s="131" t="s">
        <v>196</v>
      </c>
      <c r="N15" s="125"/>
      <c r="O15" s="125"/>
      <c r="P15" s="125"/>
      <c r="Q15" s="125"/>
      <c r="R15" s="267"/>
      <c r="S15" s="125"/>
      <c r="T15" s="125"/>
      <c r="U15" s="208"/>
      <c r="AC15" s="121" t="s">
        <v>156</v>
      </c>
      <c r="AD15" s="121" t="s">
        <v>165</v>
      </c>
      <c r="AF15" s="121">
        <v>8</v>
      </c>
      <c r="AG15" s="121" t="s">
        <v>179</v>
      </c>
      <c r="AH15" s="121">
        <v>2021</v>
      </c>
      <c r="AM15" s="176">
        <v>0.35</v>
      </c>
      <c r="AQ15" s="135">
        <v>8</v>
      </c>
      <c r="AR15" s="136" t="s">
        <v>46</v>
      </c>
      <c r="AS15" s="159">
        <f t="shared" si="2"/>
        <v>0</v>
      </c>
      <c r="AT15" s="159">
        <f t="shared" si="3"/>
        <v>0</v>
      </c>
      <c r="AU15" s="159">
        <f t="shared" si="4"/>
        <v>0</v>
      </c>
      <c r="AV15" s="159">
        <f t="shared" si="5"/>
        <v>0</v>
      </c>
      <c r="AW15" s="159">
        <f t="shared" si="6"/>
        <v>0</v>
      </c>
      <c r="AX15" s="159">
        <f t="shared" si="7"/>
        <v>0</v>
      </c>
      <c r="BA15" s="274">
        <v>8</v>
      </c>
      <c r="BB15" s="275" t="s">
        <v>304</v>
      </c>
      <c r="BC15" s="275">
        <v>270000</v>
      </c>
      <c r="BD15" s="275">
        <v>300000</v>
      </c>
      <c r="BE15" s="275">
        <v>180000</v>
      </c>
      <c r="BF15" s="275">
        <v>270000</v>
      </c>
      <c r="BK15" s="121" t="s">
        <v>282</v>
      </c>
    </row>
    <row r="16" spans="1:63" ht="14.5" thickBot="1" x14ac:dyDescent="0.35">
      <c r="A16" s="126"/>
      <c r="B16" s="125" t="s">
        <v>191</v>
      </c>
      <c r="C16" s="125"/>
      <c r="D16" s="125"/>
      <c r="E16" s="127" t="s">
        <v>146</v>
      </c>
      <c r="F16" s="140">
        <v>0.125</v>
      </c>
      <c r="G16" s="125" t="s">
        <v>193</v>
      </c>
      <c r="H16" s="125"/>
      <c r="I16" s="125"/>
      <c r="J16" s="125"/>
      <c r="K16" s="125"/>
      <c r="L16" s="266"/>
      <c r="M16" s="125" t="s">
        <v>197</v>
      </c>
      <c r="N16" s="125"/>
      <c r="O16" s="125"/>
      <c r="P16" s="125" t="s">
        <v>146</v>
      </c>
      <c r="Q16" s="191">
        <v>222</v>
      </c>
      <c r="R16" s="267" t="s">
        <v>199</v>
      </c>
      <c r="S16" s="125"/>
      <c r="T16" s="125"/>
      <c r="U16" s="208"/>
      <c r="AC16" s="121" t="s">
        <v>157</v>
      </c>
      <c r="AD16" s="121" t="s">
        <v>166</v>
      </c>
      <c r="AF16" s="121">
        <v>9</v>
      </c>
      <c r="AG16" s="121" t="s">
        <v>180</v>
      </c>
      <c r="AH16" s="121">
        <v>2022</v>
      </c>
      <c r="AM16" s="176">
        <v>0.4</v>
      </c>
      <c r="AQ16" s="137">
        <v>9</v>
      </c>
      <c r="AR16" s="138" t="s">
        <v>112</v>
      </c>
      <c r="AS16" s="175">
        <f t="shared" si="2"/>
        <v>0</v>
      </c>
      <c r="AT16" s="175">
        <f t="shared" si="3"/>
        <v>0</v>
      </c>
      <c r="AU16" s="175">
        <f t="shared" si="4"/>
        <v>0</v>
      </c>
      <c r="AV16" s="175">
        <f t="shared" si="5"/>
        <v>0</v>
      </c>
      <c r="AW16" s="175">
        <f t="shared" si="6"/>
        <v>0</v>
      </c>
      <c r="AX16" s="175">
        <f t="shared" si="7"/>
        <v>0</v>
      </c>
      <c r="BA16" s="274">
        <v>9</v>
      </c>
      <c r="BB16" s="275" t="s">
        <v>304</v>
      </c>
      <c r="BC16" s="275">
        <v>270000</v>
      </c>
      <c r="BD16" s="275">
        <v>300000</v>
      </c>
      <c r="BE16" s="275">
        <v>180000</v>
      </c>
      <c r="BF16" s="275">
        <v>270000</v>
      </c>
      <c r="BK16" s="121" t="s">
        <v>282</v>
      </c>
    </row>
    <row r="17" spans="1:63" ht="14.5" thickBot="1" x14ac:dyDescent="0.35">
      <c r="A17" s="126"/>
      <c r="B17" s="125" t="s">
        <v>192</v>
      </c>
      <c r="C17" s="125"/>
      <c r="D17" s="125"/>
      <c r="E17" s="127" t="s">
        <v>146</v>
      </c>
      <c r="F17" s="141">
        <v>12500</v>
      </c>
      <c r="G17" s="128" t="s">
        <v>194</v>
      </c>
      <c r="H17" s="128"/>
      <c r="I17" s="125"/>
      <c r="J17" s="125"/>
      <c r="K17" s="125"/>
      <c r="L17" s="266"/>
      <c r="M17" s="125" t="s">
        <v>198</v>
      </c>
      <c r="N17" s="125"/>
      <c r="O17" s="125"/>
      <c r="P17" s="125" t="s">
        <v>146</v>
      </c>
      <c r="Q17" s="191">
        <v>3</v>
      </c>
      <c r="R17" s="267" t="s">
        <v>200</v>
      </c>
      <c r="S17" s="125"/>
      <c r="T17" s="125"/>
      <c r="U17" s="208"/>
      <c r="AF17" s="121">
        <v>10</v>
      </c>
      <c r="AG17" s="121" t="s">
        <v>181</v>
      </c>
      <c r="AH17" s="121">
        <v>2023</v>
      </c>
      <c r="AM17" s="176">
        <v>0.45</v>
      </c>
      <c r="BA17" s="274">
        <v>10</v>
      </c>
      <c r="BB17" s="275" t="s">
        <v>304</v>
      </c>
      <c r="BC17" s="275">
        <v>270000</v>
      </c>
      <c r="BD17" s="275">
        <v>300000</v>
      </c>
      <c r="BE17" s="275">
        <v>180000</v>
      </c>
      <c r="BF17" s="275">
        <v>270000</v>
      </c>
      <c r="BK17" s="121" t="s">
        <v>282</v>
      </c>
    </row>
    <row r="18" spans="1:63" ht="14.5" thickBot="1" x14ac:dyDescent="0.35">
      <c r="A18" s="126"/>
      <c r="B18" s="125"/>
      <c r="C18" s="125"/>
      <c r="D18" s="125"/>
      <c r="E18" s="125"/>
      <c r="F18" s="125"/>
      <c r="G18" s="125"/>
      <c r="H18" s="125"/>
      <c r="I18" s="125"/>
      <c r="J18" s="125"/>
      <c r="K18" s="125"/>
      <c r="L18" s="266"/>
      <c r="M18" s="125"/>
      <c r="N18" s="125"/>
      <c r="O18" s="125"/>
      <c r="P18" s="125"/>
      <c r="Q18" s="125"/>
      <c r="R18" s="267"/>
      <c r="S18" s="125"/>
      <c r="T18" s="125"/>
      <c r="U18" s="208"/>
      <c r="AF18" s="121">
        <v>11</v>
      </c>
      <c r="AG18" s="121" t="s">
        <v>182</v>
      </c>
      <c r="AH18" s="121">
        <v>2024</v>
      </c>
      <c r="AM18" s="176">
        <v>0.5</v>
      </c>
      <c r="AQ18" s="139" t="s">
        <v>115</v>
      </c>
      <c r="AR18" s="139" t="s">
        <v>114</v>
      </c>
      <c r="AS18" s="139">
        <f>AS7</f>
        <v>2014</v>
      </c>
      <c r="AT18" s="139">
        <f>AS18+1</f>
        <v>2015</v>
      </c>
      <c r="AU18" s="139">
        <f t="shared" ref="AU18" si="8">AT18+1</f>
        <v>2016</v>
      </c>
      <c r="AV18" s="139">
        <f>AU18+1</f>
        <v>2017</v>
      </c>
      <c r="AW18" s="139">
        <f>AV18+1</f>
        <v>2018</v>
      </c>
      <c r="AX18" s="139">
        <f t="shared" ref="AX18" si="9">AW18+1</f>
        <v>2019</v>
      </c>
      <c r="BA18" s="274">
        <v>11</v>
      </c>
      <c r="BB18" s="275" t="s">
        <v>304</v>
      </c>
      <c r="BC18" s="275">
        <v>270000</v>
      </c>
      <c r="BD18" s="275">
        <v>300000</v>
      </c>
      <c r="BE18" s="275">
        <v>180000</v>
      </c>
      <c r="BF18" s="275">
        <v>270000</v>
      </c>
      <c r="BK18" s="121" t="s">
        <v>282</v>
      </c>
    </row>
    <row r="19" spans="1:63" ht="14.5" thickBot="1" x14ac:dyDescent="0.35">
      <c r="A19" s="126"/>
      <c r="B19" s="131" t="s">
        <v>230</v>
      </c>
      <c r="C19" s="131"/>
      <c r="D19" s="125"/>
      <c r="E19" s="125"/>
      <c r="F19" s="125"/>
      <c r="G19" s="125"/>
      <c r="H19" s="125"/>
      <c r="I19" s="125"/>
      <c r="J19" s="125"/>
      <c r="K19" s="125"/>
      <c r="L19" s="266"/>
      <c r="M19" s="125" t="s">
        <v>295</v>
      </c>
      <c r="N19" s="125"/>
      <c r="O19" s="125"/>
      <c r="P19" s="125" t="s">
        <v>146</v>
      </c>
      <c r="Q19" s="209">
        <f>K55</f>
        <v>6036624000</v>
      </c>
      <c r="R19" s="267"/>
      <c r="S19" s="125"/>
      <c r="T19" s="125"/>
      <c r="U19" s="208"/>
      <c r="AF19" s="121">
        <v>12</v>
      </c>
      <c r="AG19" s="121" t="s">
        <v>183</v>
      </c>
      <c r="AH19" s="121">
        <v>2025</v>
      </c>
      <c r="AM19" s="176">
        <v>0.55000000000000004</v>
      </c>
      <c r="AQ19" s="133">
        <v>1</v>
      </c>
      <c r="AR19" s="134" t="s">
        <v>109</v>
      </c>
      <c r="AS19" s="171">
        <f>IF(AS8&gt;1,AS8/5,0)</f>
        <v>359640000</v>
      </c>
      <c r="AT19" s="171">
        <f>IF(AS19&gt;1,AS19,AT8/5)</f>
        <v>359640000</v>
      </c>
      <c r="AU19" s="171">
        <f t="shared" ref="AU19:AV19" si="10">IF(AT19&gt;1,AT19,AU8/5)</f>
        <v>359640000</v>
      </c>
      <c r="AV19" s="171">
        <f t="shared" si="10"/>
        <v>359640000</v>
      </c>
      <c r="AW19" s="171">
        <f t="shared" ref="AW19" si="11">IF(AV19&gt;1,AV19,AW8/5)</f>
        <v>359640000</v>
      </c>
      <c r="AX19" s="171">
        <f t="shared" ref="AX19" si="12">IF(AW19&gt;1,AW19,AX8/5)</f>
        <v>359640000</v>
      </c>
      <c r="BA19" s="274">
        <v>12</v>
      </c>
      <c r="BB19" s="275" t="s">
        <v>304</v>
      </c>
      <c r="BC19" s="275">
        <v>270000</v>
      </c>
      <c r="BD19" s="275">
        <v>300000</v>
      </c>
      <c r="BE19" s="275">
        <v>180000</v>
      </c>
      <c r="BF19" s="275">
        <v>270000</v>
      </c>
      <c r="BK19" s="121" t="s">
        <v>282</v>
      </c>
    </row>
    <row r="20" spans="1:63" ht="14.5" thickBot="1" x14ac:dyDescent="0.35">
      <c r="A20" s="126"/>
      <c r="B20" s="165"/>
      <c r="C20" s="139" t="s">
        <v>115</v>
      </c>
      <c r="D20" s="139" t="s">
        <v>114</v>
      </c>
      <c r="E20" s="139">
        <f>J10</f>
        <v>2014</v>
      </c>
      <c r="F20" s="139">
        <f>E20+1</f>
        <v>2015</v>
      </c>
      <c r="G20" s="139">
        <f t="shared" ref="G20:J20" si="13">F20+1</f>
        <v>2016</v>
      </c>
      <c r="H20" s="139">
        <f>G20+1</f>
        <v>2017</v>
      </c>
      <c r="I20" s="139">
        <f>H20+1</f>
        <v>2018</v>
      </c>
      <c r="J20" s="139">
        <f t="shared" si="13"/>
        <v>2019</v>
      </c>
      <c r="K20" s="125"/>
      <c r="L20" s="266"/>
      <c r="M20" s="125" t="s">
        <v>298</v>
      </c>
      <c r="N20" s="125"/>
      <c r="O20" s="125"/>
      <c r="P20" s="125" t="s">
        <v>146</v>
      </c>
      <c r="Q20" s="209">
        <f>-K61-K62</f>
        <v>-885000000</v>
      </c>
      <c r="R20" s="267"/>
      <c r="S20" s="125"/>
      <c r="T20" s="125"/>
      <c r="U20" s="208"/>
      <c r="V20" s="178"/>
      <c r="W20" s="144"/>
      <c r="X20" s="144"/>
      <c r="AF20" s="121">
        <v>13</v>
      </c>
      <c r="AM20" s="176">
        <v>0.6</v>
      </c>
      <c r="AQ20" s="135">
        <v>2</v>
      </c>
      <c r="AR20" s="136" t="s">
        <v>110</v>
      </c>
      <c r="AS20" s="159">
        <f t="shared" ref="AS20:AS27" si="14">IF(AS9&gt;1,AS9/5,0)</f>
        <v>335664000</v>
      </c>
      <c r="AT20" s="159">
        <f t="shared" ref="AT20:AT27" si="15">IF(AS20&gt;1,AS20,AT9/5)</f>
        <v>335664000</v>
      </c>
      <c r="AU20" s="159">
        <f t="shared" ref="AU20:AU27" si="16">IF(AT20&gt;1,AT20,AU9/5)</f>
        <v>335664000</v>
      </c>
      <c r="AV20" s="159">
        <f t="shared" ref="AV20:AV27" si="17">IF(AU20&gt;1,AU20,AV9/5)</f>
        <v>335664000</v>
      </c>
      <c r="AW20" s="159">
        <f t="shared" ref="AW20:AW27" si="18">IF(AV20&gt;1,AV20,AW9/5)</f>
        <v>335664000</v>
      </c>
      <c r="AX20" s="159">
        <f t="shared" ref="AX20:AX27" si="19">IF(AW20&gt;1,AW20,AX9/5)</f>
        <v>335664000</v>
      </c>
      <c r="BA20" s="274">
        <v>13</v>
      </c>
      <c r="BB20" s="275" t="s">
        <v>304</v>
      </c>
      <c r="BC20" s="275">
        <v>270000</v>
      </c>
      <c r="BD20" s="275">
        <v>300000</v>
      </c>
      <c r="BE20" s="275">
        <v>180000</v>
      </c>
      <c r="BF20" s="275">
        <v>270000</v>
      </c>
      <c r="BK20" s="121" t="s">
        <v>282</v>
      </c>
    </row>
    <row r="21" spans="1:63" x14ac:dyDescent="0.3">
      <c r="A21" s="126"/>
      <c r="B21" s="132"/>
      <c r="C21" s="133">
        <v>1</v>
      </c>
      <c r="D21" s="134" t="s">
        <v>109</v>
      </c>
      <c r="E21" s="277">
        <f>VLOOKUP($Q$16,$BA$8:$BJ$757,2,FALSE)</f>
        <v>135000</v>
      </c>
      <c r="F21" s="277">
        <f>E21</f>
        <v>135000</v>
      </c>
      <c r="G21" s="277">
        <f>F21</f>
        <v>135000</v>
      </c>
      <c r="H21" s="277">
        <f>G21</f>
        <v>135000</v>
      </c>
      <c r="I21" s="277">
        <f>H21</f>
        <v>135000</v>
      </c>
      <c r="J21" s="277">
        <f>I21</f>
        <v>135000</v>
      </c>
      <c r="K21" s="285"/>
      <c r="L21" s="266"/>
      <c r="M21" s="125" t="s">
        <v>297</v>
      </c>
      <c r="N21" s="125"/>
      <c r="O21" s="125"/>
      <c r="P21" s="125" t="s">
        <v>146</v>
      </c>
      <c r="Q21" s="254">
        <f>-K58-K59-K60</f>
        <v>-4250000000</v>
      </c>
      <c r="R21" s="267"/>
      <c r="S21" s="125"/>
      <c r="T21" s="125"/>
      <c r="U21" s="208"/>
      <c r="V21" s="143"/>
      <c r="W21" s="177"/>
      <c r="X21" s="143"/>
      <c r="AF21" s="121">
        <v>14</v>
      </c>
      <c r="AM21" s="176">
        <v>0.65</v>
      </c>
      <c r="AQ21" s="135">
        <v>3</v>
      </c>
      <c r="AR21" s="136" t="s">
        <v>45</v>
      </c>
      <c r="AS21" s="159">
        <f t="shared" si="14"/>
        <v>0</v>
      </c>
      <c r="AT21" s="159">
        <f t="shared" si="15"/>
        <v>372960000</v>
      </c>
      <c r="AU21" s="159">
        <f t="shared" si="16"/>
        <v>372960000</v>
      </c>
      <c r="AV21" s="159">
        <f t="shared" si="17"/>
        <v>372960000</v>
      </c>
      <c r="AW21" s="159">
        <f t="shared" si="18"/>
        <v>372960000</v>
      </c>
      <c r="AX21" s="159">
        <f t="shared" si="19"/>
        <v>372960000</v>
      </c>
      <c r="BA21" s="274">
        <v>14</v>
      </c>
      <c r="BB21" s="275" t="s">
        <v>304</v>
      </c>
      <c r="BC21" s="275">
        <v>270000</v>
      </c>
      <c r="BD21" s="275">
        <v>300000</v>
      </c>
      <c r="BE21" s="275">
        <v>180000</v>
      </c>
      <c r="BF21" s="275">
        <v>270000</v>
      </c>
      <c r="BK21" s="121" t="s">
        <v>282</v>
      </c>
    </row>
    <row r="22" spans="1:63" x14ac:dyDescent="0.3">
      <c r="A22" s="126"/>
      <c r="B22" s="132"/>
      <c r="C22" s="135">
        <v>2</v>
      </c>
      <c r="D22" s="136" t="s">
        <v>110</v>
      </c>
      <c r="E22" s="276">
        <f>VLOOKUP($Q$16,$BA$8:$BJ$757,3,FALSE)</f>
        <v>126000</v>
      </c>
      <c r="F22" s="276">
        <f>E22</f>
        <v>126000</v>
      </c>
      <c r="G22" s="276">
        <f t="shared" ref="G22:J22" si="20">F22</f>
        <v>126000</v>
      </c>
      <c r="H22" s="276">
        <f t="shared" si="20"/>
        <v>126000</v>
      </c>
      <c r="I22" s="276">
        <f t="shared" si="20"/>
        <v>126000</v>
      </c>
      <c r="J22" s="276">
        <f t="shared" si="20"/>
        <v>126000</v>
      </c>
      <c r="K22" s="285"/>
      <c r="L22" s="266"/>
      <c r="M22" s="125" t="s">
        <v>296</v>
      </c>
      <c r="N22" s="125"/>
      <c r="O22" s="125"/>
      <c r="P22" s="125" t="s">
        <v>146</v>
      </c>
      <c r="Q22" s="255">
        <f>-K63-K64-K65</f>
        <v>-625500000</v>
      </c>
      <c r="R22" s="267"/>
      <c r="S22" s="125"/>
      <c r="T22" s="125"/>
      <c r="U22" s="208"/>
      <c r="V22" s="144"/>
      <c r="W22" s="179"/>
      <c r="X22" s="141"/>
      <c r="AF22" s="121">
        <v>15</v>
      </c>
      <c r="AM22" s="176">
        <v>0.7</v>
      </c>
      <c r="AQ22" s="135">
        <v>4</v>
      </c>
      <c r="AR22" s="136" t="s">
        <v>98</v>
      </c>
      <c r="AS22" s="159">
        <f t="shared" si="14"/>
        <v>0</v>
      </c>
      <c r="AT22" s="159">
        <f t="shared" si="15"/>
        <v>0</v>
      </c>
      <c r="AU22" s="159">
        <f t="shared" si="16"/>
        <v>0</v>
      </c>
      <c r="AV22" s="159">
        <f t="shared" si="17"/>
        <v>0</v>
      </c>
      <c r="AW22" s="159">
        <f t="shared" si="18"/>
        <v>0</v>
      </c>
      <c r="AX22" s="159">
        <f t="shared" si="19"/>
        <v>0</v>
      </c>
      <c r="BA22" s="274">
        <v>15</v>
      </c>
      <c r="BB22" s="275" t="s">
        <v>304</v>
      </c>
      <c r="BC22" s="275">
        <v>270000</v>
      </c>
      <c r="BD22" s="275">
        <v>300000</v>
      </c>
      <c r="BE22" s="275">
        <v>180000</v>
      </c>
      <c r="BF22" s="275">
        <v>270000</v>
      </c>
      <c r="BK22" s="121" t="s">
        <v>282</v>
      </c>
    </row>
    <row r="23" spans="1:63" x14ac:dyDescent="0.3">
      <c r="A23" s="126"/>
      <c r="B23" s="132"/>
      <c r="C23" s="135">
        <v>3</v>
      </c>
      <c r="D23" s="136" t="s">
        <v>45</v>
      </c>
      <c r="E23" s="276">
        <f>VLOOKUP($Q$16,$BA$8:$BJ$757,4,FALSE)</f>
        <v>140000</v>
      </c>
      <c r="F23" s="276">
        <f t="shared" ref="F23:J23" si="21">E23</f>
        <v>140000</v>
      </c>
      <c r="G23" s="276">
        <f t="shared" si="21"/>
        <v>140000</v>
      </c>
      <c r="H23" s="276">
        <f t="shared" si="21"/>
        <v>140000</v>
      </c>
      <c r="I23" s="276">
        <f t="shared" si="21"/>
        <v>140000</v>
      </c>
      <c r="J23" s="276">
        <f t="shared" si="21"/>
        <v>140000</v>
      </c>
      <c r="K23" s="285"/>
      <c r="L23" s="266"/>
      <c r="M23" s="125" t="s">
        <v>243</v>
      </c>
      <c r="N23" s="125"/>
      <c r="O23" s="125"/>
      <c r="P23" s="125" t="s">
        <v>146</v>
      </c>
      <c r="Q23" s="209">
        <f>K72</f>
        <v>-605484750</v>
      </c>
      <c r="R23" s="267"/>
      <c r="S23" s="125"/>
      <c r="T23" s="125"/>
      <c r="U23" s="208"/>
      <c r="V23" s="141"/>
      <c r="W23" s="179"/>
      <c r="X23" s="141"/>
      <c r="AF23" s="121">
        <v>16</v>
      </c>
      <c r="AM23" s="176">
        <v>0.75</v>
      </c>
      <c r="AQ23" s="135">
        <v>5</v>
      </c>
      <c r="AR23" s="136" t="s">
        <v>113</v>
      </c>
      <c r="AS23" s="159">
        <f t="shared" si="14"/>
        <v>0</v>
      </c>
      <c r="AT23" s="159">
        <f t="shared" si="15"/>
        <v>0</v>
      </c>
      <c r="AU23" s="159">
        <f t="shared" si="16"/>
        <v>0</v>
      </c>
      <c r="AV23" s="159">
        <f t="shared" si="17"/>
        <v>0</v>
      </c>
      <c r="AW23" s="159">
        <f t="shared" si="18"/>
        <v>0</v>
      </c>
      <c r="AX23" s="159">
        <f t="shared" si="19"/>
        <v>0</v>
      </c>
      <c r="BA23" s="274">
        <v>16</v>
      </c>
      <c r="BB23" s="275" t="s">
        <v>304</v>
      </c>
      <c r="BC23" s="275">
        <v>270000</v>
      </c>
      <c r="BD23" s="275">
        <v>300000</v>
      </c>
      <c r="BE23" s="275">
        <v>180000</v>
      </c>
      <c r="BF23" s="275">
        <v>270000</v>
      </c>
      <c r="BK23" s="121" t="s">
        <v>282</v>
      </c>
    </row>
    <row r="24" spans="1:63" ht="14.5" thickBot="1" x14ac:dyDescent="0.35">
      <c r="A24" s="126"/>
      <c r="B24" s="132"/>
      <c r="C24" s="135">
        <v>4</v>
      </c>
      <c r="D24" s="136" t="s">
        <v>98</v>
      </c>
      <c r="E24" s="276">
        <f>IF(K24=BA759,BE759,VLOOKUP($Q$16,$BA$8:$BJ$757,5,FALSE))</f>
        <v>130000</v>
      </c>
      <c r="F24" s="276">
        <f t="shared" ref="F24:J24" si="22">E24</f>
        <v>130000</v>
      </c>
      <c r="G24" s="276">
        <f t="shared" si="22"/>
        <v>130000</v>
      </c>
      <c r="H24" s="276">
        <f t="shared" si="22"/>
        <v>130000</v>
      </c>
      <c r="I24" s="276">
        <f t="shared" si="22"/>
        <v>130000</v>
      </c>
      <c r="J24" s="276">
        <f t="shared" si="22"/>
        <v>130000</v>
      </c>
      <c r="K24" s="285"/>
      <c r="L24" s="266"/>
      <c r="M24" s="259"/>
      <c r="N24" s="259" t="s">
        <v>303</v>
      </c>
      <c r="O24" s="259"/>
      <c r="P24" s="259"/>
      <c r="Q24" s="256">
        <f>SUM(Q19:Q23)</f>
        <v>-329360750</v>
      </c>
      <c r="R24" s="268"/>
      <c r="S24" s="125"/>
      <c r="T24" s="125"/>
      <c r="U24" s="208"/>
      <c r="V24" s="141"/>
      <c r="W24" s="179"/>
      <c r="X24" s="141"/>
      <c r="AF24" s="121">
        <v>17</v>
      </c>
      <c r="AM24" s="176">
        <v>0.8</v>
      </c>
      <c r="AQ24" s="135">
        <v>6</v>
      </c>
      <c r="AR24" s="136" t="s">
        <v>42</v>
      </c>
      <c r="AS24" s="159">
        <f t="shared" si="14"/>
        <v>0</v>
      </c>
      <c r="AT24" s="159">
        <f t="shared" si="15"/>
        <v>0</v>
      </c>
      <c r="AU24" s="159">
        <f t="shared" si="16"/>
        <v>0</v>
      </c>
      <c r="AV24" s="159">
        <f t="shared" si="17"/>
        <v>0</v>
      </c>
      <c r="AW24" s="159">
        <f t="shared" si="18"/>
        <v>0</v>
      </c>
      <c r="AX24" s="159">
        <f t="shared" si="19"/>
        <v>0</v>
      </c>
      <c r="BA24" s="274">
        <v>17</v>
      </c>
      <c r="BB24" s="275" t="s">
        <v>304</v>
      </c>
      <c r="BC24" s="275">
        <v>270000</v>
      </c>
      <c r="BD24" s="275">
        <v>300000</v>
      </c>
      <c r="BE24" s="275">
        <v>180000</v>
      </c>
      <c r="BF24" s="275">
        <v>270000</v>
      </c>
      <c r="BK24" s="121" t="s">
        <v>282</v>
      </c>
    </row>
    <row r="25" spans="1:63" ht="14.5" thickTop="1" x14ac:dyDescent="0.3">
      <c r="A25" s="126"/>
      <c r="B25" s="132"/>
      <c r="C25" s="135">
        <v>5</v>
      </c>
      <c r="D25" s="136" t="s">
        <v>113</v>
      </c>
      <c r="E25" s="276">
        <f>IF(K25=BA759,BF759,VLOOKUP($Q$16,$BA$8:$BJ$757,6,FALSE))</f>
        <v>126000</v>
      </c>
      <c r="F25" s="276">
        <f t="shared" ref="F25:J25" si="23">E25</f>
        <v>126000</v>
      </c>
      <c r="G25" s="276">
        <f t="shared" si="23"/>
        <v>126000</v>
      </c>
      <c r="H25" s="276">
        <f t="shared" si="23"/>
        <v>126000</v>
      </c>
      <c r="I25" s="276">
        <f t="shared" si="23"/>
        <v>126000</v>
      </c>
      <c r="J25" s="276">
        <f t="shared" si="23"/>
        <v>126000</v>
      </c>
      <c r="K25" s="285"/>
      <c r="L25" s="266"/>
      <c r="M25" s="125"/>
      <c r="N25" s="125"/>
      <c r="O25" s="125"/>
      <c r="P25" s="144"/>
      <c r="Q25" s="125"/>
      <c r="R25" s="267"/>
      <c r="S25" s="125"/>
      <c r="T25" s="125"/>
      <c r="U25" s="208"/>
      <c r="V25" s="141"/>
      <c r="W25" s="179"/>
      <c r="X25" s="141"/>
      <c r="AF25" s="121">
        <v>18</v>
      </c>
      <c r="AM25" s="176">
        <v>0.85</v>
      </c>
      <c r="AQ25" s="135">
        <v>7</v>
      </c>
      <c r="AR25" s="136" t="s">
        <v>111</v>
      </c>
      <c r="AS25" s="159">
        <f t="shared" si="14"/>
        <v>0</v>
      </c>
      <c r="AT25" s="159">
        <f t="shared" si="15"/>
        <v>0</v>
      </c>
      <c r="AU25" s="159">
        <f t="shared" si="16"/>
        <v>0</v>
      </c>
      <c r="AV25" s="159">
        <f t="shared" si="17"/>
        <v>0</v>
      </c>
      <c r="AW25" s="159">
        <f t="shared" si="18"/>
        <v>0</v>
      </c>
      <c r="AX25" s="159">
        <f t="shared" si="19"/>
        <v>0</v>
      </c>
      <c r="BA25" s="274">
        <v>18</v>
      </c>
      <c r="BB25" s="275" t="s">
        <v>304</v>
      </c>
      <c r="BC25" s="275">
        <v>270000</v>
      </c>
      <c r="BD25" s="275">
        <v>300000</v>
      </c>
      <c r="BE25" s="275">
        <v>180000</v>
      </c>
      <c r="BF25" s="275">
        <v>270000</v>
      </c>
      <c r="BK25" s="121" t="s">
        <v>282</v>
      </c>
    </row>
    <row r="26" spans="1:63" x14ac:dyDescent="0.3">
      <c r="A26" s="126"/>
      <c r="B26" s="132"/>
      <c r="C26" s="135">
        <v>6</v>
      </c>
      <c r="D26" s="136" t="s">
        <v>42</v>
      </c>
      <c r="E26" s="276">
        <f>VLOOKUP($Q$16,$BA$8:$BJ$757,7,FALSE)</f>
        <v>0</v>
      </c>
      <c r="F26" s="276">
        <f t="shared" ref="F26:J26" si="24">E26</f>
        <v>0</v>
      </c>
      <c r="G26" s="276">
        <f t="shared" si="24"/>
        <v>0</v>
      </c>
      <c r="H26" s="276">
        <f t="shared" si="24"/>
        <v>0</v>
      </c>
      <c r="I26" s="276">
        <f t="shared" si="24"/>
        <v>0</v>
      </c>
      <c r="J26" s="276">
        <f t="shared" si="24"/>
        <v>0</v>
      </c>
      <c r="K26" s="285"/>
      <c r="L26" s="266"/>
      <c r="M26" s="125" t="s">
        <v>299</v>
      </c>
      <c r="N26" s="125"/>
      <c r="O26" s="125"/>
      <c r="P26" s="125" t="s">
        <v>146</v>
      </c>
      <c r="Q26" s="257">
        <f>NPV(F15,E73:J73)</f>
        <v>-1105837950.7570288</v>
      </c>
      <c r="R26" s="267"/>
      <c r="S26" s="125"/>
      <c r="T26" s="125"/>
      <c r="U26" s="208"/>
      <c r="V26" s="144"/>
      <c r="W26" s="179"/>
      <c r="X26" s="141"/>
      <c r="AF26" s="121">
        <v>19</v>
      </c>
      <c r="AM26" s="176">
        <v>0.9</v>
      </c>
      <c r="AQ26" s="135">
        <v>8</v>
      </c>
      <c r="AR26" s="136" t="s">
        <v>46</v>
      </c>
      <c r="AS26" s="159">
        <f t="shared" si="14"/>
        <v>0</v>
      </c>
      <c r="AT26" s="159">
        <f t="shared" si="15"/>
        <v>0</v>
      </c>
      <c r="AU26" s="159">
        <f t="shared" si="16"/>
        <v>0</v>
      </c>
      <c r="AV26" s="159">
        <f t="shared" si="17"/>
        <v>0</v>
      </c>
      <c r="AW26" s="159">
        <f t="shared" si="18"/>
        <v>0</v>
      </c>
      <c r="AX26" s="159">
        <f t="shared" si="19"/>
        <v>0</v>
      </c>
      <c r="BA26" s="274">
        <v>19</v>
      </c>
      <c r="BB26" s="275" t="s">
        <v>304</v>
      </c>
      <c r="BC26" s="275">
        <v>270000</v>
      </c>
      <c r="BD26" s="275">
        <v>300000</v>
      </c>
      <c r="BE26" s="275">
        <v>180000</v>
      </c>
      <c r="BF26" s="275">
        <v>270000</v>
      </c>
      <c r="BK26" s="121" t="s">
        <v>282</v>
      </c>
    </row>
    <row r="27" spans="1:63" ht="14.5" thickBot="1" x14ac:dyDescent="0.35">
      <c r="A27" s="126"/>
      <c r="B27" s="132"/>
      <c r="C27" s="135">
        <v>7</v>
      </c>
      <c r="D27" s="136" t="s">
        <v>111</v>
      </c>
      <c r="E27" s="276">
        <f>VLOOKUP($Q$16,$BA$8:$BJ$757,8,FALSE)</f>
        <v>0</v>
      </c>
      <c r="F27" s="276">
        <f t="shared" ref="F27:J27" si="25">E27</f>
        <v>0</v>
      </c>
      <c r="G27" s="276">
        <f t="shared" si="25"/>
        <v>0</v>
      </c>
      <c r="H27" s="276">
        <f t="shared" si="25"/>
        <v>0</v>
      </c>
      <c r="I27" s="276">
        <f t="shared" si="25"/>
        <v>0</v>
      </c>
      <c r="J27" s="276">
        <f t="shared" si="25"/>
        <v>0</v>
      </c>
      <c r="K27" s="285"/>
      <c r="L27" s="266"/>
      <c r="M27" s="125" t="s">
        <v>300</v>
      </c>
      <c r="N27" s="125"/>
      <c r="O27" s="125"/>
      <c r="P27" s="125" t="s">
        <v>146</v>
      </c>
      <c r="Q27" s="258">
        <f>N68</f>
        <v>-3.477707240877459E-2</v>
      </c>
      <c r="R27" s="267"/>
      <c r="S27" s="125"/>
      <c r="T27" s="125"/>
      <c r="U27" s="208"/>
      <c r="V27" s="144"/>
      <c r="W27" s="179"/>
      <c r="X27" s="141"/>
      <c r="AF27" s="121">
        <v>20</v>
      </c>
      <c r="AM27" s="176">
        <v>0.95</v>
      </c>
      <c r="AQ27" s="137">
        <v>9</v>
      </c>
      <c r="AR27" s="138" t="s">
        <v>112</v>
      </c>
      <c r="AS27" s="170">
        <f t="shared" si="14"/>
        <v>0</v>
      </c>
      <c r="AT27" s="170">
        <f t="shared" si="15"/>
        <v>0</v>
      </c>
      <c r="AU27" s="170">
        <f t="shared" si="16"/>
        <v>0</v>
      </c>
      <c r="AV27" s="170">
        <f t="shared" si="17"/>
        <v>0</v>
      </c>
      <c r="AW27" s="170">
        <f t="shared" si="18"/>
        <v>0</v>
      </c>
      <c r="AX27" s="170">
        <f t="shared" si="19"/>
        <v>0</v>
      </c>
      <c r="BA27" s="274">
        <v>20</v>
      </c>
      <c r="BB27" s="275" t="s">
        <v>304</v>
      </c>
      <c r="BC27" s="275">
        <v>270000</v>
      </c>
      <c r="BD27" s="275">
        <v>300000</v>
      </c>
      <c r="BE27" s="275">
        <v>180000</v>
      </c>
      <c r="BF27" s="275">
        <v>270000</v>
      </c>
      <c r="BK27" s="121" t="s">
        <v>282</v>
      </c>
    </row>
    <row r="28" spans="1:63" ht="17.5" x14ac:dyDescent="0.3">
      <c r="A28" s="126"/>
      <c r="B28" s="132"/>
      <c r="C28" s="135">
        <v>8</v>
      </c>
      <c r="D28" s="136" t="s">
        <v>46</v>
      </c>
      <c r="E28" s="276">
        <f>VLOOKUP($Q$16,$BA$8:$BJ$757,9,FALSE)</f>
        <v>0</v>
      </c>
      <c r="F28" s="276">
        <f t="shared" ref="F28:J28" si="26">E28</f>
        <v>0</v>
      </c>
      <c r="G28" s="276">
        <f t="shared" si="26"/>
        <v>0</v>
      </c>
      <c r="H28" s="276">
        <f t="shared" si="26"/>
        <v>0</v>
      </c>
      <c r="I28" s="276">
        <f t="shared" si="26"/>
        <v>0</v>
      </c>
      <c r="J28" s="276">
        <f t="shared" si="26"/>
        <v>0</v>
      </c>
      <c r="K28" s="285"/>
      <c r="L28" s="269" t="e">
        <f>MATCH(TRUE,E74:J74,0)</f>
        <v>#N/A</v>
      </c>
      <c r="M28" s="125" t="s">
        <v>301</v>
      </c>
      <c r="N28" s="125"/>
      <c r="O28" s="125"/>
      <c r="P28" s="125" t="s">
        <v>146</v>
      </c>
      <c r="Q28" s="262" t="e">
        <f ca="1">(L28-OFFSET(E73,0,L28)/OFFSET(E67,0,L28))*12</f>
        <v>#N/A</v>
      </c>
      <c r="R28" s="267" t="s">
        <v>171</v>
      </c>
      <c r="S28" s="125"/>
      <c r="T28" s="125"/>
      <c r="U28" s="208"/>
      <c r="V28" s="141"/>
      <c r="W28" s="179"/>
      <c r="X28" s="141"/>
      <c r="AF28" s="121">
        <v>21</v>
      </c>
      <c r="AM28" s="176">
        <v>1</v>
      </c>
      <c r="BA28" s="274">
        <v>21</v>
      </c>
      <c r="BB28" s="275" t="s">
        <v>304</v>
      </c>
      <c r="BC28" s="275">
        <v>270000</v>
      </c>
      <c r="BD28" s="275">
        <v>300000</v>
      </c>
      <c r="BE28" s="275">
        <v>180000</v>
      </c>
      <c r="BF28" s="275">
        <v>270000</v>
      </c>
      <c r="BK28" s="121" t="s">
        <v>282</v>
      </c>
    </row>
    <row r="29" spans="1:63" ht="14.5" thickBot="1" x14ac:dyDescent="0.35">
      <c r="A29" s="126"/>
      <c r="B29" s="132"/>
      <c r="C29" s="137">
        <v>9</v>
      </c>
      <c r="D29" s="138" t="s">
        <v>112</v>
      </c>
      <c r="E29" s="278">
        <f>VLOOKUP($Q$16,$BA$8:$BJ$757,10,FALSE)</f>
        <v>0</v>
      </c>
      <c r="F29" s="278">
        <f t="shared" ref="F29:J29" si="27">E29</f>
        <v>0</v>
      </c>
      <c r="G29" s="278">
        <f t="shared" si="27"/>
        <v>0</v>
      </c>
      <c r="H29" s="278">
        <f t="shared" si="27"/>
        <v>0</v>
      </c>
      <c r="I29" s="278">
        <f t="shared" si="27"/>
        <v>0</v>
      </c>
      <c r="J29" s="278">
        <f t="shared" si="27"/>
        <v>0</v>
      </c>
      <c r="K29" s="285"/>
      <c r="L29" s="270"/>
      <c r="M29" s="271"/>
      <c r="N29" s="271"/>
      <c r="O29" s="271"/>
      <c r="P29" s="272"/>
      <c r="Q29" s="271"/>
      <c r="R29" s="273"/>
      <c r="S29" s="125"/>
      <c r="T29" s="125"/>
      <c r="U29" s="208"/>
      <c r="V29" s="141"/>
      <c r="W29" s="179"/>
      <c r="X29" s="141"/>
      <c r="AF29" s="121">
        <v>22</v>
      </c>
      <c r="BA29" s="274">
        <v>22</v>
      </c>
      <c r="BB29" s="275" t="s">
        <v>304</v>
      </c>
      <c r="BC29" s="275">
        <v>270000</v>
      </c>
      <c r="BD29" s="275">
        <v>300000</v>
      </c>
      <c r="BE29" s="275">
        <v>180000</v>
      </c>
      <c r="BF29" s="275">
        <v>270000</v>
      </c>
      <c r="BK29" s="121" t="s">
        <v>282</v>
      </c>
    </row>
    <row r="30" spans="1:63" x14ac:dyDescent="0.3">
      <c r="A30" s="126"/>
      <c r="B30" s="125"/>
      <c r="C30" s="125"/>
      <c r="D30" s="125"/>
      <c r="E30" s="125"/>
      <c r="F30" s="125"/>
      <c r="G30" s="125"/>
      <c r="H30" s="125"/>
      <c r="I30" s="125"/>
      <c r="J30" s="125"/>
      <c r="K30" s="125"/>
      <c r="L30" s="143"/>
      <c r="M30" s="177"/>
      <c r="N30" s="143"/>
      <c r="O30" s="245"/>
      <c r="P30" s="144"/>
      <c r="Q30" s="144"/>
      <c r="R30" s="144"/>
      <c r="S30" s="125"/>
      <c r="T30" s="125"/>
      <c r="U30" s="208"/>
      <c r="V30" s="144"/>
      <c r="W30" s="179"/>
      <c r="X30" s="141"/>
      <c r="AF30" s="121">
        <v>23</v>
      </c>
      <c r="BA30" s="274">
        <v>23</v>
      </c>
      <c r="BB30" s="275" t="s">
        <v>304</v>
      </c>
      <c r="BC30" s="275">
        <v>270000</v>
      </c>
      <c r="BD30" s="275">
        <v>300000</v>
      </c>
      <c r="BE30" s="275">
        <v>180000</v>
      </c>
      <c r="BF30" s="275">
        <v>270000</v>
      </c>
      <c r="BK30" s="121" t="s">
        <v>282</v>
      </c>
    </row>
    <row r="31" spans="1:63" ht="14.5" thickBot="1" x14ac:dyDescent="0.35">
      <c r="A31" s="126"/>
      <c r="B31" s="131" t="s">
        <v>195</v>
      </c>
      <c r="C31" s="125"/>
      <c r="D31" s="125"/>
      <c r="E31" s="125"/>
      <c r="F31" s="125"/>
      <c r="G31" s="125"/>
      <c r="H31" s="125"/>
      <c r="I31" s="125"/>
      <c r="J31" s="125"/>
      <c r="K31" s="125"/>
      <c r="L31" s="144"/>
      <c r="M31" s="179"/>
      <c r="N31" s="244"/>
      <c r="O31" s="244"/>
      <c r="P31" s="144"/>
      <c r="Q31" s="125"/>
      <c r="R31" s="125"/>
      <c r="S31" s="125"/>
      <c r="T31" s="125"/>
      <c r="U31" s="208"/>
      <c r="V31" s="144"/>
      <c r="W31" s="144"/>
      <c r="X31" s="144"/>
      <c r="AF31" s="121">
        <v>24</v>
      </c>
      <c r="BA31" s="274">
        <v>24</v>
      </c>
      <c r="BB31" s="275" t="s">
        <v>304</v>
      </c>
      <c r="BC31" s="275">
        <v>270000</v>
      </c>
      <c r="BD31" s="275">
        <v>300000</v>
      </c>
      <c r="BE31" s="275">
        <v>180000</v>
      </c>
      <c r="BF31" s="275">
        <v>270000</v>
      </c>
      <c r="BK31" s="121" t="s">
        <v>282</v>
      </c>
    </row>
    <row r="32" spans="1:63" ht="14.5" thickBot="1" x14ac:dyDescent="0.35">
      <c r="A32" s="126"/>
      <c r="B32" s="125"/>
      <c r="C32" s="139" t="s">
        <v>115</v>
      </c>
      <c r="D32" s="139" t="s">
        <v>114</v>
      </c>
      <c r="E32" s="139">
        <f>E20</f>
        <v>2014</v>
      </c>
      <c r="F32" s="139">
        <f>E32+1</f>
        <v>2015</v>
      </c>
      <c r="G32" s="139">
        <f t="shared" ref="G32:J32" si="28">F32+1</f>
        <v>2016</v>
      </c>
      <c r="H32" s="139">
        <f>G32+1</f>
        <v>2017</v>
      </c>
      <c r="I32" s="139">
        <f>H32+1</f>
        <v>2018</v>
      </c>
      <c r="J32" s="139">
        <f t="shared" si="28"/>
        <v>2019</v>
      </c>
      <c r="K32" s="125"/>
      <c r="M32" s="131" t="s">
        <v>224</v>
      </c>
      <c r="N32" s="144"/>
      <c r="O32" s="125"/>
      <c r="P32" s="125"/>
      <c r="Q32" s="131" t="s">
        <v>207</v>
      </c>
      <c r="R32" s="125"/>
      <c r="S32" s="125"/>
      <c r="T32" s="125"/>
      <c r="U32" s="208"/>
      <c r="V32" s="143"/>
      <c r="W32" s="180"/>
      <c r="X32" s="144"/>
      <c r="AF32" s="121">
        <v>25</v>
      </c>
      <c r="BA32" s="274">
        <v>25</v>
      </c>
      <c r="BB32" s="275" t="s">
        <v>304</v>
      </c>
      <c r="BC32" s="275">
        <v>270000</v>
      </c>
      <c r="BD32" s="275">
        <v>300000</v>
      </c>
      <c r="BE32" s="275">
        <v>180000</v>
      </c>
      <c r="BF32" s="275">
        <v>270000</v>
      </c>
      <c r="BK32" s="121" t="s">
        <v>282</v>
      </c>
    </row>
    <row r="33" spans="1:63" ht="14.5" thickBot="1" x14ac:dyDescent="0.35">
      <c r="A33" s="126"/>
      <c r="B33" s="172">
        <f>SUM(E33:J33)</f>
        <v>1</v>
      </c>
      <c r="C33" s="133">
        <v>1</v>
      </c>
      <c r="D33" s="134" t="s">
        <v>109</v>
      </c>
      <c r="E33" s="195">
        <v>1</v>
      </c>
      <c r="F33" s="195"/>
      <c r="G33" s="195"/>
      <c r="H33" s="195"/>
      <c r="I33" s="195"/>
      <c r="J33" s="195"/>
      <c r="K33" s="173" t="str">
        <f>IF(B33&gt;1,"Salah","Benar")</f>
        <v>Benar</v>
      </c>
      <c r="M33" s="167">
        <v>1</v>
      </c>
      <c r="N33" s="169" t="s">
        <v>134</v>
      </c>
      <c r="O33" s="167" t="s">
        <v>223</v>
      </c>
      <c r="P33" s="125"/>
      <c r="Q33" s="142" t="s">
        <v>115</v>
      </c>
      <c r="R33" s="139" t="s">
        <v>201</v>
      </c>
      <c r="S33" s="148">
        <f>E20</f>
        <v>2014</v>
      </c>
      <c r="T33" s="139" t="s">
        <v>201</v>
      </c>
      <c r="U33" s="208"/>
      <c r="V33" s="144"/>
      <c r="W33" s="179"/>
      <c r="X33" s="141"/>
      <c r="AF33" s="121">
        <v>26</v>
      </c>
      <c r="BA33" s="274">
        <v>26</v>
      </c>
      <c r="BB33" s="275" t="s">
        <v>304</v>
      </c>
      <c r="BC33" s="275">
        <v>270000</v>
      </c>
      <c r="BD33" s="275">
        <v>300000</v>
      </c>
      <c r="BE33" s="275">
        <v>180000</v>
      </c>
      <c r="BF33" s="275">
        <v>270000</v>
      </c>
      <c r="BK33" s="121" t="s">
        <v>282</v>
      </c>
    </row>
    <row r="34" spans="1:63" x14ac:dyDescent="0.3">
      <c r="A34" s="126"/>
      <c r="B34" s="172">
        <f t="shared" ref="B34:B41" si="29">SUM(E34:J34)</f>
        <v>1</v>
      </c>
      <c r="C34" s="135">
        <v>2</v>
      </c>
      <c r="D34" s="136" t="s">
        <v>110</v>
      </c>
      <c r="E34" s="196">
        <v>1</v>
      </c>
      <c r="F34" s="196"/>
      <c r="G34" s="196"/>
      <c r="H34" s="196"/>
      <c r="I34" s="196"/>
      <c r="J34" s="196"/>
      <c r="K34" s="173" t="str">
        <f t="shared" ref="K34:K41" si="30">IF(B34&gt;1,"Salah","Benar")</f>
        <v>Benar</v>
      </c>
      <c r="M34" s="150"/>
      <c r="N34" s="146" t="s">
        <v>212</v>
      </c>
      <c r="O34" s="192">
        <v>30000000</v>
      </c>
      <c r="P34" s="125" t="s">
        <v>239</v>
      </c>
      <c r="Q34" s="155">
        <v>1</v>
      </c>
      <c r="R34" s="154" t="s">
        <v>118</v>
      </c>
      <c r="S34" s="123"/>
      <c r="T34" s="149"/>
      <c r="U34" s="208"/>
      <c r="V34" s="144"/>
      <c r="W34" s="179"/>
      <c r="X34" s="141"/>
      <c r="AF34" s="121">
        <v>27</v>
      </c>
      <c r="BA34" s="274">
        <v>27</v>
      </c>
      <c r="BB34" s="275" t="s">
        <v>304</v>
      </c>
      <c r="BC34" s="275">
        <v>270000</v>
      </c>
      <c r="BD34" s="275">
        <v>300000</v>
      </c>
      <c r="BE34" s="275">
        <v>180000</v>
      </c>
      <c r="BF34" s="275">
        <v>270000</v>
      </c>
      <c r="BK34" s="121" t="s">
        <v>282</v>
      </c>
    </row>
    <row r="35" spans="1:63" x14ac:dyDescent="0.3">
      <c r="A35" s="126"/>
      <c r="B35" s="172">
        <f t="shared" si="29"/>
        <v>1</v>
      </c>
      <c r="C35" s="135">
        <v>3</v>
      </c>
      <c r="D35" s="136" t="s">
        <v>45</v>
      </c>
      <c r="E35" s="196"/>
      <c r="F35" s="196">
        <v>1</v>
      </c>
      <c r="G35" s="196"/>
      <c r="H35" s="196"/>
      <c r="I35" s="196"/>
      <c r="J35" s="196"/>
      <c r="K35" s="173" t="str">
        <f t="shared" si="30"/>
        <v>Benar</v>
      </c>
      <c r="M35" s="159"/>
      <c r="N35" s="158" t="s">
        <v>213</v>
      </c>
      <c r="O35" s="193">
        <v>30000000</v>
      </c>
      <c r="P35" s="125" t="s">
        <v>239</v>
      </c>
      <c r="Q35" s="281" t="str">
        <f>J8&amp;F8&amp;F7</f>
        <v>LMallJabodetabek</v>
      </c>
      <c r="R35" s="158" t="s">
        <v>202</v>
      </c>
      <c r="S35" s="284">
        <f>VLOOKUP(Q35,Sitac!R6:S199,2,FALSE)</f>
        <v>700000000</v>
      </c>
      <c r="T35" s="159" t="s">
        <v>208</v>
      </c>
      <c r="U35" s="208"/>
      <c r="V35" s="144"/>
      <c r="W35" s="179"/>
      <c r="X35" s="141"/>
      <c r="AF35" s="121">
        <v>28</v>
      </c>
      <c r="BA35" s="274">
        <v>28</v>
      </c>
      <c r="BB35" s="275" t="s">
        <v>304</v>
      </c>
      <c r="BC35" s="275">
        <v>270000</v>
      </c>
      <c r="BD35" s="275">
        <v>300000</v>
      </c>
      <c r="BE35" s="275">
        <v>180000</v>
      </c>
      <c r="BF35" s="275">
        <v>270000</v>
      </c>
      <c r="BK35" s="121" t="s">
        <v>282</v>
      </c>
    </row>
    <row r="36" spans="1:63" x14ac:dyDescent="0.3">
      <c r="A36" s="126"/>
      <c r="B36" s="172">
        <f t="shared" si="29"/>
        <v>0</v>
      </c>
      <c r="C36" s="135">
        <v>4</v>
      </c>
      <c r="D36" s="136" t="s">
        <v>98</v>
      </c>
      <c r="E36" s="196"/>
      <c r="F36" s="196"/>
      <c r="G36" s="196"/>
      <c r="H36" s="196"/>
      <c r="I36" s="196"/>
      <c r="J36" s="196"/>
      <c r="K36" s="173" t="str">
        <f t="shared" si="30"/>
        <v>Benar</v>
      </c>
      <c r="M36" s="159"/>
      <c r="N36" s="158" t="s">
        <v>214</v>
      </c>
      <c r="O36" s="193">
        <v>30000000</v>
      </c>
      <c r="P36" s="125" t="s">
        <v>239</v>
      </c>
      <c r="Q36" s="157"/>
      <c r="R36" s="158" t="s">
        <v>204</v>
      </c>
      <c r="S36" s="201">
        <v>50000000</v>
      </c>
      <c r="T36" s="159" t="s">
        <v>209</v>
      </c>
      <c r="U36" s="208"/>
      <c r="V36" s="144"/>
      <c r="W36" s="179"/>
      <c r="X36" s="141"/>
      <c r="AF36" s="121">
        <v>29</v>
      </c>
      <c r="BA36" s="274">
        <v>29</v>
      </c>
      <c r="BB36" s="275" t="s">
        <v>304</v>
      </c>
      <c r="BC36" s="275">
        <v>270000</v>
      </c>
      <c r="BD36" s="275">
        <v>300000</v>
      </c>
      <c r="BE36" s="275">
        <v>180000</v>
      </c>
      <c r="BF36" s="275">
        <v>270000</v>
      </c>
      <c r="BK36" s="121" t="s">
        <v>282</v>
      </c>
    </row>
    <row r="37" spans="1:63" x14ac:dyDescent="0.3">
      <c r="A37" s="126"/>
      <c r="B37" s="172">
        <f t="shared" si="29"/>
        <v>0</v>
      </c>
      <c r="C37" s="135">
        <v>5</v>
      </c>
      <c r="D37" s="136" t="s">
        <v>113</v>
      </c>
      <c r="E37" s="196"/>
      <c r="F37" s="196"/>
      <c r="G37" s="196"/>
      <c r="H37" s="196"/>
      <c r="I37" s="196"/>
      <c r="J37" s="196"/>
      <c r="K37" s="173" t="str">
        <f t="shared" si="30"/>
        <v>Benar</v>
      </c>
      <c r="M37" s="159"/>
      <c r="N37" s="158" t="s">
        <v>215</v>
      </c>
      <c r="O37" s="193">
        <v>30000000</v>
      </c>
      <c r="P37" s="125" t="s">
        <v>239</v>
      </c>
      <c r="Q37" s="157"/>
      <c r="R37" s="158" t="s">
        <v>203</v>
      </c>
      <c r="S37" s="201"/>
      <c r="T37" s="159" t="s">
        <v>209</v>
      </c>
      <c r="U37" s="208"/>
      <c r="V37" s="144"/>
      <c r="W37" s="144"/>
      <c r="X37" s="144"/>
      <c r="AF37" s="121">
        <v>30</v>
      </c>
      <c r="BA37" s="274">
        <v>30</v>
      </c>
      <c r="BB37" s="275" t="s">
        <v>304</v>
      </c>
      <c r="BC37" s="275">
        <v>270000</v>
      </c>
      <c r="BD37" s="275">
        <v>300000</v>
      </c>
      <c r="BE37" s="275">
        <v>180000</v>
      </c>
      <c r="BF37" s="275">
        <v>270000</v>
      </c>
      <c r="BK37" s="121" t="s">
        <v>282</v>
      </c>
    </row>
    <row r="38" spans="1:63" x14ac:dyDescent="0.3">
      <c r="A38" s="126"/>
      <c r="B38" s="172">
        <f t="shared" si="29"/>
        <v>0</v>
      </c>
      <c r="C38" s="135">
        <v>6</v>
      </c>
      <c r="D38" s="136" t="s">
        <v>42</v>
      </c>
      <c r="E38" s="196"/>
      <c r="F38" s="196"/>
      <c r="G38" s="196"/>
      <c r="H38" s="196"/>
      <c r="I38" s="196"/>
      <c r="J38" s="196"/>
      <c r="K38" s="173" t="str">
        <f t="shared" si="30"/>
        <v>Benar</v>
      </c>
      <c r="M38" s="162"/>
      <c r="N38" s="158" t="s">
        <v>216</v>
      </c>
      <c r="O38" s="193"/>
      <c r="P38" s="125" t="s">
        <v>239</v>
      </c>
      <c r="Q38" s="157"/>
      <c r="R38" s="160"/>
      <c r="S38" s="161"/>
      <c r="T38" s="162"/>
      <c r="U38" s="208"/>
      <c r="V38" s="144"/>
      <c r="W38" s="144"/>
      <c r="X38" s="144"/>
      <c r="AF38" s="121">
        <v>31</v>
      </c>
      <c r="BA38" s="274">
        <v>31</v>
      </c>
      <c r="BB38" s="275" t="s">
        <v>304</v>
      </c>
      <c r="BC38" s="275">
        <v>270000</v>
      </c>
      <c r="BD38" s="275">
        <v>300000</v>
      </c>
      <c r="BE38" s="275">
        <v>180000</v>
      </c>
      <c r="BF38" s="275">
        <v>270000</v>
      </c>
      <c r="BK38" s="121" t="s">
        <v>282</v>
      </c>
    </row>
    <row r="39" spans="1:63" x14ac:dyDescent="0.3">
      <c r="A39" s="126"/>
      <c r="B39" s="172">
        <f t="shared" si="29"/>
        <v>0</v>
      </c>
      <c r="C39" s="135">
        <v>7</v>
      </c>
      <c r="D39" s="136" t="s">
        <v>111</v>
      </c>
      <c r="E39" s="196"/>
      <c r="F39" s="196"/>
      <c r="G39" s="196"/>
      <c r="H39" s="196"/>
      <c r="I39" s="196"/>
      <c r="J39" s="196"/>
      <c r="K39" s="173" t="str">
        <f t="shared" si="30"/>
        <v>Benar</v>
      </c>
      <c r="M39" s="162"/>
      <c r="N39" s="158" t="s">
        <v>217</v>
      </c>
      <c r="O39" s="193"/>
      <c r="P39" s="125" t="s">
        <v>239</v>
      </c>
      <c r="Q39" s="163">
        <v>2</v>
      </c>
      <c r="R39" s="136" t="s">
        <v>205</v>
      </c>
      <c r="S39" s="161"/>
      <c r="T39" s="162"/>
      <c r="U39" s="208"/>
      <c r="V39" s="144"/>
      <c r="W39" s="144"/>
      <c r="X39" s="144"/>
      <c r="BA39" s="274">
        <v>32</v>
      </c>
      <c r="BB39" s="275" t="s">
        <v>304</v>
      </c>
      <c r="BC39" s="275">
        <v>270000</v>
      </c>
      <c r="BD39" s="275">
        <v>300000</v>
      </c>
      <c r="BE39" s="275">
        <v>180000</v>
      </c>
      <c r="BF39" s="275">
        <v>270000</v>
      </c>
      <c r="BK39" s="121" t="s">
        <v>282</v>
      </c>
    </row>
    <row r="40" spans="1:63" x14ac:dyDescent="0.3">
      <c r="A40" s="126"/>
      <c r="B40" s="172">
        <f t="shared" si="29"/>
        <v>0</v>
      </c>
      <c r="C40" s="135">
        <v>8</v>
      </c>
      <c r="D40" s="136" t="s">
        <v>46</v>
      </c>
      <c r="E40" s="196"/>
      <c r="F40" s="196"/>
      <c r="G40" s="196"/>
      <c r="H40" s="196"/>
      <c r="I40" s="196"/>
      <c r="J40" s="196"/>
      <c r="K40" s="173" t="str">
        <f t="shared" si="30"/>
        <v>Benar</v>
      </c>
      <c r="M40" s="159"/>
      <c r="N40" s="158" t="s">
        <v>218</v>
      </c>
      <c r="O40" s="193"/>
      <c r="P40" s="125" t="s">
        <v>239</v>
      </c>
      <c r="Q40" s="157"/>
      <c r="R40" s="158" t="s">
        <v>292</v>
      </c>
      <c r="S40" s="201">
        <v>700000000</v>
      </c>
      <c r="T40" s="159" t="s">
        <v>291</v>
      </c>
      <c r="U40" s="208"/>
      <c r="V40" s="144"/>
      <c r="W40" s="144"/>
      <c r="X40" s="144"/>
      <c r="BA40" s="274">
        <v>33</v>
      </c>
      <c r="BB40" s="275" t="s">
        <v>304</v>
      </c>
      <c r="BC40" s="275">
        <v>270000</v>
      </c>
      <c r="BD40" s="275">
        <v>300000</v>
      </c>
      <c r="BE40" s="275">
        <v>180000</v>
      </c>
      <c r="BF40" s="275">
        <v>270000</v>
      </c>
      <c r="BK40" s="121" t="s">
        <v>282</v>
      </c>
    </row>
    <row r="41" spans="1:63" ht="14.5" thickBot="1" x14ac:dyDescent="0.35">
      <c r="A41" s="126"/>
      <c r="B41" s="172">
        <f t="shared" si="29"/>
        <v>0</v>
      </c>
      <c r="C41" s="137">
        <v>9</v>
      </c>
      <c r="D41" s="138" t="s">
        <v>112</v>
      </c>
      <c r="E41" s="197"/>
      <c r="F41" s="197"/>
      <c r="G41" s="197"/>
      <c r="H41" s="197"/>
      <c r="I41" s="197"/>
      <c r="J41" s="197"/>
      <c r="K41" s="173" t="str">
        <f t="shared" si="30"/>
        <v>Benar</v>
      </c>
      <c r="M41" s="159"/>
      <c r="N41" s="158" t="s">
        <v>219</v>
      </c>
      <c r="O41" s="193"/>
      <c r="P41" s="125" t="s">
        <v>239</v>
      </c>
      <c r="Q41" s="164"/>
      <c r="R41" s="158"/>
      <c r="S41" s="159"/>
      <c r="T41" s="159"/>
      <c r="U41" s="208"/>
      <c r="V41" s="144"/>
      <c r="W41" s="144"/>
      <c r="X41" s="144"/>
      <c r="BA41" s="274">
        <v>34</v>
      </c>
      <c r="BB41" s="275" t="s">
        <v>304</v>
      </c>
      <c r="BC41" s="275">
        <v>270000</v>
      </c>
      <c r="BD41" s="275">
        <v>300000</v>
      </c>
      <c r="BE41" s="275">
        <v>180000</v>
      </c>
      <c r="BF41" s="275">
        <v>270000</v>
      </c>
      <c r="BK41" s="121" t="s">
        <v>282</v>
      </c>
    </row>
    <row r="42" spans="1:63" ht="14.5" thickBot="1" x14ac:dyDescent="0.35">
      <c r="A42" s="126"/>
      <c r="B42" s="125"/>
      <c r="C42" s="125"/>
      <c r="D42" s="125"/>
      <c r="E42" s="125"/>
      <c r="F42" s="125"/>
      <c r="G42" s="125"/>
      <c r="H42" s="125"/>
      <c r="I42" s="125"/>
      <c r="J42" s="125"/>
      <c r="K42" s="125"/>
      <c r="M42" s="166"/>
      <c r="N42" s="151" t="s">
        <v>220</v>
      </c>
      <c r="O42" s="194"/>
      <c r="P42" s="125" t="s">
        <v>239</v>
      </c>
      <c r="Q42" s="212"/>
      <c r="R42" s="242"/>
      <c r="S42" s="213"/>
      <c r="T42" s="242"/>
      <c r="U42" s="208"/>
      <c r="V42" s="144"/>
      <c r="W42" s="144"/>
      <c r="X42" s="144"/>
      <c r="BA42" s="274">
        <v>35</v>
      </c>
      <c r="BB42" s="275" t="s">
        <v>304</v>
      </c>
      <c r="BC42" s="275">
        <v>270000</v>
      </c>
      <c r="BD42" s="275">
        <v>300000</v>
      </c>
      <c r="BE42" s="275">
        <v>180000</v>
      </c>
      <c r="BF42" s="275">
        <v>270000</v>
      </c>
      <c r="BK42" s="121" t="s">
        <v>282</v>
      </c>
    </row>
    <row r="43" spans="1:63" ht="14.5" thickBot="1" x14ac:dyDescent="0.35">
      <c r="A43" s="126"/>
      <c r="B43" s="125"/>
      <c r="C43" s="125"/>
      <c r="D43" s="125"/>
      <c r="E43" s="209"/>
      <c r="F43" s="125"/>
      <c r="G43" s="125"/>
      <c r="H43" s="125"/>
      <c r="I43" s="125"/>
      <c r="J43" s="125"/>
      <c r="K43" s="125"/>
      <c r="M43" s="122"/>
      <c r="N43" s="145"/>
      <c r="O43" s="124"/>
      <c r="P43" s="125"/>
      <c r="Q43" s="167">
        <v>3</v>
      </c>
      <c r="R43" s="152" t="s">
        <v>222</v>
      </c>
      <c r="S43" s="148" t="s">
        <v>210</v>
      </c>
      <c r="T43" s="153" t="s">
        <v>211</v>
      </c>
      <c r="U43" s="208"/>
      <c r="BA43" s="274">
        <v>36</v>
      </c>
      <c r="BB43" s="275" t="s">
        <v>304</v>
      </c>
      <c r="BC43" s="275">
        <v>270000</v>
      </c>
      <c r="BD43" s="275">
        <v>300000</v>
      </c>
      <c r="BE43" s="275">
        <v>180000</v>
      </c>
      <c r="BF43" s="275">
        <v>270000</v>
      </c>
      <c r="BK43" s="121" t="s">
        <v>282</v>
      </c>
    </row>
    <row r="44" spans="1:63" ht="14.5" thickBot="1" x14ac:dyDescent="0.35">
      <c r="A44" s="126"/>
      <c r="B44" s="131" t="s">
        <v>229</v>
      </c>
      <c r="C44" s="125"/>
      <c r="D44" s="125"/>
      <c r="E44" s="125"/>
      <c r="F44" s="125"/>
      <c r="G44" s="125"/>
      <c r="H44" s="125"/>
      <c r="I44" s="125"/>
      <c r="J44" s="125"/>
      <c r="K44" s="125"/>
      <c r="M44" s="163">
        <v>2</v>
      </c>
      <c r="N44" s="136" t="s">
        <v>135</v>
      </c>
      <c r="O44" s="168"/>
      <c r="P44" s="125"/>
      <c r="Q44" s="150"/>
      <c r="R44" s="146" t="s">
        <v>212</v>
      </c>
      <c r="S44" s="202">
        <f>S45</f>
        <v>67500000</v>
      </c>
      <c r="T44" s="202"/>
      <c r="U44" s="208"/>
      <c r="BA44" s="274">
        <v>37</v>
      </c>
      <c r="BB44" s="275" t="s">
        <v>304</v>
      </c>
      <c r="BC44" s="275">
        <v>270000</v>
      </c>
      <c r="BD44" s="275">
        <v>300000</v>
      </c>
      <c r="BE44" s="275">
        <v>180000</v>
      </c>
      <c r="BF44" s="275">
        <v>270000</v>
      </c>
      <c r="BK44" s="121" t="s">
        <v>282</v>
      </c>
    </row>
    <row r="45" spans="1:63" ht="14.5" thickBot="1" x14ac:dyDescent="0.35">
      <c r="A45" s="126"/>
      <c r="B45" s="125"/>
      <c r="C45" s="139" t="s">
        <v>115</v>
      </c>
      <c r="D45" s="139" t="s">
        <v>114</v>
      </c>
      <c r="E45" s="139">
        <f>E32</f>
        <v>2014</v>
      </c>
      <c r="F45" s="139">
        <f>E45+1</f>
        <v>2015</v>
      </c>
      <c r="G45" s="139">
        <f t="shared" ref="G45" si="31">F45+1</f>
        <v>2016</v>
      </c>
      <c r="H45" s="139">
        <f>G45+1</f>
        <v>2017</v>
      </c>
      <c r="I45" s="139">
        <f>H45+1</f>
        <v>2018</v>
      </c>
      <c r="J45" s="139">
        <f t="shared" ref="J45" si="32">I45+1</f>
        <v>2019</v>
      </c>
      <c r="K45" s="139" t="s">
        <v>48</v>
      </c>
      <c r="M45" s="157"/>
      <c r="N45" s="158" t="s">
        <v>225</v>
      </c>
      <c r="O45" s="205">
        <f>S40*2.5%</f>
        <v>17500000</v>
      </c>
      <c r="P45" s="125" t="s">
        <v>239</v>
      </c>
      <c r="Q45" s="159"/>
      <c r="R45" s="158" t="s">
        <v>213</v>
      </c>
      <c r="S45" s="193">
        <v>67500000</v>
      </c>
      <c r="T45" s="193"/>
      <c r="U45" s="208"/>
      <c r="BA45" s="274">
        <v>38</v>
      </c>
      <c r="BB45" s="275" t="s">
        <v>304</v>
      </c>
      <c r="BC45" s="275">
        <v>270000</v>
      </c>
      <c r="BD45" s="275">
        <v>300000</v>
      </c>
      <c r="BE45" s="275">
        <v>180000</v>
      </c>
      <c r="BF45" s="275">
        <v>270000</v>
      </c>
      <c r="BK45" s="121" t="s">
        <v>282</v>
      </c>
    </row>
    <row r="46" spans="1:63" x14ac:dyDescent="0.3">
      <c r="A46" s="126"/>
      <c r="B46" s="125"/>
      <c r="C46" s="133">
        <v>1</v>
      </c>
      <c r="D46" s="134" t="s">
        <v>109</v>
      </c>
      <c r="E46" s="171">
        <f>AS19</f>
        <v>359640000</v>
      </c>
      <c r="F46" s="171">
        <f>AT19</f>
        <v>359640000</v>
      </c>
      <c r="G46" s="171">
        <f>AU19</f>
        <v>359640000</v>
      </c>
      <c r="H46" s="171">
        <f t="shared" ref="H46:J46" si="33">AV19</f>
        <v>359640000</v>
      </c>
      <c r="I46" s="171">
        <f t="shared" si="33"/>
        <v>359640000</v>
      </c>
      <c r="J46" s="171">
        <f t="shared" si="33"/>
        <v>359640000</v>
      </c>
      <c r="K46" s="171">
        <f>SUM(E46:J46)</f>
        <v>2157840000</v>
      </c>
      <c r="M46" s="157"/>
      <c r="N46" s="158" t="s">
        <v>226</v>
      </c>
      <c r="O46" s="205"/>
      <c r="P46" s="125" t="s">
        <v>239</v>
      </c>
      <c r="Q46" s="159"/>
      <c r="R46" s="158" t="s">
        <v>214</v>
      </c>
      <c r="S46" s="193"/>
      <c r="T46" s="193">
        <v>50000000</v>
      </c>
      <c r="U46" s="208"/>
      <c r="BA46" s="274">
        <v>39</v>
      </c>
      <c r="BB46" s="275" t="s">
        <v>304</v>
      </c>
      <c r="BC46" s="275">
        <v>270000</v>
      </c>
      <c r="BD46" s="275">
        <v>300000</v>
      </c>
      <c r="BE46" s="275">
        <v>180000</v>
      </c>
      <c r="BF46" s="275">
        <v>270000</v>
      </c>
      <c r="BK46" s="121" t="s">
        <v>282</v>
      </c>
    </row>
    <row r="47" spans="1:63" x14ac:dyDescent="0.3">
      <c r="A47" s="126"/>
      <c r="B47" s="125"/>
      <c r="C47" s="135">
        <v>2</v>
      </c>
      <c r="D47" s="136" t="s">
        <v>110</v>
      </c>
      <c r="E47" s="159">
        <f t="shared" ref="E47:G47" si="34">AS20</f>
        <v>335664000</v>
      </c>
      <c r="F47" s="159">
        <f t="shared" si="34"/>
        <v>335664000</v>
      </c>
      <c r="G47" s="159">
        <f t="shared" si="34"/>
        <v>335664000</v>
      </c>
      <c r="H47" s="159">
        <f t="shared" ref="H47:H54" si="35">AV20</f>
        <v>335664000</v>
      </c>
      <c r="I47" s="159">
        <f t="shared" ref="I47:I54" si="36">AW20</f>
        <v>335664000</v>
      </c>
      <c r="J47" s="159">
        <f t="shared" ref="J47:J54" si="37">AX20</f>
        <v>335664000</v>
      </c>
      <c r="K47" s="159">
        <f>SUM(E47:J47)</f>
        <v>2013984000</v>
      </c>
      <c r="M47" s="157"/>
      <c r="N47" s="158" t="s">
        <v>227</v>
      </c>
      <c r="O47" s="205"/>
      <c r="P47" s="125" t="s">
        <v>239</v>
      </c>
      <c r="Q47" s="159"/>
      <c r="R47" s="158" t="s">
        <v>215</v>
      </c>
      <c r="S47" s="193"/>
      <c r="T47" s="193">
        <v>60000000</v>
      </c>
      <c r="U47" s="208"/>
      <c r="BA47" s="274">
        <v>40</v>
      </c>
      <c r="BB47" s="275">
        <v>260000</v>
      </c>
      <c r="BC47" s="275">
        <v>216000</v>
      </c>
      <c r="BD47" s="275">
        <v>240000</v>
      </c>
      <c r="BE47" s="275">
        <v>180000</v>
      </c>
      <c r="BF47" s="275">
        <v>216000</v>
      </c>
      <c r="BK47" s="121" t="s">
        <v>282</v>
      </c>
    </row>
    <row r="48" spans="1:63" ht="14.5" thickBot="1" x14ac:dyDescent="0.35">
      <c r="A48" s="126"/>
      <c r="B48" s="125"/>
      <c r="C48" s="135">
        <v>3</v>
      </c>
      <c r="D48" s="136" t="s">
        <v>45</v>
      </c>
      <c r="E48" s="159">
        <f t="shared" ref="E48:G48" si="38">AS21</f>
        <v>0</v>
      </c>
      <c r="F48" s="159">
        <f t="shared" si="38"/>
        <v>372960000</v>
      </c>
      <c r="G48" s="159">
        <f t="shared" si="38"/>
        <v>372960000</v>
      </c>
      <c r="H48" s="159">
        <f t="shared" si="35"/>
        <v>372960000</v>
      </c>
      <c r="I48" s="159">
        <f t="shared" si="36"/>
        <v>372960000</v>
      </c>
      <c r="J48" s="159">
        <f t="shared" si="37"/>
        <v>372960000</v>
      </c>
      <c r="K48" s="159">
        <f t="shared" ref="K48:K53" si="39">SUM(E48:J48)</f>
        <v>1864800000</v>
      </c>
      <c r="M48" s="206">
        <v>0.1</v>
      </c>
      <c r="N48" s="151" t="s">
        <v>228</v>
      </c>
      <c r="O48" s="204">
        <f>SUM(O45:O47)*M48</f>
        <v>1750000</v>
      </c>
      <c r="P48" s="125" t="s">
        <v>239</v>
      </c>
      <c r="Q48" s="162"/>
      <c r="R48" s="158" t="s">
        <v>216</v>
      </c>
      <c r="S48" s="193"/>
      <c r="T48" s="193"/>
      <c r="U48" s="208"/>
      <c r="BA48" s="274">
        <v>41</v>
      </c>
      <c r="BB48" s="275">
        <v>260000</v>
      </c>
      <c r="BC48" s="275">
        <v>216000</v>
      </c>
      <c r="BD48" s="275">
        <v>240000</v>
      </c>
      <c r="BE48" s="275">
        <v>180000</v>
      </c>
      <c r="BF48" s="275">
        <v>216000</v>
      </c>
      <c r="BK48" s="121" t="s">
        <v>282</v>
      </c>
    </row>
    <row r="49" spans="1:63" x14ac:dyDescent="0.3">
      <c r="A49" s="126"/>
      <c r="B49" s="125"/>
      <c r="C49" s="135">
        <v>4</v>
      </c>
      <c r="D49" s="136" t="s">
        <v>98</v>
      </c>
      <c r="E49" s="159">
        <f t="shared" ref="E49:G49" si="40">AS22</f>
        <v>0</v>
      </c>
      <c r="F49" s="159">
        <f t="shared" si="40"/>
        <v>0</v>
      </c>
      <c r="G49" s="159">
        <f t="shared" si="40"/>
        <v>0</v>
      </c>
      <c r="H49" s="159">
        <f t="shared" si="35"/>
        <v>0</v>
      </c>
      <c r="I49" s="159">
        <f t="shared" si="36"/>
        <v>0</v>
      </c>
      <c r="J49" s="159">
        <f t="shared" si="37"/>
        <v>0</v>
      </c>
      <c r="K49" s="159">
        <f t="shared" si="39"/>
        <v>0</v>
      </c>
      <c r="L49" s="125"/>
      <c r="M49" s="125"/>
      <c r="N49" s="125"/>
      <c r="O49" s="125"/>
      <c r="P49" s="125"/>
      <c r="Q49" s="162"/>
      <c r="R49" s="158" t="s">
        <v>217</v>
      </c>
      <c r="S49" s="193"/>
      <c r="T49" s="193"/>
      <c r="U49" s="208"/>
      <c r="BA49" s="274">
        <v>42</v>
      </c>
      <c r="BB49" s="275">
        <v>260000</v>
      </c>
      <c r="BC49" s="275">
        <v>216000</v>
      </c>
      <c r="BD49" s="275">
        <v>240000</v>
      </c>
      <c r="BE49" s="275">
        <v>180000</v>
      </c>
      <c r="BF49" s="275">
        <v>216000</v>
      </c>
      <c r="BK49" s="121" t="s">
        <v>282</v>
      </c>
    </row>
    <row r="50" spans="1:63" x14ac:dyDescent="0.3">
      <c r="A50" s="126"/>
      <c r="B50" s="125"/>
      <c r="C50" s="135">
        <v>5</v>
      </c>
      <c r="D50" s="136" t="s">
        <v>113</v>
      </c>
      <c r="E50" s="159">
        <f t="shared" ref="E50:G50" si="41">AS23</f>
        <v>0</v>
      </c>
      <c r="F50" s="159">
        <f t="shared" si="41"/>
        <v>0</v>
      </c>
      <c r="G50" s="159">
        <f t="shared" si="41"/>
        <v>0</v>
      </c>
      <c r="H50" s="159">
        <f t="shared" si="35"/>
        <v>0</v>
      </c>
      <c r="I50" s="159">
        <f t="shared" si="36"/>
        <v>0</v>
      </c>
      <c r="J50" s="159">
        <f t="shared" si="37"/>
        <v>0</v>
      </c>
      <c r="K50" s="159">
        <f t="shared" si="39"/>
        <v>0</v>
      </c>
      <c r="L50" s="125"/>
      <c r="M50" s="125"/>
      <c r="N50" s="125"/>
      <c r="O50" s="125"/>
      <c r="P50" s="125"/>
      <c r="Q50" s="159"/>
      <c r="R50" s="158" t="s">
        <v>218</v>
      </c>
      <c r="S50" s="193"/>
      <c r="T50" s="193"/>
      <c r="U50" s="208"/>
      <c r="BA50" s="274">
        <v>43</v>
      </c>
      <c r="BB50" s="275">
        <v>260000</v>
      </c>
      <c r="BC50" s="275">
        <v>216000</v>
      </c>
      <c r="BD50" s="275">
        <v>240000</v>
      </c>
      <c r="BE50" s="275">
        <v>180000</v>
      </c>
      <c r="BF50" s="275">
        <v>216000</v>
      </c>
      <c r="BK50" s="121" t="s">
        <v>282</v>
      </c>
    </row>
    <row r="51" spans="1:63" x14ac:dyDescent="0.3">
      <c r="A51" s="126"/>
      <c r="B51" s="125"/>
      <c r="C51" s="135">
        <v>6</v>
      </c>
      <c r="D51" s="136" t="s">
        <v>42</v>
      </c>
      <c r="E51" s="159">
        <f t="shared" ref="E51:G51" si="42">AS24</f>
        <v>0</v>
      </c>
      <c r="F51" s="159">
        <f t="shared" si="42"/>
        <v>0</v>
      </c>
      <c r="G51" s="159">
        <f t="shared" si="42"/>
        <v>0</v>
      </c>
      <c r="H51" s="159">
        <f t="shared" si="35"/>
        <v>0</v>
      </c>
      <c r="I51" s="159">
        <f t="shared" si="36"/>
        <v>0</v>
      </c>
      <c r="J51" s="159">
        <f t="shared" si="37"/>
        <v>0</v>
      </c>
      <c r="K51" s="159">
        <f t="shared" si="39"/>
        <v>0</v>
      </c>
      <c r="L51" s="125"/>
      <c r="M51" s="125"/>
      <c r="N51" s="125"/>
      <c r="O51" s="125"/>
      <c r="P51" s="125"/>
      <c r="Q51" s="159"/>
      <c r="R51" s="158" t="s">
        <v>219</v>
      </c>
      <c r="S51" s="193"/>
      <c r="T51" s="193"/>
      <c r="U51" s="208"/>
      <c r="BA51" s="274">
        <v>44</v>
      </c>
      <c r="BB51" s="275">
        <v>260000</v>
      </c>
      <c r="BC51" s="275">
        <v>216000</v>
      </c>
      <c r="BD51" s="275">
        <v>240000</v>
      </c>
      <c r="BE51" s="275">
        <v>180000</v>
      </c>
      <c r="BF51" s="275">
        <v>216000</v>
      </c>
      <c r="BK51" s="121" t="s">
        <v>282</v>
      </c>
    </row>
    <row r="52" spans="1:63" ht="14.5" thickBot="1" x14ac:dyDescent="0.35">
      <c r="A52" s="126"/>
      <c r="B52" s="125"/>
      <c r="C52" s="135">
        <v>7</v>
      </c>
      <c r="D52" s="136" t="s">
        <v>111</v>
      </c>
      <c r="E52" s="159">
        <f t="shared" ref="E52:G52" si="43">AS25</f>
        <v>0</v>
      </c>
      <c r="F52" s="159">
        <f t="shared" si="43"/>
        <v>0</v>
      </c>
      <c r="G52" s="159">
        <f t="shared" si="43"/>
        <v>0</v>
      </c>
      <c r="H52" s="159">
        <f t="shared" si="35"/>
        <v>0</v>
      </c>
      <c r="I52" s="159">
        <f t="shared" si="36"/>
        <v>0</v>
      </c>
      <c r="J52" s="159">
        <f t="shared" si="37"/>
        <v>0</v>
      </c>
      <c r="K52" s="159">
        <f t="shared" si="39"/>
        <v>0</v>
      </c>
      <c r="L52" s="125"/>
      <c r="M52" s="125"/>
      <c r="N52" s="125"/>
      <c r="O52" s="125"/>
      <c r="P52" s="125"/>
      <c r="Q52" s="166"/>
      <c r="R52" s="151" t="s">
        <v>220</v>
      </c>
      <c r="S52" s="203"/>
      <c r="T52" s="203"/>
      <c r="U52" s="208"/>
      <c r="BA52" s="274">
        <v>45</v>
      </c>
      <c r="BB52" s="275">
        <v>260000</v>
      </c>
      <c r="BC52" s="275">
        <v>216000</v>
      </c>
      <c r="BD52" s="275">
        <v>240000</v>
      </c>
      <c r="BE52" s="275">
        <v>180000</v>
      </c>
      <c r="BF52" s="275">
        <v>216000</v>
      </c>
      <c r="BK52" s="121" t="s">
        <v>282</v>
      </c>
    </row>
    <row r="53" spans="1:63" x14ac:dyDescent="0.3">
      <c r="A53" s="126"/>
      <c r="B53" s="125"/>
      <c r="C53" s="135">
        <v>8</v>
      </c>
      <c r="D53" s="136" t="s">
        <v>46</v>
      </c>
      <c r="E53" s="159">
        <f t="shared" ref="E53:G53" si="44">AS26</f>
        <v>0</v>
      </c>
      <c r="F53" s="159">
        <f t="shared" si="44"/>
        <v>0</v>
      </c>
      <c r="G53" s="159">
        <f t="shared" si="44"/>
        <v>0</v>
      </c>
      <c r="H53" s="159">
        <f t="shared" si="35"/>
        <v>0</v>
      </c>
      <c r="I53" s="159">
        <f t="shared" si="36"/>
        <v>0</v>
      </c>
      <c r="J53" s="159">
        <f t="shared" si="37"/>
        <v>0</v>
      </c>
      <c r="K53" s="159">
        <f t="shared" si="39"/>
        <v>0</v>
      </c>
      <c r="L53" s="125"/>
      <c r="M53" s="125"/>
      <c r="N53" s="125"/>
      <c r="O53" s="125"/>
      <c r="P53" s="125"/>
      <c r="Q53" s="125"/>
      <c r="R53" s="125"/>
      <c r="S53" s="125"/>
      <c r="T53" s="125"/>
      <c r="U53" s="208"/>
      <c r="BA53" s="274">
        <v>46</v>
      </c>
      <c r="BB53" s="275">
        <v>260000</v>
      </c>
      <c r="BC53" s="275">
        <v>216000</v>
      </c>
      <c r="BD53" s="275">
        <v>240000</v>
      </c>
      <c r="BE53" s="275">
        <v>180000</v>
      </c>
      <c r="BF53" s="275">
        <v>216000</v>
      </c>
      <c r="BK53" s="121" t="s">
        <v>282</v>
      </c>
    </row>
    <row r="54" spans="1:63" ht="14.5" thickBot="1" x14ac:dyDescent="0.35">
      <c r="A54" s="126"/>
      <c r="B54" s="125"/>
      <c r="C54" s="137">
        <v>9</v>
      </c>
      <c r="D54" s="138" t="s">
        <v>112</v>
      </c>
      <c r="E54" s="170">
        <f t="shared" ref="E54:G54" si="45">AS27</f>
        <v>0</v>
      </c>
      <c r="F54" s="170">
        <f t="shared" si="45"/>
        <v>0</v>
      </c>
      <c r="G54" s="170">
        <f t="shared" si="45"/>
        <v>0</v>
      </c>
      <c r="H54" s="170">
        <f t="shared" si="35"/>
        <v>0</v>
      </c>
      <c r="I54" s="170">
        <f t="shared" si="36"/>
        <v>0</v>
      </c>
      <c r="J54" s="170">
        <f t="shared" si="37"/>
        <v>0</v>
      </c>
      <c r="K54" s="170">
        <f>SUM(E54:J54)</f>
        <v>0</v>
      </c>
      <c r="L54" s="125"/>
      <c r="M54" s="125"/>
      <c r="N54" s="125"/>
      <c r="O54" s="125"/>
      <c r="P54" s="125"/>
      <c r="Q54" s="125"/>
      <c r="R54" s="125"/>
      <c r="S54" s="125"/>
      <c r="T54" s="125"/>
      <c r="U54" s="208"/>
      <c r="BA54" s="274">
        <v>47</v>
      </c>
      <c r="BB54" s="275">
        <v>260000</v>
      </c>
      <c r="BC54" s="275">
        <v>216000</v>
      </c>
      <c r="BD54" s="275">
        <v>240000</v>
      </c>
      <c r="BE54" s="275">
        <v>180000</v>
      </c>
      <c r="BF54" s="275">
        <v>216000</v>
      </c>
      <c r="BK54" s="121" t="s">
        <v>282</v>
      </c>
    </row>
    <row r="55" spans="1:63" ht="14.5" thickBot="1" x14ac:dyDescent="0.35">
      <c r="A55" s="126"/>
      <c r="B55" s="125"/>
      <c r="C55" s="125"/>
      <c r="D55" s="125"/>
      <c r="E55" s="125"/>
      <c r="F55" s="125"/>
      <c r="G55" s="125"/>
      <c r="H55" s="125"/>
      <c r="I55" s="125"/>
      <c r="J55" s="125"/>
      <c r="K55" s="248">
        <f>SUM(K46:K54)</f>
        <v>6036624000</v>
      </c>
      <c r="L55" s="125"/>
      <c r="M55" s="125"/>
      <c r="N55" s="125"/>
      <c r="O55" s="125"/>
      <c r="P55" s="125"/>
      <c r="Q55" s="125"/>
      <c r="R55" s="125"/>
      <c r="S55" s="125"/>
      <c r="T55" s="125"/>
      <c r="U55" s="208"/>
      <c r="BA55" s="274">
        <v>48</v>
      </c>
      <c r="BB55" s="275">
        <v>260000</v>
      </c>
      <c r="BC55" s="275">
        <v>216000</v>
      </c>
      <c r="BD55" s="275">
        <v>240000</v>
      </c>
      <c r="BE55" s="275">
        <v>180000</v>
      </c>
      <c r="BF55" s="275">
        <v>216000</v>
      </c>
      <c r="BK55" s="121" t="s">
        <v>282</v>
      </c>
    </row>
    <row r="56" spans="1:63" ht="15" thickTop="1" thickBot="1" x14ac:dyDescent="0.35">
      <c r="A56" s="126"/>
      <c r="B56" s="131" t="s">
        <v>231</v>
      </c>
      <c r="C56" s="125"/>
      <c r="D56" s="125"/>
      <c r="E56" s="125"/>
      <c r="F56" s="125"/>
      <c r="G56" s="125"/>
      <c r="H56" s="125"/>
      <c r="I56" s="125"/>
      <c r="J56" s="125"/>
      <c r="K56" s="125"/>
      <c r="L56" s="131"/>
      <c r="M56" s="131" t="s">
        <v>233</v>
      </c>
      <c r="N56" s="125"/>
      <c r="O56" s="125"/>
      <c r="P56" s="125"/>
      <c r="Q56" s="125"/>
      <c r="R56" s="125"/>
      <c r="S56" s="125"/>
      <c r="T56" s="125"/>
      <c r="U56" s="208"/>
      <c r="BA56" s="274">
        <v>49</v>
      </c>
      <c r="BB56" s="275">
        <v>260000</v>
      </c>
      <c r="BC56" s="275">
        <v>216000</v>
      </c>
      <c r="BD56" s="275">
        <v>240000</v>
      </c>
      <c r="BE56" s="275">
        <v>180000</v>
      </c>
      <c r="BF56" s="275">
        <v>216000</v>
      </c>
      <c r="BK56" s="121" t="s">
        <v>282</v>
      </c>
    </row>
    <row r="57" spans="1:63" ht="14.5" thickBot="1" x14ac:dyDescent="0.35">
      <c r="A57" s="126"/>
      <c r="B57" s="125"/>
      <c r="C57" s="139" t="s">
        <v>115</v>
      </c>
      <c r="D57" s="139" t="s">
        <v>114</v>
      </c>
      <c r="E57" s="139">
        <f>E45</f>
        <v>2014</v>
      </c>
      <c r="F57" s="139">
        <f>E57+1</f>
        <v>2015</v>
      </c>
      <c r="G57" s="139">
        <f t="shared" ref="G57" si="46">F57+1</f>
        <v>2016</v>
      </c>
      <c r="H57" s="139">
        <f>G57+1</f>
        <v>2017</v>
      </c>
      <c r="I57" s="139">
        <f>H57+1</f>
        <v>2018</v>
      </c>
      <c r="J57" s="139">
        <f t="shared" ref="J57" si="47">I57+1</f>
        <v>2019</v>
      </c>
      <c r="K57" s="139" t="s">
        <v>48</v>
      </c>
      <c r="L57" s="125"/>
      <c r="M57" s="139" t="s">
        <v>115</v>
      </c>
      <c r="N57" s="139" t="s">
        <v>114</v>
      </c>
      <c r="O57" s="139">
        <f>E57</f>
        <v>2014</v>
      </c>
      <c r="P57" s="139">
        <f>O57+1</f>
        <v>2015</v>
      </c>
      <c r="Q57" s="139">
        <f t="shared" ref="Q57" si="48">P57+1</f>
        <v>2016</v>
      </c>
      <c r="R57" s="139">
        <f>Q57+1</f>
        <v>2017</v>
      </c>
      <c r="S57" s="139">
        <f>R57+1</f>
        <v>2018</v>
      </c>
      <c r="T57" s="139">
        <f t="shared" ref="T57" si="49">S57+1</f>
        <v>2019</v>
      </c>
      <c r="U57" s="208"/>
      <c r="BA57" s="274">
        <v>50</v>
      </c>
      <c r="BB57" s="275">
        <v>260000</v>
      </c>
      <c r="BC57" s="275">
        <v>216000</v>
      </c>
      <c r="BD57" s="275">
        <v>240000</v>
      </c>
      <c r="BE57" s="275">
        <v>180000</v>
      </c>
      <c r="BF57" s="275">
        <v>216000</v>
      </c>
      <c r="BK57" s="121" t="s">
        <v>282</v>
      </c>
    </row>
    <row r="58" spans="1:63" x14ac:dyDescent="0.3">
      <c r="A58" s="126"/>
      <c r="B58" s="125"/>
      <c r="C58" s="133">
        <v>1</v>
      </c>
      <c r="D58" s="134" t="s">
        <v>232</v>
      </c>
      <c r="E58" s="171">
        <f>O58*($S$35*$M$8)</f>
        <v>1750000000</v>
      </c>
      <c r="F58" s="171">
        <f>P58*($S$35*$M$8)</f>
        <v>1750000000</v>
      </c>
      <c r="G58" s="171">
        <f>Q58*($S$35*$M$8)</f>
        <v>0</v>
      </c>
      <c r="H58" s="171">
        <f>R58*($S$35*$M$8)</f>
        <v>0</v>
      </c>
      <c r="I58" s="171">
        <f>S58*($S$35*$M$8)</f>
        <v>0</v>
      </c>
      <c r="J58" s="171">
        <f>T58*($S$35*$M$8)+S35</f>
        <v>700000000</v>
      </c>
      <c r="K58" s="171">
        <f>SUM(E58:J58)</f>
        <v>4200000000</v>
      </c>
      <c r="L58" s="210">
        <f>SUM(O58:T58)</f>
        <v>1</v>
      </c>
      <c r="M58" s="133">
        <v>1</v>
      </c>
      <c r="N58" s="154" t="str">
        <f>D58</f>
        <v>SEWA</v>
      </c>
      <c r="O58" s="198">
        <v>0.5</v>
      </c>
      <c r="P58" s="198">
        <v>0.5</v>
      </c>
      <c r="Q58" s="198"/>
      <c r="R58" s="198"/>
      <c r="S58" s="198"/>
      <c r="T58" s="198"/>
      <c r="U58" s="211">
        <f>IF(L58=1,0,"Salah")</f>
        <v>0</v>
      </c>
      <c r="BA58" s="274">
        <v>51</v>
      </c>
      <c r="BB58" s="275">
        <v>260000</v>
      </c>
      <c r="BC58" s="275">
        <v>216000</v>
      </c>
      <c r="BD58" s="275">
        <v>240000</v>
      </c>
      <c r="BE58" s="275">
        <v>180000</v>
      </c>
      <c r="BF58" s="275">
        <v>216000</v>
      </c>
      <c r="BK58" s="121" t="s">
        <v>282</v>
      </c>
    </row>
    <row r="59" spans="1:63" x14ac:dyDescent="0.3">
      <c r="A59" s="126"/>
      <c r="B59" s="125"/>
      <c r="C59" s="135">
        <v>2</v>
      </c>
      <c r="D59" s="136" t="s">
        <v>235</v>
      </c>
      <c r="E59" s="159">
        <f t="shared" ref="E59:J59" si="50">O59*$S$36</f>
        <v>50000000</v>
      </c>
      <c r="F59" s="159">
        <f t="shared" si="50"/>
        <v>0</v>
      </c>
      <c r="G59" s="159">
        <f t="shared" si="50"/>
        <v>0</v>
      </c>
      <c r="H59" s="159">
        <f t="shared" si="50"/>
        <v>0</v>
      </c>
      <c r="I59" s="159">
        <f t="shared" si="50"/>
        <v>0</v>
      </c>
      <c r="J59" s="159">
        <f t="shared" si="50"/>
        <v>0</v>
      </c>
      <c r="K59" s="159">
        <f t="shared" ref="K59:K65" si="51">SUM(E59:J59)</f>
        <v>50000000</v>
      </c>
      <c r="L59" s="210">
        <f t="shared" ref="L59:L65" si="52">SUM(O59:T59)</f>
        <v>1</v>
      </c>
      <c r="M59" s="135">
        <v>2</v>
      </c>
      <c r="N59" s="136" t="str">
        <f>D59</f>
        <v>Koordinasi</v>
      </c>
      <c r="O59" s="199">
        <v>1</v>
      </c>
      <c r="P59" s="199"/>
      <c r="Q59" s="199"/>
      <c r="R59" s="199"/>
      <c r="S59" s="199"/>
      <c r="T59" s="199"/>
      <c r="U59" s="211">
        <f>IF(L59=1,0,"Salah")</f>
        <v>0</v>
      </c>
      <c r="BA59" s="274">
        <v>52</v>
      </c>
      <c r="BB59" s="275">
        <v>260000</v>
      </c>
      <c r="BC59" s="275">
        <v>216000</v>
      </c>
      <c r="BD59" s="275">
        <v>240000</v>
      </c>
      <c r="BE59" s="275">
        <v>180000</v>
      </c>
      <c r="BF59" s="275">
        <v>216000</v>
      </c>
      <c r="BK59" s="121" t="s">
        <v>282</v>
      </c>
    </row>
    <row r="60" spans="1:63" x14ac:dyDescent="0.3">
      <c r="A60" s="126"/>
      <c r="B60" s="125"/>
      <c r="C60" s="135">
        <v>3</v>
      </c>
      <c r="D60" s="136" t="s">
        <v>236</v>
      </c>
      <c r="E60" s="159">
        <f t="shared" ref="E60:J60" si="53">O60*$S$37</f>
        <v>0</v>
      </c>
      <c r="F60" s="159">
        <f t="shared" si="53"/>
        <v>0</v>
      </c>
      <c r="G60" s="159">
        <f t="shared" si="53"/>
        <v>0</v>
      </c>
      <c r="H60" s="159">
        <f t="shared" si="53"/>
        <v>0</v>
      </c>
      <c r="I60" s="159">
        <f t="shared" si="53"/>
        <v>0</v>
      </c>
      <c r="J60" s="159">
        <f t="shared" si="53"/>
        <v>0</v>
      </c>
      <c r="K60" s="159">
        <f t="shared" si="51"/>
        <v>0</v>
      </c>
      <c r="L60" s="210">
        <f t="shared" si="52"/>
        <v>1</v>
      </c>
      <c r="M60" s="135">
        <v>3</v>
      </c>
      <c r="N60" s="136" t="str">
        <f t="shared" ref="N60:N65" si="54">D60</f>
        <v>Agensi</v>
      </c>
      <c r="O60" s="199">
        <v>1</v>
      </c>
      <c r="P60" s="199"/>
      <c r="Q60" s="199"/>
      <c r="R60" s="199"/>
      <c r="S60" s="199"/>
      <c r="T60" s="199"/>
      <c r="U60" s="211">
        <f>IF(L60=1,0,"Salah")</f>
        <v>0</v>
      </c>
      <c r="BA60" s="274">
        <v>53</v>
      </c>
      <c r="BB60" s="275">
        <v>260000</v>
      </c>
      <c r="BC60" s="275">
        <v>216000</v>
      </c>
      <c r="BD60" s="275">
        <v>240000</v>
      </c>
      <c r="BE60" s="275">
        <v>180000</v>
      </c>
      <c r="BF60" s="275">
        <v>216000</v>
      </c>
      <c r="BK60" s="121" t="s">
        <v>282</v>
      </c>
    </row>
    <row r="61" spans="1:63" x14ac:dyDescent="0.3">
      <c r="A61" s="126"/>
      <c r="B61" s="125"/>
      <c r="C61" s="135">
        <v>4</v>
      </c>
      <c r="D61" s="136" t="s">
        <v>31</v>
      </c>
      <c r="E61" s="159">
        <f t="shared" ref="E61:J61" si="55">O61*($S$40)</f>
        <v>665000000</v>
      </c>
      <c r="F61" s="159">
        <f t="shared" si="55"/>
        <v>35000000</v>
      </c>
      <c r="G61" s="159">
        <f t="shared" si="55"/>
        <v>0</v>
      </c>
      <c r="H61" s="159">
        <f t="shared" si="55"/>
        <v>0</v>
      </c>
      <c r="I61" s="159">
        <f t="shared" si="55"/>
        <v>0</v>
      </c>
      <c r="J61" s="159">
        <f t="shared" si="55"/>
        <v>0</v>
      </c>
      <c r="K61" s="159">
        <f t="shared" si="51"/>
        <v>700000000</v>
      </c>
      <c r="L61" s="210">
        <f t="shared" si="52"/>
        <v>1</v>
      </c>
      <c r="M61" s="135">
        <v>4</v>
      </c>
      <c r="N61" s="136" t="str">
        <f t="shared" si="54"/>
        <v>DAS</v>
      </c>
      <c r="O61" s="199">
        <v>0.95</v>
      </c>
      <c r="P61" s="199">
        <v>0.05</v>
      </c>
      <c r="Q61" s="199"/>
      <c r="R61" s="199"/>
      <c r="S61" s="199"/>
      <c r="T61" s="199"/>
      <c r="U61" s="211">
        <f>IF(L61=1,0,"Salah")</f>
        <v>0</v>
      </c>
      <c r="BA61" s="274">
        <v>54</v>
      </c>
      <c r="BB61" s="275">
        <v>260000</v>
      </c>
      <c r="BC61" s="275">
        <v>216000</v>
      </c>
      <c r="BD61" s="275">
        <v>240000</v>
      </c>
      <c r="BE61" s="275">
        <v>180000</v>
      </c>
      <c r="BF61" s="275">
        <v>216000</v>
      </c>
      <c r="BK61" s="121" t="s">
        <v>282</v>
      </c>
    </row>
    <row r="62" spans="1:63" x14ac:dyDescent="0.3">
      <c r="A62" s="126"/>
      <c r="B62" s="125"/>
      <c r="C62" s="135">
        <v>5</v>
      </c>
      <c r="D62" s="136" t="s">
        <v>237</v>
      </c>
      <c r="E62" s="159">
        <f t="shared" ref="E62:J62" si="56">(O62*(E33*($S$44+$T$44)))+(O62*(E34*($S$45+$T$45)))+(O62*(E35*($S$46+$T$46)))+(O62*(E36*($S$47+$T$47)))+(O62*(E37*($S$48+$T$48)))+(O62*(E38*($S$49+$T$49)))+(O62*(E39*($S$50+$T$50)))+(O62*(E40*($S$51+$T$51)))+(O62*(E41*($S$52+$T$52)))</f>
        <v>135000000</v>
      </c>
      <c r="F62" s="159">
        <f t="shared" si="56"/>
        <v>50000000</v>
      </c>
      <c r="G62" s="159">
        <f t="shared" si="56"/>
        <v>0</v>
      </c>
      <c r="H62" s="159">
        <f t="shared" si="56"/>
        <v>0</v>
      </c>
      <c r="I62" s="159">
        <f t="shared" si="56"/>
        <v>0</v>
      </c>
      <c r="J62" s="159">
        <f t="shared" si="56"/>
        <v>0</v>
      </c>
      <c r="K62" s="159">
        <f t="shared" si="51"/>
        <v>185000000</v>
      </c>
      <c r="L62" s="210">
        <f t="shared" si="52"/>
        <v>6</v>
      </c>
      <c r="M62" s="135">
        <v>5</v>
      </c>
      <c r="N62" s="136" t="str">
        <f t="shared" si="54"/>
        <v>BTS</v>
      </c>
      <c r="O62" s="199">
        <v>1</v>
      </c>
      <c r="P62" s="199">
        <v>1</v>
      </c>
      <c r="Q62" s="199">
        <v>1</v>
      </c>
      <c r="R62" s="199">
        <v>1</v>
      </c>
      <c r="S62" s="199">
        <v>1</v>
      </c>
      <c r="T62" s="199">
        <v>1</v>
      </c>
      <c r="U62" s="211">
        <f>IF(L62=6,0,"Salah")</f>
        <v>0</v>
      </c>
      <c r="BA62" s="274">
        <v>55</v>
      </c>
      <c r="BB62" s="275">
        <v>260000</v>
      </c>
      <c r="BC62" s="275">
        <v>216000</v>
      </c>
      <c r="BD62" s="275">
        <v>240000</v>
      </c>
      <c r="BE62" s="275">
        <v>180000</v>
      </c>
      <c r="BF62" s="275">
        <v>216000</v>
      </c>
      <c r="BK62" s="121" t="s">
        <v>282</v>
      </c>
    </row>
    <row r="63" spans="1:63" x14ac:dyDescent="0.3">
      <c r="A63" s="126"/>
      <c r="B63" s="125"/>
      <c r="C63" s="135">
        <v>6</v>
      </c>
      <c r="D63" s="136" t="s">
        <v>134</v>
      </c>
      <c r="E63" s="159">
        <f>(O63*E$33*$O$34)+(O63*E$34*$O$35)+(O63*E$35*$O$36)+(O63*E$36*$O$37)+(O63*E$37*$O$38)+(O63*E$38*$O$39)+(O63*E$39*$O$40)+(O63*E$40*$O$41)+(O63*E$41*$O$42)</f>
        <v>60000000</v>
      </c>
      <c r="F63" s="159">
        <f>(P63*F$33*$O$34)+(P63*F$34*$O$35)+(P63*F$35*$O$36)+(P63*F$36*$O$37)+(P63*F$37*$O$38)+(P63*F$38*$O$39)+(P63*F$39*$O$40)+(P63*F$40*$O$41)+(P63*F$41*$O$42)+E63</f>
        <v>90000000</v>
      </c>
      <c r="G63" s="159">
        <f>(Q63*G$33*$O$34)+(Q63*G$34*$O$35)+(Q63*G$35*$O$36)+(Q63*G$36*$O$37)+(Q63*G$37*$O$38)+(Q63*G$38*$O$39)+(Q63*G$39*$O$40)+(Q63*G$40*$O$41)+(Q63*G$41*$O$42)+F63</f>
        <v>90000000</v>
      </c>
      <c r="H63" s="159">
        <f>(R63*H$33*$O$34)+(R63*H$34*$O$35)+(R63*H$35*$O$36)+(R63*H$36*$O$37)+(R63*H$37*$O$38)+(R63*H$38*$O$39)+(R63*H$39*$O$40)+(R63*H$40*$O$41)+(R63*H$41*$O$42)+G63</f>
        <v>90000000</v>
      </c>
      <c r="I63" s="159">
        <f>(S63*I$33*$O$34)+(S63*I$34*$O$35)+(S63*I$35*$O$36)+(S63*I$36*$O$37)+(S63*I$37*$O$38)+(S63*I$38*$O$39)+(S63*I$39*$O$40)+(S63*I$40*$O$41)+(S63*I$41*$O$42)+H63</f>
        <v>90000000</v>
      </c>
      <c r="J63" s="159">
        <f>(T63*J$33*$O$34)+(T63*J$34*$O$35)+(T63*J$35*$O$36)+(T63*J$36*$O$37)+(T63*J$37*$O$38)+(T63*J$38*$O$39)+(T63*J$39*$O$40)+(T63*J$40*$O$41)+(T63*J$41*$O$42)+I63</f>
        <v>90000000</v>
      </c>
      <c r="K63" s="159">
        <f t="shared" si="51"/>
        <v>510000000</v>
      </c>
      <c r="L63" s="210">
        <f t="shared" si="52"/>
        <v>6</v>
      </c>
      <c r="M63" s="135">
        <v>6</v>
      </c>
      <c r="N63" s="136" t="str">
        <f t="shared" si="54"/>
        <v>Listrik</v>
      </c>
      <c r="O63" s="199">
        <v>1</v>
      </c>
      <c r="P63" s="199">
        <v>1</v>
      </c>
      <c r="Q63" s="199">
        <v>1</v>
      </c>
      <c r="R63" s="199">
        <v>1</v>
      </c>
      <c r="S63" s="199">
        <v>1</v>
      </c>
      <c r="T63" s="199">
        <v>1</v>
      </c>
      <c r="U63" s="211">
        <f>IF(L63=6,0,"Salah")</f>
        <v>0</v>
      </c>
      <c r="BA63" s="274">
        <v>56</v>
      </c>
      <c r="BB63" s="275">
        <v>260000</v>
      </c>
      <c r="BC63" s="275">
        <v>216000</v>
      </c>
      <c r="BD63" s="275">
        <v>240000</v>
      </c>
      <c r="BE63" s="275">
        <v>180000</v>
      </c>
      <c r="BF63" s="275">
        <v>216000</v>
      </c>
      <c r="BK63" s="121" t="s">
        <v>282</v>
      </c>
    </row>
    <row r="64" spans="1:63" x14ac:dyDescent="0.3">
      <c r="A64" s="126"/>
      <c r="B64" s="125"/>
      <c r="C64" s="135">
        <v>7</v>
      </c>
      <c r="D64" s="136" t="s">
        <v>135</v>
      </c>
      <c r="E64" s="159">
        <f t="shared" ref="E64:J64" si="57">O64*($O$45+$O$46+$O$47)</f>
        <v>17500000</v>
      </c>
      <c r="F64" s="159">
        <f t="shared" si="57"/>
        <v>17500000</v>
      </c>
      <c r="G64" s="159">
        <f t="shared" si="57"/>
        <v>17500000</v>
      </c>
      <c r="H64" s="159">
        <f t="shared" si="57"/>
        <v>17500000</v>
      </c>
      <c r="I64" s="159">
        <f t="shared" si="57"/>
        <v>17500000</v>
      </c>
      <c r="J64" s="159">
        <f t="shared" si="57"/>
        <v>17500000</v>
      </c>
      <c r="K64" s="159">
        <f t="shared" si="51"/>
        <v>105000000</v>
      </c>
      <c r="L64" s="210">
        <f t="shared" si="52"/>
        <v>6</v>
      </c>
      <c r="M64" s="135">
        <v>7</v>
      </c>
      <c r="N64" s="136" t="str">
        <f t="shared" si="54"/>
        <v>Pemeliharaan</v>
      </c>
      <c r="O64" s="199">
        <v>1</v>
      </c>
      <c r="P64" s="199">
        <v>1</v>
      </c>
      <c r="Q64" s="199">
        <v>1</v>
      </c>
      <c r="R64" s="199">
        <v>1</v>
      </c>
      <c r="S64" s="199">
        <v>1</v>
      </c>
      <c r="T64" s="199">
        <v>1</v>
      </c>
      <c r="U64" s="211">
        <f>IF(L64=6,0,"Salah")</f>
        <v>0</v>
      </c>
      <c r="BA64" s="274">
        <v>57</v>
      </c>
      <c r="BB64" s="275">
        <v>260000</v>
      </c>
      <c r="BC64" s="275">
        <v>216000</v>
      </c>
      <c r="BD64" s="275">
        <v>240000</v>
      </c>
      <c r="BE64" s="275">
        <v>180000</v>
      </c>
      <c r="BF64" s="275">
        <v>216000</v>
      </c>
      <c r="BK64" s="121" t="s">
        <v>282</v>
      </c>
    </row>
    <row r="65" spans="1:63" ht="14.5" thickBot="1" x14ac:dyDescent="0.35">
      <c r="A65" s="126"/>
      <c r="B65" s="125"/>
      <c r="C65" s="137">
        <v>8</v>
      </c>
      <c r="D65" s="138" t="s">
        <v>238</v>
      </c>
      <c r="E65" s="170">
        <f t="shared" ref="E65:J65" si="58">O65*$O$48</f>
        <v>1750000</v>
      </c>
      <c r="F65" s="170">
        <f t="shared" si="58"/>
        <v>1750000</v>
      </c>
      <c r="G65" s="170">
        <f t="shared" si="58"/>
        <v>1750000</v>
      </c>
      <c r="H65" s="170">
        <f t="shared" si="58"/>
        <v>1750000</v>
      </c>
      <c r="I65" s="170">
        <f t="shared" si="58"/>
        <v>1750000</v>
      </c>
      <c r="J65" s="170">
        <f t="shared" si="58"/>
        <v>1750000</v>
      </c>
      <c r="K65" s="170">
        <f t="shared" si="51"/>
        <v>10500000</v>
      </c>
      <c r="L65" s="210">
        <f t="shared" si="52"/>
        <v>6</v>
      </c>
      <c r="M65" s="137">
        <v>8</v>
      </c>
      <c r="N65" s="138" t="str">
        <f t="shared" si="54"/>
        <v>Lain-lain Opex</v>
      </c>
      <c r="O65" s="200">
        <v>1</v>
      </c>
      <c r="P65" s="200">
        <v>1</v>
      </c>
      <c r="Q65" s="200">
        <v>1</v>
      </c>
      <c r="R65" s="200">
        <v>1</v>
      </c>
      <c r="S65" s="200">
        <v>1</v>
      </c>
      <c r="T65" s="200">
        <v>1</v>
      </c>
      <c r="U65" s="211">
        <f>IF(L65=6,0,"Salah")</f>
        <v>0</v>
      </c>
      <c r="BA65" s="274">
        <v>58</v>
      </c>
      <c r="BB65" s="275">
        <v>260000</v>
      </c>
      <c r="BC65" s="275">
        <v>216000</v>
      </c>
      <c r="BD65" s="275">
        <v>240000</v>
      </c>
      <c r="BE65" s="275">
        <v>180000</v>
      </c>
      <c r="BF65" s="275">
        <v>216000</v>
      </c>
      <c r="BK65" s="121" t="s">
        <v>282</v>
      </c>
    </row>
    <row r="66" spans="1:63" ht="14.5" thickBot="1" x14ac:dyDescent="0.35">
      <c r="A66" s="126"/>
      <c r="B66" s="125"/>
      <c r="C66" s="125"/>
      <c r="D66" s="125"/>
      <c r="E66" s="125"/>
      <c r="F66" s="125"/>
      <c r="G66" s="125"/>
      <c r="H66" s="125"/>
      <c r="I66" s="125"/>
      <c r="J66" s="125"/>
      <c r="K66" s="248">
        <f>SUM(K58:K65)</f>
        <v>5760500000</v>
      </c>
      <c r="L66" s="125"/>
      <c r="M66" s="125"/>
      <c r="N66" s="125"/>
      <c r="O66" s="125"/>
      <c r="P66" s="125"/>
      <c r="Q66" s="125"/>
      <c r="R66" s="125"/>
      <c r="S66" s="125"/>
      <c r="T66" s="125"/>
      <c r="U66" s="208"/>
      <c r="BA66" s="274">
        <v>59</v>
      </c>
      <c r="BB66" s="275">
        <v>260000</v>
      </c>
      <c r="BC66" s="275">
        <v>216000</v>
      </c>
      <c r="BD66" s="275">
        <v>240000</v>
      </c>
      <c r="BE66" s="275">
        <v>180000</v>
      </c>
      <c r="BF66" s="275">
        <v>216000</v>
      </c>
      <c r="BK66" s="121" t="s">
        <v>282</v>
      </c>
    </row>
    <row r="67" spans="1:63" ht="15" thickTop="1" thickBot="1" x14ac:dyDescent="0.35">
      <c r="A67" s="126"/>
      <c r="B67" s="125"/>
      <c r="C67" s="129" t="s">
        <v>240</v>
      </c>
      <c r="D67" s="125"/>
      <c r="E67" s="172">
        <f>E73</f>
        <v>-2231939250</v>
      </c>
      <c r="F67" s="172">
        <f>F73+E67</f>
        <v>-3465416750</v>
      </c>
      <c r="G67" s="172">
        <f>G73+F67</f>
        <v>-2506402750</v>
      </c>
      <c r="H67" s="172">
        <f t="shared" ref="H67:J67" si="59">H73+G67</f>
        <v>-1547388750</v>
      </c>
      <c r="I67" s="172">
        <f t="shared" si="59"/>
        <v>-588374750</v>
      </c>
      <c r="J67" s="172">
        <f t="shared" si="59"/>
        <v>-329360750</v>
      </c>
      <c r="K67" s="279"/>
      <c r="L67" s="279"/>
      <c r="M67" s="125"/>
      <c r="N67" s="125"/>
      <c r="O67" s="125"/>
      <c r="P67" s="125"/>
      <c r="Q67" s="125"/>
      <c r="R67" s="125"/>
      <c r="S67" s="125"/>
      <c r="T67" s="125"/>
      <c r="U67" s="208"/>
      <c r="BA67" s="274">
        <v>60</v>
      </c>
      <c r="BB67" s="275">
        <v>260000</v>
      </c>
      <c r="BC67" s="275">
        <v>216000</v>
      </c>
      <c r="BD67" s="275">
        <v>240000</v>
      </c>
      <c r="BE67" s="275">
        <v>180000</v>
      </c>
      <c r="BF67" s="275">
        <v>216000</v>
      </c>
      <c r="BK67" s="121" t="s">
        <v>282</v>
      </c>
    </row>
    <row r="68" spans="1:63" ht="15.75" customHeight="1" thickBot="1" x14ac:dyDescent="0.35">
      <c r="A68" s="126"/>
      <c r="B68" s="125"/>
      <c r="C68" s="139" t="s">
        <v>115</v>
      </c>
      <c r="D68" s="139" t="s">
        <v>114</v>
      </c>
      <c r="E68" s="139">
        <f>E57</f>
        <v>2014</v>
      </c>
      <c r="F68" s="139">
        <f>E68+1</f>
        <v>2015</v>
      </c>
      <c r="G68" s="139">
        <f t="shared" ref="G68" si="60">F68+1</f>
        <v>2016</v>
      </c>
      <c r="H68" s="139">
        <f>G68+1</f>
        <v>2017</v>
      </c>
      <c r="I68" s="139">
        <f>H68+1</f>
        <v>2018</v>
      </c>
      <c r="J68" s="139">
        <f t="shared" ref="J68" si="61">I68+1</f>
        <v>2019</v>
      </c>
      <c r="K68" s="139" t="s">
        <v>48</v>
      </c>
      <c r="L68" s="125"/>
      <c r="M68" s="1109" t="str">
        <f>IF(N68&lt;20%,"IRR.","IRR :")</f>
        <v>IRR.</v>
      </c>
      <c r="N68" s="1112">
        <f>IRR(E73:J73,F16)</f>
        <v>-3.477707240877459E-2</v>
      </c>
      <c r="O68" s="1113"/>
      <c r="P68" s="125"/>
      <c r="Q68" s="1109" t="s">
        <v>52</v>
      </c>
      <c r="R68" s="1095">
        <f>SUM(E73:J73)</f>
        <v>-329360750</v>
      </c>
      <c r="S68" s="1096"/>
      <c r="T68" s="125"/>
      <c r="U68" s="208"/>
      <c r="BA68" s="274">
        <v>61</v>
      </c>
      <c r="BB68" s="275">
        <v>210000</v>
      </c>
      <c r="BC68" s="275">
        <v>216000</v>
      </c>
      <c r="BD68" s="275">
        <v>240000</v>
      </c>
      <c r="BE68" s="275">
        <v>180000</v>
      </c>
      <c r="BF68" s="275">
        <v>216000</v>
      </c>
      <c r="BK68" s="121" t="s">
        <v>282</v>
      </c>
    </row>
    <row r="69" spans="1:63" ht="15" customHeight="1" x14ac:dyDescent="0.3">
      <c r="A69" s="126"/>
      <c r="B69" s="125"/>
      <c r="C69" s="186">
        <v>1</v>
      </c>
      <c r="D69" s="145" t="s">
        <v>241</v>
      </c>
      <c r="E69" s="183">
        <f t="shared" ref="E69:J69" si="62">SUM(E46:E54)</f>
        <v>695304000</v>
      </c>
      <c r="F69" s="183">
        <f t="shared" si="62"/>
        <v>1068264000</v>
      </c>
      <c r="G69" s="183">
        <f t="shared" si="62"/>
        <v>1068264000</v>
      </c>
      <c r="H69" s="183">
        <f t="shared" si="62"/>
        <v>1068264000</v>
      </c>
      <c r="I69" s="183">
        <f t="shared" si="62"/>
        <v>1068264000</v>
      </c>
      <c r="J69" s="183">
        <f t="shared" si="62"/>
        <v>1068264000</v>
      </c>
      <c r="K69" s="183">
        <f>SUM(E69:J69)</f>
        <v>6036624000</v>
      </c>
      <c r="L69" s="125"/>
      <c r="M69" s="1110"/>
      <c r="N69" s="1114"/>
      <c r="O69" s="1115"/>
      <c r="P69" s="125"/>
      <c r="Q69" s="1110"/>
      <c r="R69" s="1097"/>
      <c r="S69" s="1098"/>
      <c r="T69" s="125"/>
      <c r="U69" s="208"/>
      <c r="BA69" s="274">
        <v>62</v>
      </c>
      <c r="BB69" s="275">
        <v>210000</v>
      </c>
      <c r="BC69" s="275">
        <v>216000</v>
      </c>
      <c r="BD69" s="275">
        <v>240000</v>
      </c>
      <c r="BE69" s="275">
        <v>180000</v>
      </c>
      <c r="BF69" s="275">
        <v>216000</v>
      </c>
      <c r="BK69" s="121" t="s">
        <v>282</v>
      </c>
    </row>
    <row r="70" spans="1:63" ht="15" customHeight="1" x14ac:dyDescent="0.3">
      <c r="A70" s="126"/>
      <c r="B70" s="125"/>
      <c r="C70" s="243">
        <v>2</v>
      </c>
      <c r="D70" s="249" t="s">
        <v>242</v>
      </c>
      <c r="E70" s="250">
        <f t="shared" ref="E70:J70" si="63">SUM(E58:E65)</f>
        <v>2679250000</v>
      </c>
      <c r="F70" s="250">
        <f t="shared" si="63"/>
        <v>1944250000</v>
      </c>
      <c r="G70" s="250">
        <f t="shared" si="63"/>
        <v>109250000</v>
      </c>
      <c r="H70" s="250">
        <f t="shared" si="63"/>
        <v>109250000</v>
      </c>
      <c r="I70" s="250">
        <f t="shared" si="63"/>
        <v>109250000</v>
      </c>
      <c r="J70" s="250">
        <f t="shared" si="63"/>
        <v>809250000</v>
      </c>
      <c r="K70" s="250">
        <f>SUM(E70:J70)</f>
        <v>5760500000</v>
      </c>
      <c r="L70" s="125"/>
      <c r="M70" s="1110"/>
      <c r="N70" s="1114"/>
      <c r="O70" s="1115"/>
      <c r="P70" s="125"/>
      <c r="Q70" s="1110"/>
      <c r="R70" s="1097"/>
      <c r="S70" s="1098"/>
      <c r="T70" s="125"/>
      <c r="U70" s="208"/>
      <c r="BA70" s="274">
        <v>63</v>
      </c>
      <c r="BB70" s="275">
        <v>210000</v>
      </c>
      <c r="BC70" s="275">
        <v>216000</v>
      </c>
      <c r="BD70" s="275">
        <v>240000</v>
      </c>
      <c r="BE70" s="275">
        <v>180000</v>
      </c>
      <c r="BF70" s="275">
        <v>216000</v>
      </c>
      <c r="BK70" s="121" t="s">
        <v>282</v>
      </c>
    </row>
    <row r="71" spans="1:63" ht="15" customHeight="1" x14ac:dyDescent="0.3">
      <c r="A71" s="126"/>
      <c r="B71" s="125"/>
      <c r="C71" s="251"/>
      <c r="D71" s="251" t="s">
        <v>240</v>
      </c>
      <c r="E71" s="252">
        <f>E69-E70</f>
        <v>-1983946000</v>
      </c>
      <c r="F71" s="252">
        <f t="shared" ref="F71:J71" si="64">F69-F70</f>
        <v>-875986000</v>
      </c>
      <c r="G71" s="252">
        <f t="shared" si="64"/>
        <v>959014000</v>
      </c>
      <c r="H71" s="252">
        <f t="shared" si="64"/>
        <v>959014000</v>
      </c>
      <c r="I71" s="252">
        <f t="shared" si="64"/>
        <v>959014000</v>
      </c>
      <c r="J71" s="252">
        <f t="shared" si="64"/>
        <v>259014000</v>
      </c>
      <c r="K71" s="252">
        <f>SUM(E71:J71)</f>
        <v>276124000</v>
      </c>
      <c r="L71" s="125"/>
      <c r="M71" s="1110"/>
      <c r="N71" s="1114"/>
      <c r="O71" s="1115"/>
      <c r="P71" s="125"/>
      <c r="Q71" s="1110"/>
      <c r="R71" s="1097"/>
      <c r="S71" s="1098"/>
      <c r="T71" s="125"/>
      <c r="U71" s="208"/>
      <c r="BA71" s="274">
        <v>64</v>
      </c>
      <c r="BB71" s="275">
        <v>210000</v>
      </c>
      <c r="BC71" s="275">
        <v>216000</v>
      </c>
      <c r="BD71" s="275">
        <v>240000</v>
      </c>
      <c r="BE71" s="275">
        <v>180000</v>
      </c>
      <c r="BF71" s="275">
        <v>216000</v>
      </c>
      <c r="BK71" s="121" t="s">
        <v>282</v>
      </c>
    </row>
    <row r="72" spans="1:63" ht="15" customHeight="1" x14ac:dyDescent="0.3">
      <c r="A72" s="126"/>
      <c r="B72" s="125"/>
      <c r="C72" s="147"/>
      <c r="D72" s="147" t="s">
        <v>243</v>
      </c>
      <c r="E72" s="184">
        <f>IF(E71&lt;1,E71*$F$16,0)</f>
        <v>-247993250</v>
      </c>
      <c r="F72" s="184">
        <f>IF(F71&lt;1,((F71*$F$16)+E72),0)</f>
        <v>-357491500</v>
      </c>
      <c r="G72" s="184">
        <f t="shared" ref="G72:J72" si="65">IF(G71&lt;1,((G71*$F$16)+F72),0)</f>
        <v>0</v>
      </c>
      <c r="H72" s="184">
        <f t="shared" si="65"/>
        <v>0</v>
      </c>
      <c r="I72" s="184">
        <f t="shared" si="65"/>
        <v>0</v>
      </c>
      <c r="J72" s="184">
        <f t="shared" si="65"/>
        <v>0</v>
      </c>
      <c r="K72" s="184">
        <f>SUM(E72:J72)</f>
        <v>-605484750</v>
      </c>
      <c r="L72" s="125"/>
      <c r="M72" s="1110"/>
      <c r="N72" s="1114"/>
      <c r="O72" s="1115"/>
      <c r="P72" s="125"/>
      <c r="Q72" s="1110"/>
      <c r="R72" s="1097"/>
      <c r="S72" s="1098"/>
      <c r="T72" s="125"/>
      <c r="U72" s="208"/>
      <c r="BA72" s="274">
        <v>65</v>
      </c>
      <c r="BB72" s="275">
        <v>210000</v>
      </c>
      <c r="BC72" s="275">
        <v>216000</v>
      </c>
      <c r="BD72" s="275">
        <v>240000</v>
      </c>
      <c r="BE72" s="275">
        <v>180000</v>
      </c>
      <c r="BF72" s="275">
        <v>216000</v>
      </c>
      <c r="BK72" s="121" t="s">
        <v>282</v>
      </c>
    </row>
    <row r="73" spans="1:63" ht="15.75" customHeight="1" thickBot="1" x14ac:dyDescent="0.35">
      <c r="A73" s="126"/>
      <c r="B73" s="125"/>
      <c r="C73" s="185"/>
      <c r="D73" s="187" t="s">
        <v>223</v>
      </c>
      <c r="E73" s="188">
        <f>E71+E72</f>
        <v>-2231939250</v>
      </c>
      <c r="F73" s="188">
        <f t="shared" ref="F73:J73" si="66">F71+F72</f>
        <v>-1233477500</v>
      </c>
      <c r="G73" s="188">
        <f t="shared" si="66"/>
        <v>959014000</v>
      </c>
      <c r="H73" s="188">
        <f t="shared" si="66"/>
        <v>959014000</v>
      </c>
      <c r="I73" s="188">
        <f t="shared" si="66"/>
        <v>959014000</v>
      </c>
      <c r="J73" s="188">
        <f t="shared" si="66"/>
        <v>259014000</v>
      </c>
      <c r="K73" s="188">
        <f>SUM(K71:K72)</f>
        <v>-329360750</v>
      </c>
      <c r="L73" s="125"/>
      <c r="M73" s="1111"/>
      <c r="N73" s="1116"/>
      <c r="O73" s="1117"/>
      <c r="P73" s="215"/>
      <c r="Q73" s="1111"/>
      <c r="R73" s="1099"/>
      <c r="S73" s="1100"/>
      <c r="T73" s="125"/>
      <c r="U73" s="208"/>
      <c r="BA73" s="274">
        <v>66</v>
      </c>
      <c r="BB73" s="275">
        <v>210000</v>
      </c>
      <c r="BC73" s="275">
        <v>216000</v>
      </c>
      <c r="BD73" s="275">
        <v>240000</v>
      </c>
      <c r="BE73" s="275">
        <v>180000</v>
      </c>
      <c r="BF73" s="275">
        <v>216000</v>
      </c>
      <c r="BK73" s="121" t="s">
        <v>282</v>
      </c>
    </row>
    <row r="74" spans="1:63" ht="15" thickTop="1" thickBot="1" x14ac:dyDescent="0.35">
      <c r="A74" s="212"/>
      <c r="B74" s="213"/>
      <c r="C74" s="213"/>
      <c r="D74" s="213"/>
      <c r="E74" s="260" t="b">
        <f>E67&gt;=0</f>
        <v>0</v>
      </c>
      <c r="F74" s="260" t="b">
        <f t="shared" ref="F74:J74" si="67">F67&gt;=0</f>
        <v>0</v>
      </c>
      <c r="G74" s="260" t="b">
        <f t="shared" si="67"/>
        <v>0</v>
      </c>
      <c r="H74" s="260" t="b">
        <f t="shared" si="67"/>
        <v>0</v>
      </c>
      <c r="I74" s="260" t="b">
        <f t="shared" si="67"/>
        <v>0</v>
      </c>
      <c r="J74" s="260" t="b">
        <f t="shared" si="67"/>
        <v>0</v>
      </c>
      <c r="K74" s="261"/>
      <c r="L74" s="213"/>
      <c r="M74" s="213"/>
      <c r="N74" s="213"/>
      <c r="O74" s="213"/>
      <c r="P74" s="213"/>
      <c r="Q74" s="213"/>
      <c r="R74" s="213"/>
      <c r="S74" s="213"/>
      <c r="T74" s="213"/>
      <c r="U74" s="214"/>
      <c r="BA74" s="274">
        <v>67</v>
      </c>
      <c r="BB74" s="275">
        <v>210000</v>
      </c>
      <c r="BC74" s="275">
        <v>216000</v>
      </c>
      <c r="BD74" s="275">
        <v>240000</v>
      </c>
      <c r="BE74" s="275">
        <v>180000</v>
      </c>
      <c r="BF74" s="275">
        <v>216000</v>
      </c>
      <c r="BK74" s="121" t="s">
        <v>282</v>
      </c>
    </row>
    <row r="75" spans="1:63" x14ac:dyDescent="0.3">
      <c r="BA75" s="274">
        <v>68</v>
      </c>
      <c r="BB75" s="275">
        <v>210000</v>
      </c>
      <c r="BC75" s="275">
        <v>216000</v>
      </c>
      <c r="BD75" s="275">
        <v>240000</v>
      </c>
      <c r="BE75" s="275">
        <v>180000</v>
      </c>
      <c r="BF75" s="275">
        <v>216000</v>
      </c>
      <c r="BK75" s="121" t="s">
        <v>282</v>
      </c>
    </row>
    <row r="76" spans="1:63" x14ac:dyDescent="0.3">
      <c r="BA76" s="274">
        <v>69</v>
      </c>
      <c r="BB76" s="275">
        <v>210000</v>
      </c>
      <c r="BC76" s="275">
        <v>216000</v>
      </c>
      <c r="BD76" s="275">
        <v>240000</v>
      </c>
      <c r="BE76" s="275">
        <v>180000</v>
      </c>
      <c r="BF76" s="275">
        <v>216000</v>
      </c>
      <c r="BK76" s="121" t="s">
        <v>282</v>
      </c>
    </row>
    <row r="77" spans="1:63" x14ac:dyDescent="0.3">
      <c r="BA77" s="274">
        <v>70</v>
      </c>
      <c r="BB77" s="275">
        <v>210000</v>
      </c>
      <c r="BC77" s="275">
        <v>180000</v>
      </c>
      <c r="BD77" s="275">
        <v>200000</v>
      </c>
      <c r="BE77" s="275">
        <v>180000</v>
      </c>
      <c r="BF77" s="275">
        <v>180000</v>
      </c>
      <c r="BK77" s="121" t="s">
        <v>282</v>
      </c>
    </row>
    <row r="78" spans="1:63" x14ac:dyDescent="0.3">
      <c r="BA78" s="274">
        <v>71</v>
      </c>
      <c r="BB78" s="275">
        <v>210000</v>
      </c>
      <c r="BC78" s="275">
        <v>180000</v>
      </c>
      <c r="BD78" s="275">
        <v>200000</v>
      </c>
      <c r="BE78" s="275">
        <v>180000</v>
      </c>
      <c r="BF78" s="275">
        <v>180000</v>
      </c>
      <c r="BK78" s="121" t="s">
        <v>282</v>
      </c>
    </row>
    <row r="79" spans="1:63" x14ac:dyDescent="0.3">
      <c r="BA79" s="274">
        <v>72</v>
      </c>
      <c r="BB79" s="275">
        <v>210000</v>
      </c>
      <c r="BC79" s="275">
        <v>180000</v>
      </c>
      <c r="BD79" s="275">
        <v>200000</v>
      </c>
      <c r="BE79" s="275">
        <v>180000</v>
      </c>
      <c r="BF79" s="275">
        <v>180000</v>
      </c>
      <c r="BK79" s="121" t="s">
        <v>282</v>
      </c>
    </row>
    <row r="80" spans="1:63" x14ac:dyDescent="0.3">
      <c r="BA80" s="274">
        <v>73</v>
      </c>
      <c r="BB80" s="275">
        <v>210000</v>
      </c>
      <c r="BC80" s="275">
        <v>180000</v>
      </c>
      <c r="BD80" s="275">
        <v>200000</v>
      </c>
      <c r="BE80" s="275">
        <v>180000</v>
      </c>
      <c r="BF80" s="275">
        <v>180000</v>
      </c>
      <c r="BK80" s="121" t="s">
        <v>282</v>
      </c>
    </row>
    <row r="81" spans="53:63" x14ac:dyDescent="0.3">
      <c r="BA81" s="274">
        <v>74</v>
      </c>
      <c r="BB81" s="275">
        <v>210000</v>
      </c>
      <c r="BC81" s="275">
        <v>180000</v>
      </c>
      <c r="BD81" s="275">
        <v>200000</v>
      </c>
      <c r="BE81" s="275">
        <v>180000</v>
      </c>
      <c r="BF81" s="275">
        <v>180000</v>
      </c>
      <c r="BK81" s="121" t="s">
        <v>282</v>
      </c>
    </row>
    <row r="82" spans="53:63" x14ac:dyDescent="0.3">
      <c r="BA82" s="274">
        <v>75</v>
      </c>
      <c r="BB82" s="275">
        <v>210000</v>
      </c>
      <c r="BC82" s="275">
        <v>180000</v>
      </c>
      <c r="BD82" s="275">
        <v>200000</v>
      </c>
      <c r="BE82" s="275">
        <v>180000</v>
      </c>
      <c r="BF82" s="275">
        <v>180000</v>
      </c>
      <c r="BK82" s="121" t="s">
        <v>282</v>
      </c>
    </row>
    <row r="83" spans="53:63" x14ac:dyDescent="0.3">
      <c r="BA83" s="274">
        <v>76</v>
      </c>
      <c r="BB83" s="275">
        <v>210000</v>
      </c>
      <c r="BC83" s="275">
        <v>180000</v>
      </c>
      <c r="BD83" s="275">
        <v>200000</v>
      </c>
      <c r="BE83" s="275">
        <v>180000</v>
      </c>
      <c r="BF83" s="275">
        <v>180000</v>
      </c>
      <c r="BK83" s="121" t="s">
        <v>282</v>
      </c>
    </row>
    <row r="84" spans="53:63" x14ac:dyDescent="0.3">
      <c r="BA84" s="274">
        <v>77</v>
      </c>
      <c r="BB84" s="275">
        <v>210000</v>
      </c>
      <c r="BC84" s="275">
        <v>180000</v>
      </c>
      <c r="BD84" s="275">
        <v>200000</v>
      </c>
      <c r="BE84" s="275">
        <v>180000</v>
      </c>
      <c r="BF84" s="275">
        <v>180000</v>
      </c>
      <c r="BK84" s="121" t="s">
        <v>282</v>
      </c>
    </row>
    <row r="85" spans="53:63" x14ac:dyDescent="0.3">
      <c r="BA85" s="274">
        <v>78</v>
      </c>
      <c r="BB85" s="275">
        <v>210000</v>
      </c>
      <c r="BC85" s="275">
        <v>180000</v>
      </c>
      <c r="BD85" s="275">
        <v>200000</v>
      </c>
      <c r="BE85" s="275">
        <v>180000</v>
      </c>
      <c r="BF85" s="275">
        <v>180000</v>
      </c>
      <c r="BK85" s="121" t="s">
        <v>282</v>
      </c>
    </row>
    <row r="86" spans="53:63" x14ac:dyDescent="0.3">
      <c r="BA86" s="274">
        <v>79</v>
      </c>
      <c r="BB86" s="275">
        <v>210000</v>
      </c>
      <c r="BC86" s="275">
        <v>180000</v>
      </c>
      <c r="BD86" s="275">
        <v>200000</v>
      </c>
      <c r="BE86" s="275">
        <v>180000</v>
      </c>
      <c r="BF86" s="275">
        <v>180000</v>
      </c>
      <c r="BK86" s="121" t="s">
        <v>282</v>
      </c>
    </row>
    <row r="87" spans="53:63" x14ac:dyDescent="0.3">
      <c r="BA87" s="274">
        <v>80</v>
      </c>
      <c r="BB87" s="275">
        <v>210000</v>
      </c>
      <c r="BC87" s="275">
        <v>180000</v>
      </c>
      <c r="BD87" s="275">
        <v>200000</v>
      </c>
      <c r="BE87" s="275">
        <v>180000</v>
      </c>
      <c r="BF87" s="275">
        <v>180000</v>
      </c>
      <c r="BK87" s="121" t="s">
        <v>282</v>
      </c>
    </row>
    <row r="88" spans="53:63" x14ac:dyDescent="0.3">
      <c r="BA88" s="274">
        <v>81</v>
      </c>
      <c r="BB88" s="275">
        <v>180000</v>
      </c>
      <c r="BC88" s="275">
        <v>180000</v>
      </c>
      <c r="BD88" s="275">
        <v>200000</v>
      </c>
      <c r="BE88" s="275">
        <v>180000</v>
      </c>
      <c r="BF88" s="275">
        <v>180000</v>
      </c>
      <c r="BK88" s="121" t="s">
        <v>282</v>
      </c>
    </row>
    <row r="89" spans="53:63" x14ac:dyDescent="0.3">
      <c r="BA89" s="274">
        <v>82</v>
      </c>
      <c r="BB89" s="275">
        <v>180000</v>
      </c>
      <c r="BC89" s="275">
        <v>180000</v>
      </c>
      <c r="BD89" s="275">
        <v>200000</v>
      </c>
      <c r="BE89" s="275">
        <v>180000</v>
      </c>
      <c r="BF89" s="275">
        <v>180000</v>
      </c>
      <c r="BK89" s="121" t="s">
        <v>282</v>
      </c>
    </row>
    <row r="90" spans="53:63" x14ac:dyDescent="0.3">
      <c r="BA90" s="274">
        <v>83</v>
      </c>
      <c r="BB90" s="275">
        <v>180000</v>
      </c>
      <c r="BC90" s="275">
        <v>180000</v>
      </c>
      <c r="BD90" s="275">
        <v>200000</v>
      </c>
      <c r="BE90" s="275">
        <v>180000</v>
      </c>
      <c r="BF90" s="275">
        <v>180000</v>
      </c>
      <c r="BK90" s="121" t="s">
        <v>282</v>
      </c>
    </row>
    <row r="91" spans="53:63" x14ac:dyDescent="0.3">
      <c r="BA91" s="274">
        <v>84</v>
      </c>
      <c r="BB91" s="275">
        <v>180000</v>
      </c>
      <c r="BC91" s="275">
        <v>180000</v>
      </c>
      <c r="BD91" s="275">
        <v>200000</v>
      </c>
      <c r="BE91" s="275">
        <v>180000</v>
      </c>
      <c r="BF91" s="275">
        <v>180000</v>
      </c>
      <c r="BK91" s="121" t="s">
        <v>282</v>
      </c>
    </row>
    <row r="92" spans="53:63" x14ac:dyDescent="0.3">
      <c r="BA92" s="274">
        <v>85</v>
      </c>
      <c r="BB92" s="275">
        <v>180000</v>
      </c>
      <c r="BC92" s="275">
        <v>180000</v>
      </c>
      <c r="BD92" s="275">
        <v>200000</v>
      </c>
      <c r="BE92" s="275">
        <v>180000</v>
      </c>
      <c r="BF92" s="275">
        <v>180000</v>
      </c>
      <c r="BK92" s="121" t="s">
        <v>282</v>
      </c>
    </row>
    <row r="93" spans="53:63" x14ac:dyDescent="0.3">
      <c r="BA93" s="274">
        <v>86</v>
      </c>
      <c r="BB93" s="275">
        <v>180000</v>
      </c>
      <c r="BC93" s="275">
        <v>180000</v>
      </c>
      <c r="BD93" s="275">
        <v>200000</v>
      </c>
      <c r="BE93" s="275">
        <v>180000</v>
      </c>
      <c r="BF93" s="275">
        <v>180000</v>
      </c>
      <c r="BK93" s="121" t="s">
        <v>282</v>
      </c>
    </row>
    <row r="94" spans="53:63" x14ac:dyDescent="0.3">
      <c r="BA94" s="274">
        <v>87</v>
      </c>
      <c r="BB94" s="275">
        <v>180000</v>
      </c>
      <c r="BC94" s="275">
        <v>180000</v>
      </c>
      <c r="BD94" s="275">
        <v>200000</v>
      </c>
      <c r="BE94" s="275">
        <v>180000</v>
      </c>
      <c r="BF94" s="275">
        <v>180000</v>
      </c>
      <c r="BK94" s="121" t="s">
        <v>282</v>
      </c>
    </row>
    <row r="95" spans="53:63" x14ac:dyDescent="0.3">
      <c r="BA95" s="274">
        <v>88</v>
      </c>
      <c r="BB95" s="275">
        <v>180000</v>
      </c>
      <c r="BC95" s="275">
        <v>180000</v>
      </c>
      <c r="BD95" s="275">
        <v>200000</v>
      </c>
      <c r="BE95" s="275">
        <v>180000</v>
      </c>
      <c r="BF95" s="275">
        <v>180000</v>
      </c>
      <c r="BK95" s="121" t="s">
        <v>282</v>
      </c>
    </row>
    <row r="96" spans="53:63" x14ac:dyDescent="0.3">
      <c r="BA96" s="274">
        <v>89</v>
      </c>
      <c r="BB96" s="275">
        <v>180000</v>
      </c>
      <c r="BC96" s="275">
        <v>180000</v>
      </c>
      <c r="BD96" s="275">
        <v>200000</v>
      </c>
      <c r="BE96" s="275">
        <v>180000</v>
      </c>
      <c r="BF96" s="275">
        <v>180000</v>
      </c>
      <c r="BK96" s="121" t="s">
        <v>282</v>
      </c>
    </row>
    <row r="97" spans="53:63" x14ac:dyDescent="0.3">
      <c r="BA97" s="274">
        <v>90</v>
      </c>
      <c r="BB97" s="275">
        <v>180000</v>
      </c>
      <c r="BC97" s="275">
        <v>180000</v>
      </c>
      <c r="BD97" s="275">
        <v>200000</v>
      </c>
      <c r="BE97" s="275">
        <v>180000</v>
      </c>
      <c r="BF97" s="275">
        <v>180000</v>
      </c>
      <c r="BK97" s="121" t="s">
        <v>282</v>
      </c>
    </row>
    <row r="98" spans="53:63" x14ac:dyDescent="0.3">
      <c r="BA98" s="274">
        <v>91</v>
      </c>
      <c r="BB98" s="275">
        <v>180000</v>
      </c>
      <c r="BC98" s="275">
        <v>180000</v>
      </c>
      <c r="BD98" s="275">
        <v>200000</v>
      </c>
      <c r="BE98" s="275">
        <v>180000</v>
      </c>
      <c r="BF98" s="275">
        <v>180000</v>
      </c>
      <c r="BK98" s="121" t="s">
        <v>282</v>
      </c>
    </row>
    <row r="99" spans="53:63" x14ac:dyDescent="0.3">
      <c r="BA99" s="274">
        <v>92</v>
      </c>
      <c r="BB99" s="275">
        <v>180000</v>
      </c>
      <c r="BC99" s="275">
        <v>180000</v>
      </c>
      <c r="BD99" s="275">
        <v>200000</v>
      </c>
      <c r="BE99" s="275">
        <v>180000</v>
      </c>
      <c r="BF99" s="275">
        <v>180000</v>
      </c>
      <c r="BK99" s="121" t="s">
        <v>282</v>
      </c>
    </row>
    <row r="100" spans="53:63" x14ac:dyDescent="0.3">
      <c r="BA100" s="274">
        <v>93</v>
      </c>
      <c r="BB100" s="275">
        <v>180000</v>
      </c>
      <c r="BC100" s="275">
        <v>180000</v>
      </c>
      <c r="BD100" s="275">
        <v>200000</v>
      </c>
      <c r="BE100" s="275">
        <v>180000</v>
      </c>
      <c r="BF100" s="275">
        <v>180000</v>
      </c>
      <c r="BK100" s="121" t="s">
        <v>282</v>
      </c>
    </row>
    <row r="101" spans="53:63" x14ac:dyDescent="0.3">
      <c r="BA101" s="274">
        <v>94</v>
      </c>
      <c r="BB101" s="275">
        <v>180000</v>
      </c>
      <c r="BC101" s="275">
        <v>180000</v>
      </c>
      <c r="BD101" s="275">
        <v>200000</v>
      </c>
      <c r="BE101" s="275">
        <v>180000</v>
      </c>
      <c r="BF101" s="275">
        <v>180000</v>
      </c>
      <c r="BK101" s="121" t="s">
        <v>282</v>
      </c>
    </row>
    <row r="102" spans="53:63" x14ac:dyDescent="0.3">
      <c r="BA102" s="274">
        <v>95</v>
      </c>
      <c r="BB102" s="275">
        <v>180000</v>
      </c>
      <c r="BC102" s="275">
        <v>180000</v>
      </c>
      <c r="BD102" s="275">
        <v>200000</v>
      </c>
      <c r="BE102" s="275">
        <v>180000</v>
      </c>
      <c r="BF102" s="275">
        <v>180000</v>
      </c>
      <c r="BK102" s="121" t="s">
        <v>282</v>
      </c>
    </row>
    <row r="103" spans="53:63" x14ac:dyDescent="0.3">
      <c r="BA103" s="274">
        <v>96</v>
      </c>
      <c r="BB103" s="275">
        <v>180000</v>
      </c>
      <c r="BC103" s="275">
        <v>180000</v>
      </c>
      <c r="BD103" s="275">
        <v>200000</v>
      </c>
      <c r="BE103" s="275">
        <v>180000</v>
      </c>
      <c r="BF103" s="275">
        <v>180000</v>
      </c>
      <c r="BK103" s="121" t="s">
        <v>282</v>
      </c>
    </row>
    <row r="104" spans="53:63" x14ac:dyDescent="0.3">
      <c r="BA104" s="274">
        <v>97</v>
      </c>
      <c r="BB104" s="275">
        <v>180000</v>
      </c>
      <c r="BC104" s="275">
        <v>180000</v>
      </c>
      <c r="BD104" s="275">
        <v>200000</v>
      </c>
      <c r="BE104" s="275">
        <v>180000</v>
      </c>
      <c r="BF104" s="275">
        <v>180000</v>
      </c>
      <c r="BK104" s="121" t="s">
        <v>282</v>
      </c>
    </row>
    <row r="105" spans="53:63" x14ac:dyDescent="0.3">
      <c r="BA105" s="274">
        <v>98</v>
      </c>
      <c r="BB105" s="275">
        <v>180000</v>
      </c>
      <c r="BC105" s="275">
        <v>180000</v>
      </c>
      <c r="BD105" s="275">
        <v>200000</v>
      </c>
      <c r="BE105" s="275">
        <v>180000</v>
      </c>
      <c r="BF105" s="275">
        <v>180000</v>
      </c>
      <c r="BK105" s="121" t="s">
        <v>282</v>
      </c>
    </row>
    <row r="106" spans="53:63" x14ac:dyDescent="0.3">
      <c r="BA106" s="274">
        <v>99</v>
      </c>
      <c r="BB106" s="275">
        <v>180000</v>
      </c>
      <c r="BC106" s="275">
        <v>180000</v>
      </c>
      <c r="BD106" s="275">
        <v>200000</v>
      </c>
      <c r="BE106" s="275">
        <v>180000</v>
      </c>
      <c r="BF106" s="275">
        <v>180000</v>
      </c>
      <c r="BK106" s="121" t="s">
        <v>282</v>
      </c>
    </row>
    <row r="107" spans="53:63" x14ac:dyDescent="0.3">
      <c r="BA107" s="274">
        <v>100</v>
      </c>
      <c r="BB107" s="275">
        <v>180000</v>
      </c>
      <c r="BC107" s="275">
        <v>166500</v>
      </c>
      <c r="BD107" s="275">
        <v>185000</v>
      </c>
      <c r="BE107" s="275">
        <v>180000</v>
      </c>
      <c r="BF107" s="275">
        <v>166500</v>
      </c>
      <c r="BK107" s="121" t="s">
        <v>282</v>
      </c>
    </row>
    <row r="108" spans="53:63" x14ac:dyDescent="0.3">
      <c r="BA108" s="274">
        <v>101</v>
      </c>
      <c r="BB108" s="275">
        <v>165000</v>
      </c>
      <c r="BC108" s="275">
        <v>166500</v>
      </c>
      <c r="BD108" s="275">
        <v>185000</v>
      </c>
      <c r="BE108" s="275">
        <v>150000</v>
      </c>
      <c r="BF108" s="275">
        <v>166500</v>
      </c>
      <c r="BK108" s="121" t="s">
        <v>284</v>
      </c>
    </row>
    <row r="109" spans="53:63" x14ac:dyDescent="0.3">
      <c r="BA109" s="274">
        <v>102</v>
      </c>
      <c r="BB109" s="275">
        <v>165000</v>
      </c>
      <c r="BC109" s="275">
        <v>166500</v>
      </c>
      <c r="BD109" s="275">
        <v>185000</v>
      </c>
      <c r="BE109" s="275">
        <v>150000</v>
      </c>
      <c r="BF109" s="275">
        <v>166500</v>
      </c>
      <c r="BK109" s="121" t="s">
        <v>284</v>
      </c>
    </row>
    <row r="110" spans="53:63" x14ac:dyDescent="0.3">
      <c r="BA110" s="274">
        <v>103</v>
      </c>
      <c r="BB110" s="275">
        <v>165000</v>
      </c>
      <c r="BC110" s="275">
        <v>166500</v>
      </c>
      <c r="BD110" s="275">
        <v>185000</v>
      </c>
      <c r="BE110" s="275">
        <v>150000</v>
      </c>
      <c r="BF110" s="275">
        <v>166500</v>
      </c>
      <c r="BK110" s="121" t="s">
        <v>284</v>
      </c>
    </row>
    <row r="111" spans="53:63" x14ac:dyDescent="0.3">
      <c r="BA111" s="274">
        <v>104</v>
      </c>
      <c r="BB111" s="275">
        <v>165000</v>
      </c>
      <c r="BC111" s="275">
        <v>166500</v>
      </c>
      <c r="BD111" s="275">
        <v>185000</v>
      </c>
      <c r="BE111" s="275">
        <v>150000</v>
      </c>
      <c r="BF111" s="275">
        <v>166500</v>
      </c>
      <c r="BK111" s="121" t="s">
        <v>284</v>
      </c>
    </row>
    <row r="112" spans="53:63" x14ac:dyDescent="0.3">
      <c r="BA112" s="274">
        <v>105</v>
      </c>
      <c r="BB112" s="275">
        <v>165000</v>
      </c>
      <c r="BC112" s="275">
        <v>166500</v>
      </c>
      <c r="BD112" s="275">
        <v>185000</v>
      </c>
      <c r="BE112" s="275">
        <v>150000</v>
      </c>
      <c r="BF112" s="275">
        <v>166500</v>
      </c>
      <c r="BK112" s="121" t="s">
        <v>284</v>
      </c>
    </row>
    <row r="113" spans="53:63" x14ac:dyDescent="0.3">
      <c r="BA113" s="274">
        <v>106</v>
      </c>
      <c r="BB113" s="275">
        <v>165000</v>
      </c>
      <c r="BC113" s="275">
        <v>166500</v>
      </c>
      <c r="BD113" s="275">
        <v>185000</v>
      </c>
      <c r="BE113" s="275">
        <v>150000</v>
      </c>
      <c r="BF113" s="275">
        <v>166500</v>
      </c>
      <c r="BK113" s="121" t="s">
        <v>284</v>
      </c>
    </row>
    <row r="114" spans="53:63" x14ac:dyDescent="0.3">
      <c r="BA114" s="274">
        <v>107</v>
      </c>
      <c r="BB114" s="275">
        <v>165000</v>
      </c>
      <c r="BC114" s="275">
        <v>166500</v>
      </c>
      <c r="BD114" s="275">
        <v>185000</v>
      </c>
      <c r="BE114" s="275">
        <v>150000</v>
      </c>
      <c r="BF114" s="275">
        <v>166500</v>
      </c>
      <c r="BK114" s="121" t="s">
        <v>284</v>
      </c>
    </row>
    <row r="115" spans="53:63" x14ac:dyDescent="0.3">
      <c r="BA115" s="274">
        <v>108</v>
      </c>
      <c r="BB115" s="275">
        <v>165000</v>
      </c>
      <c r="BC115" s="275">
        <v>166500</v>
      </c>
      <c r="BD115" s="275">
        <v>185000</v>
      </c>
      <c r="BE115" s="275">
        <v>150000</v>
      </c>
      <c r="BF115" s="275">
        <v>166500</v>
      </c>
      <c r="BK115" s="121" t="s">
        <v>284</v>
      </c>
    </row>
    <row r="116" spans="53:63" x14ac:dyDescent="0.3">
      <c r="BA116" s="274">
        <v>109</v>
      </c>
      <c r="BB116" s="275">
        <v>165000</v>
      </c>
      <c r="BC116" s="275">
        <v>166500</v>
      </c>
      <c r="BD116" s="275">
        <v>185000</v>
      </c>
      <c r="BE116" s="275">
        <v>150000</v>
      </c>
      <c r="BF116" s="275">
        <v>166500</v>
      </c>
      <c r="BK116" s="121" t="s">
        <v>284</v>
      </c>
    </row>
    <row r="117" spans="53:63" x14ac:dyDescent="0.3">
      <c r="BA117" s="274">
        <v>110</v>
      </c>
      <c r="BB117" s="275">
        <v>165000</v>
      </c>
      <c r="BC117" s="275">
        <v>166500</v>
      </c>
      <c r="BD117" s="275">
        <v>185000</v>
      </c>
      <c r="BE117" s="275">
        <v>150000</v>
      </c>
      <c r="BF117" s="275">
        <v>166500</v>
      </c>
      <c r="BK117" s="121" t="s">
        <v>284</v>
      </c>
    </row>
    <row r="118" spans="53:63" x14ac:dyDescent="0.3">
      <c r="BA118" s="274">
        <v>111</v>
      </c>
      <c r="BB118" s="275">
        <v>165000</v>
      </c>
      <c r="BC118" s="275">
        <v>166500</v>
      </c>
      <c r="BD118" s="275">
        <v>185000</v>
      </c>
      <c r="BE118" s="275">
        <v>150000</v>
      </c>
      <c r="BF118" s="275">
        <v>166500</v>
      </c>
      <c r="BK118" s="121" t="s">
        <v>284</v>
      </c>
    </row>
    <row r="119" spans="53:63" x14ac:dyDescent="0.3">
      <c r="BA119" s="274">
        <v>112</v>
      </c>
      <c r="BB119" s="275">
        <v>165000</v>
      </c>
      <c r="BC119" s="275">
        <v>166500</v>
      </c>
      <c r="BD119" s="275">
        <v>185000</v>
      </c>
      <c r="BE119" s="275">
        <v>150000</v>
      </c>
      <c r="BF119" s="275">
        <v>166500</v>
      </c>
      <c r="BK119" s="121" t="s">
        <v>284</v>
      </c>
    </row>
    <row r="120" spans="53:63" x14ac:dyDescent="0.3">
      <c r="BA120" s="274">
        <v>113</v>
      </c>
      <c r="BB120" s="275">
        <v>165000</v>
      </c>
      <c r="BC120" s="275">
        <v>166500</v>
      </c>
      <c r="BD120" s="275">
        <v>185000</v>
      </c>
      <c r="BE120" s="275">
        <v>150000</v>
      </c>
      <c r="BF120" s="275">
        <v>166500</v>
      </c>
      <c r="BK120" s="121" t="s">
        <v>284</v>
      </c>
    </row>
    <row r="121" spans="53:63" x14ac:dyDescent="0.3">
      <c r="BA121" s="274">
        <v>114</v>
      </c>
      <c r="BB121" s="275">
        <v>165000</v>
      </c>
      <c r="BC121" s="275">
        <v>166500</v>
      </c>
      <c r="BD121" s="275">
        <v>185000</v>
      </c>
      <c r="BE121" s="275">
        <v>150000</v>
      </c>
      <c r="BF121" s="275">
        <v>166500</v>
      </c>
      <c r="BK121" s="121" t="s">
        <v>284</v>
      </c>
    </row>
    <row r="122" spans="53:63" x14ac:dyDescent="0.3">
      <c r="BA122" s="274">
        <v>115</v>
      </c>
      <c r="BB122" s="275">
        <v>165000</v>
      </c>
      <c r="BC122" s="275">
        <v>166500</v>
      </c>
      <c r="BD122" s="275">
        <v>185000</v>
      </c>
      <c r="BE122" s="275">
        <v>150000</v>
      </c>
      <c r="BF122" s="275">
        <v>166500</v>
      </c>
      <c r="BK122" s="121" t="s">
        <v>284</v>
      </c>
    </row>
    <row r="123" spans="53:63" x14ac:dyDescent="0.3">
      <c r="BA123" s="274">
        <v>116</v>
      </c>
      <c r="BB123" s="275">
        <v>165000</v>
      </c>
      <c r="BC123" s="275">
        <v>166500</v>
      </c>
      <c r="BD123" s="275">
        <v>185000</v>
      </c>
      <c r="BE123" s="275">
        <v>150000</v>
      </c>
      <c r="BF123" s="275">
        <v>166500</v>
      </c>
      <c r="BK123" s="121" t="s">
        <v>284</v>
      </c>
    </row>
    <row r="124" spans="53:63" x14ac:dyDescent="0.3">
      <c r="BA124" s="274">
        <v>117</v>
      </c>
      <c r="BB124" s="275">
        <v>165000</v>
      </c>
      <c r="BC124" s="275">
        <v>166500</v>
      </c>
      <c r="BD124" s="275">
        <v>185000</v>
      </c>
      <c r="BE124" s="275">
        <v>150000</v>
      </c>
      <c r="BF124" s="275">
        <v>166500</v>
      </c>
      <c r="BK124" s="121" t="s">
        <v>284</v>
      </c>
    </row>
    <row r="125" spans="53:63" x14ac:dyDescent="0.3">
      <c r="BA125" s="274">
        <v>118</v>
      </c>
      <c r="BB125" s="275">
        <v>165000</v>
      </c>
      <c r="BC125" s="275">
        <v>166500</v>
      </c>
      <c r="BD125" s="275">
        <v>185000</v>
      </c>
      <c r="BE125" s="275">
        <v>150000</v>
      </c>
      <c r="BF125" s="275">
        <v>166500</v>
      </c>
      <c r="BK125" s="121" t="s">
        <v>284</v>
      </c>
    </row>
    <row r="126" spans="53:63" x14ac:dyDescent="0.3">
      <c r="BA126" s="274">
        <v>119</v>
      </c>
      <c r="BB126" s="275">
        <v>165000</v>
      </c>
      <c r="BC126" s="275">
        <v>166500</v>
      </c>
      <c r="BD126" s="275">
        <v>185000</v>
      </c>
      <c r="BE126" s="275">
        <v>150000</v>
      </c>
      <c r="BF126" s="275">
        <v>166500</v>
      </c>
      <c r="BK126" s="121" t="s">
        <v>284</v>
      </c>
    </row>
    <row r="127" spans="53:63" x14ac:dyDescent="0.3">
      <c r="BA127" s="274">
        <v>120</v>
      </c>
      <c r="BB127" s="275">
        <v>165000</v>
      </c>
      <c r="BC127" s="275">
        <v>166500</v>
      </c>
      <c r="BD127" s="275">
        <v>185000</v>
      </c>
      <c r="BE127" s="275">
        <v>150000</v>
      </c>
      <c r="BF127" s="275">
        <v>166500</v>
      </c>
      <c r="BK127" s="121" t="s">
        <v>284</v>
      </c>
    </row>
    <row r="128" spans="53:63" x14ac:dyDescent="0.3">
      <c r="BA128" s="274">
        <v>121</v>
      </c>
      <c r="BB128" s="275">
        <v>155000</v>
      </c>
      <c r="BC128" s="275">
        <v>166500</v>
      </c>
      <c r="BD128" s="275">
        <v>185000</v>
      </c>
      <c r="BE128" s="275">
        <v>150000</v>
      </c>
      <c r="BF128" s="275">
        <v>166500</v>
      </c>
      <c r="BK128" s="121" t="s">
        <v>284</v>
      </c>
    </row>
    <row r="129" spans="53:63" x14ac:dyDescent="0.3">
      <c r="BA129" s="274">
        <v>122</v>
      </c>
      <c r="BB129" s="275">
        <v>155000</v>
      </c>
      <c r="BC129" s="275">
        <v>166500</v>
      </c>
      <c r="BD129" s="275">
        <v>185000</v>
      </c>
      <c r="BE129" s="275">
        <v>150000</v>
      </c>
      <c r="BF129" s="275">
        <v>166500</v>
      </c>
      <c r="BK129" s="121" t="s">
        <v>284</v>
      </c>
    </row>
    <row r="130" spans="53:63" x14ac:dyDescent="0.3">
      <c r="BA130" s="274">
        <v>123</v>
      </c>
      <c r="BB130" s="275">
        <v>155000</v>
      </c>
      <c r="BC130" s="275">
        <v>166500</v>
      </c>
      <c r="BD130" s="275">
        <v>185000</v>
      </c>
      <c r="BE130" s="275">
        <v>150000</v>
      </c>
      <c r="BF130" s="275">
        <v>166500</v>
      </c>
      <c r="BK130" s="121" t="s">
        <v>284</v>
      </c>
    </row>
    <row r="131" spans="53:63" x14ac:dyDescent="0.3">
      <c r="BA131" s="274">
        <v>124</v>
      </c>
      <c r="BB131" s="275">
        <v>155000</v>
      </c>
      <c r="BC131" s="275">
        <v>166500</v>
      </c>
      <c r="BD131" s="275">
        <v>185000</v>
      </c>
      <c r="BE131" s="275">
        <v>150000</v>
      </c>
      <c r="BF131" s="275">
        <v>166500</v>
      </c>
      <c r="BK131" s="121" t="s">
        <v>284</v>
      </c>
    </row>
    <row r="132" spans="53:63" x14ac:dyDescent="0.3">
      <c r="BA132" s="274">
        <v>125</v>
      </c>
      <c r="BB132" s="275">
        <v>155000</v>
      </c>
      <c r="BC132" s="275">
        <v>166500</v>
      </c>
      <c r="BD132" s="275">
        <v>185000</v>
      </c>
      <c r="BE132" s="275">
        <v>150000</v>
      </c>
      <c r="BF132" s="275">
        <v>166500</v>
      </c>
      <c r="BK132" s="121" t="s">
        <v>284</v>
      </c>
    </row>
    <row r="133" spans="53:63" x14ac:dyDescent="0.3">
      <c r="BA133" s="274">
        <v>126</v>
      </c>
      <c r="BB133" s="275">
        <v>155000</v>
      </c>
      <c r="BC133" s="275">
        <v>166500</v>
      </c>
      <c r="BD133" s="275">
        <v>185000</v>
      </c>
      <c r="BE133" s="275">
        <v>150000</v>
      </c>
      <c r="BF133" s="275">
        <v>166500</v>
      </c>
      <c r="BK133" s="121" t="s">
        <v>284</v>
      </c>
    </row>
    <row r="134" spans="53:63" x14ac:dyDescent="0.3">
      <c r="BA134" s="274">
        <v>127</v>
      </c>
      <c r="BB134" s="275">
        <v>155000</v>
      </c>
      <c r="BC134" s="275">
        <v>166500</v>
      </c>
      <c r="BD134" s="275">
        <v>185000</v>
      </c>
      <c r="BE134" s="275">
        <v>150000</v>
      </c>
      <c r="BF134" s="275">
        <v>166500</v>
      </c>
      <c r="BK134" s="121" t="s">
        <v>284</v>
      </c>
    </row>
    <row r="135" spans="53:63" x14ac:dyDescent="0.3">
      <c r="BA135" s="274">
        <v>128</v>
      </c>
      <c r="BB135" s="275">
        <v>155000</v>
      </c>
      <c r="BC135" s="275">
        <v>166500</v>
      </c>
      <c r="BD135" s="275">
        <v>185000</v>
      </c>
      <c r="BE135" s="275">
        <v>150000</v>
      </c>
      <c r="BF135" s="275">
        <v>166500</v>
      </c>
      <c r="BK135" s="121" t="s">
        <v>284</v>
      </c>
    </row>
    <row r="136" spans="53:63" x14ac:dyDescent="0.3">
      <c r="BA136" s="274">
        <v>129</v>
      </c>
      <c r="BB136" s="275">
        <v>155000</v>
      </c>
      <c r="BC136" s="275">
        <v>166500</v>
      </c>
      <c r="BD136" s="275">
        <v>185000</v>
      </c>
      <c r="BE136" s="275">
        <v>150000</v>
      </c>
      <c r="BF136" s="275">
        <v>166500</v>
      </c>
      <c r="BK136" s="121" t="s">
        <v>284</v>
      </c>
    </row>
    <row r="137" spans="53:63" x14ac:dyDescent="0.3">
      <c r="BA137" s="274">
        <v>130</v>
      </c>
      <c r="BB137" s="275">
        <v>155000</v>
      </c>
      <c r="BC137" s="275">
        <v>166500</v>
      </c>
      <c r="BD137" s="275">
        <v>185000</v>
      </c>
      <c r="BE137" s="275">
        <v>150000</v>
      </c>
      <c r="BF137" s="275">
        <v>166500</v>
      </c>
      <c r="BK137" s="121" t="s">
        <v>284</v>
      </c>
    </row>
    <row r="138" spans="53:63" x14ac:dyDescent="0.3">
      <c r="BA138" s="274">
        <v>131</v>
      </c>
      <c r="BB138" s="275">
        <v>155000</v>
      </c>
      <c r="BC138" s="275">
        <v>166500</v>
      </c>
      <c r="BD138" s="275">
        <v>185000</v>
      </c>
      <c r="BE138" s="275">
        <v>150000</v>
      </c>
      <c r="BF138" s="275">
        <v>166500</v>
      </c>
      <c r="BK138" s="121" t="s">
        <v>284</v>
      </c>
    </row>
    <row r="139" spans="53:63" x14ac:dyDescent="0.3">
      <c r="BA139" s="274">
        <v>132</v>
      </c>
      <c r="BB139" s="275">
        <v>155000</v>
      </c>
      <c r="BC139" s="275">
        <v>166500</v>
      </c>
      <c r="BD139" s="275">
        <v>185000</v>
      </c>
      <c r="BE139" s="275">
        <v>150000</v>
      </c>
      <c r="BF139" s="275">
        <v>166500</v>
      </c>
      <c r="BK139" s="121" t="s">
        <v>284</v>
      </c>
    </row>
    <row r="140" spans="53:63" x14ac:dyDescent="0.3">
      <c r="BA140" s="274">
        <v>133</v>
      </c>
      <c r="BB140" s="275">
        <v>155000</v>
      </c>
      <c r="BC140" s="275">
        <v>166500</v>
      </c>
      <c r="BD140" s="275">
        <v>185000</v>
      </c>
      <c r="BE140" s="275">
        <v>150000</v>
      </c>
      <c r="BF140" s="275">
        <v>166500</v>
      </c>
      <c r="BK140" s="121" t="s">
        <v>284</v>
      </c>
    </row>
    <row r="141" spans="53:63" x14ac:dyDescent="0.3">
      <c r="BA141" s="274">
        <v>134</v>
      </c>
      <c r="BB141" s="275">
        <v>155000</v>
      </c>
      <c r="BC141" s="275">
        <v>166500</v>
      </c>
      <c r="BD141" s="275">
        <v>185000</v>
      </c>
      <c r="BE141" s="275">
        <v>150000</v>
      </c>
      <c r="BF141" s="275">
        <v>166500</v>
      </c>
      <c r="BK141" s="121" t="s">
        <v>284</v>
      </c>
    </row>
    <row r="142" spans="53:63" x14ac:dyDescent="0.3">
      <c r="BA142" s="274">
        <v>135</v>
      </c>
      <c r="BB142" s="275">
        <v>155000</v>
      </c>
      <c r="BC142" s="275">
        <v>166500</v>
      </c>
      <c r="BD142" s="275">
        <v>185000</v>
      </c>
      <c r="BE142" s="275">
        <v>150000</v>
      </c>
      <c r="BF142" s="275">
        <v>166500</v>
      </c>
      <c r="BK142" s="121" t="s">
        <v>284</v>
      </c>
    </row>
    <row r="143" spans="53:63" x14ac:dyDescent="0.3">
      <c r="BA143" s="274">
        <v>136</v>
      </c>
      <c r="BB143" s="275">
        <v>155000</v>
      </c>
      <c r="BC143" s="275">
        <v>166500</v>
      </c>
      <c r="BD143" s="275">
        <v>185000</v>
      </c>
      <c r="BE143" s="275">
        <v>150000</v>
      </c>
      <c r="BF143" s="275">
        <v>166500</v>
      </c>
      <c r="BK143" s="121" t="s">
        <v>284</v>
      </c>
    </row>
    <row r="144" spans="53:63" x14ac:dyDescent="0.3">
      <c r="BA144" s="274">
        <v>137</v>
      </c>
      <c r="BB144" s="275">
        <v>155000</v>
      </c>
      <c r="BC144" s="275">
        <v>166500</v>
      </c>
      <c r="BD144" s="275">
        <v>185000</v>
      </c>
      <c r="BE144" s="275">
        <v>150000</v>
      </c>
      <c r="BF144" s="275">
        <v>166500</v>
      </c>
      <c r="BK144" s="121" t="s">
        <v>284</v>
      </c>
    </row>
    <row r="145" spans="53:63" x14ac:dyDescent="0.3">
      <c r="BA145" s="274">
        <v>138</v>
      </c>
      <c r="BB145" s="275">
        <v>155000</v>
      </c>
      <c r="BC145" s="275">
        <v>166500</v>
      </c>
      <c r="BD145" s="275">
        <v>185000</v>
      </c>
      <c r="BE145" s="275">
        <v>150000</v>
      </c>
      <c r="BF145" s="275">
        <v>166500</v>
      </c>
      <c r="BK145" s="121" t="s">
        <v>284</v>
      </c>
    </row>
    <row r="146" spans="53:63" x14ac:dyDescent="0.3">
      <c r="BA146" s="274">
        <v>139</v>
      </c>
      <c r="BB146" s="275">
        <v>155000</v>
      </c>
      <c r="BC146" s="275">
        <v>166500</v>
      </c>
      <c r="BD146" s="275">
        <v>185000</v>
      </c>
      <c r="BE146" s="275">
        <v>150000</v>
      </c>
      <c r="BF146" s="275">
        <v>166500</v>
      </c>
      <c r="BK146" s="121" t="s">
        <v>284</v>
      </c>
    </row>
    <row r="147" spans="53:63" x14ac:dyDescent="0.3">
      <c r="BA147" s="274">
        <v>140</v>
      </c>
      <c r="BB147" s="275">
        <v>155000</v>
      </c>
      <c r="BC147" s="275">
        <v>166500</v>
      </c>
      <c r="BD147" s="275">
        <v>185000</v>
      </c>
      <c r="BE147" s="275">
        <v>150000</v>
      </c>
      <c r="BF147" s="275">
        <v>166500</v>
      </c>
      <c r="BK147" s="121" t="s">
        <v>284</v>
      </c>
    </row>
    <row r="148" spans="53:63" x14ac:dyDescent="0.3">
      <c r="BA148" s="274">
        <v>141</v>
      </c>
      <c r="BB148" s="275">
        <v>150000</v>
      </c>
      <c r="BC148" s="275">
        <v>166500</v>
      </c>
      <c r="BD148" s="275">
        <v>185000</v>
      </c>
      <c r="BE148" s="275">
        <v>150000</v>
      </c>
      <c r="BF148" s="275">
        <v>166500</v>
      </c>
      <c r="BK148" s="121" t="s">
        <v>284</v>
      </c>
    </row>
    <row r="149" spans="53:63" x14ac:dyDescent="0.3">
      <c r="BA149" s="274">
        <v>142</v>
      </c>
      <c r="BB149" s="275">
        <v>150000</v>
      </c>
      <c r="BC149" s="275">
        <v>166500</v>
      </c>
      <c r="BD149" s="275">
        <v>185000</v>
      </c>
      <c r="BE149" s="275">
        <v>150000</v>
      </c>
      <c r="BF149" s="275">
        <v>166500</v>
      </c>
      <c r="BK149" s="121" t="s">
        <v>284</v>
      </c>
    </row>
    <row r="150" spans="53:63" x14ac:dyDescent="0.3">
      <c r="BA150" s="274">
        <v>143</v>
      </c>
      <c r="BB150" s="275">
        <v>150000</v>
      </c>
      <c r="BC150" s="275">
        <v>166500</v>
      </c>
      <c r="BD150" s="275">
        <v>185000</v>
      </c>
      <c r="BE150" s="275">
        <v>150000</v>
      </c>
      <c r="BF150" s="275">
        <v>166500</v>
      </c>
      <c r="BK150" s="121" t="s">
        <v>284</v>
      </c>
    </row>
    <row r="151" spans="53:63" x14ac:dyDescent="0.3">
      <c r="BA151" s="274">
        <v>144</v>
      </c>
      <c r="BB151" s="275">
        <v>150000</v>
      </c>
      <c r="BC151" s="275">
        <v>166500</v>
      </c>
      <c r="BD151" s="275">
        <v>185000</v>
      </c>
      <c r="BE151" s="275">
        <v>150000</v>
      </c>
      <c r="BF151" s="275">
        <v>166500</v>
      </c>
      <c r="BK151" s="121" t="s">
        <v>284</v>
      </c>
    </row>
    <row r="152" spans="53:63" x14ac:dyDescent="0.3">
      <c r="BA152" s="274">
        <v>145</v>
      </c>
      <c r="BB152" s="275">
        <v>150000</v>
      </c>
      <c r="BC152" s="275">
        <v>166500</v>
      </c>
      <c r="BD152" s="275">
        <v>185000</v>
      </c>
      <c r="BE152" s="275">
        <v>150000</v>
      </c>
      <c r="BF152" s="275">
        <v>166500</v>
      </c>
      <c r="BK152" s="121" t="s">
        <v>284</v>
      </c>
    </row>
    <row r="153" spans="53:63" x14ac:dyDescent="0.3">
      <c r="BA153" s="274">
        <v>146</v>
      </c>
      <c r="BB153" s="275">
        <v>150000</v>
      </c>
      <c r="BC153" s="275">
        <v>166500</v>
      </c>
      <c r="BD153" s="275">
        <v>185000</v>
      </c>
      <c r="BE153" s="275">
        <v>150000</v>
      </c>
      <c r="BF153" s="275">
        <v>166500</v>
      </c>
      <c r="BK153" s="121" t="s">
        <v>284</v>
      </c>
    </row>
    <row r="154" spans="53:63" x14ac:dyDescent="0.3">
      <c r="BA154" s="274">
        <v>147</v>
      </c>
      <c r="BB154" s="275">
        <v>150000</v>
      </c>
      <c r="BC154" s="275">
        <v>166500</v>
      </c>
      <c r="BD154" s="275">
        <v>185000</v>
      </c>
      <c r="BE154" s="275">
        <v>150000</v>
      </c>
      <c r="BF154" s="275">
        <v>166500</v>
      </c>
      <c r="BK154" s="121" t="s">
        <v>284</v>
      </c>
    </row>
    <row r="155" spans="53:63" x14ac:dyDescent="0.3">
      <c r="BA155" s="274">
        <v>148</v>
      </c>
      <c r="BB155" s="275">
        <v>150000</v>
      </c>
      <c r="BC155" s="275">
        <v>166500</v>
      </c>
      <c r="BD155" s="275">
        <v>185000</v>
      </c>
      <c r="BE155" s="275">
        <v>150000</v>
      </c>
      <c r="BF155" s="275">
        <v>166500</v>
      </c>
      <c r="BK155" s="121" t="s">
        <v>284</v>
      </c>
    </row>
    <row r="156" spans="53:63" x14ac:dyDescent="0.3">
      <c r="BA156" s="274">
        <v>149</v>
      </c>
      <c r="BB156" s="275">
        <v>150000</v>
      </c>
      <c r="BC156" s="275">
        <v>166500</v>
      </c>
      <c r="BD156" s="275">
        <v>185000</v>
      </c>
      <c r="BE156" s="275">
        <v>150000</v>
      </c>
      <c r="BF156" s="275">
        <v>166500</v>
      </c>
      <c r="BK156" s="121" t="s">
        <v>284</v>
      </c>
    </row>
    <row r="157" spans="53:63" x14ac:dyDescent="0.3">
      <c r="BA157" s="274">
        <v>150</v>
      </c>
      <c r="BB157" s="275">
        <v>150000</v>
      </c>
      <c r="BC157" s="275">
        <v>135000</v>
      </c>
      <c r="BD157" s="275">
        <v>150000</v>
      </c>
      <c r="BE157" s="275">
        <v>150000</v>
      </c>
      <c r="BF157" s="275">
        <v>135000</v>
      </c>
      <c r="BK157" s="121" t="s">
        <v>284</v>
      </c>
    </row>
    <row r="158" spans="53:63" x14ac:dyDescent="0.3">
      <c r="BA158" s="274">
        <v>151</v>
      </c>
      <c r="BB158" s="275">
        <v>150000</v>
      </c>
      <c r="BC158" s="275">
        <v>135000</v>
      </c>
      <c r="BD158" s="275">
        <v>150000</v>
      </c>
      <c r="BE158" s="275">
        <v>150000</v>
      </c>
      <c r="BF158" s="275">
        <v>135000</v>
      </c>
      <c r="BK158" s="121" t="s">
        <v>284</v>
      </c>
    </row>
    <row r="159" spans="53:63" x14ac:dyDescent="0.3">
      <c r="BA159" s="274">
        <v>152</v>
      </c>
      <c r="BB159" s="275">
        <v>150000</v>
      </c>
      <c r="BC159" s="275">
        <v>135000</v>
      </c>
      <c r="BD159" s="275">
        <v>150000</v>
      </c>
      <c r="BE159" s="275">
        <v>150000</v>
      </c>
      <c r="BF159" s="275">
        <v>135000</v>
      </c>
      <c r="BK159" s="121" t="s">
        <v>284</v>
      </c>
    </row>
    <row r="160" spans="53:63" x14ac:dyDescent="0.3">
      <c r="BA160" s="274">
        <v>153</v>
      </c>
      <c r="BB160" s="275">
        <v>150000</v>
      </c>
      <c r="BC160" s="275">
        <v>135000</v>
      </c>
      <c r="BD160" s="275">
        <v>150000</v>
      </c>
      <c r="BE160" s="275">
        <v>150000</v>
      </c>
      <c r="BF160" s="275">
        <v>135000</v>
      </c>
      <c r="BK160" s="121" t="s">
        <v>284</v>
      </c>
    </row>
    <row r="161" spans="53:63" x14ac:dyDescent="0.3">
      <c r="BA161" s="274">
        <v>154</v>
      </c>
      <c r="BB161" s="275">
        <v>150000</v>
      </c>
      <c r="BC161" s="275">
        <v>135000</v>
      </c>
      <c r="BD161" s="275">
        <v>150000</v>
      </c>
      <c r="BE161" s="275">
        <v>150000</v>
      </c>
      <c r="BF161" s="275">
        <v>135000</v>
      </c>
      <c r="BK161" s="121" t="s">
        <v>284</v>
      </c>
    </row>
    <row r="162" spans="53:63" x14ac:dyDescent="0.3">
      <c r="BA162" s="274">
        <v>155</v>
      </c>
      <c r="BB162" s="275">
        <v>150000</v>
      </c>
      <c r="BC162" s="275">
        <v>135000</v>
      </c>
      <c r="BD162" s="275">
        <v>150000</v>
      </c>
      <c r="BE162" s="275">
        <v>150000</v>
      </c>
      <c r="BF162" s="275">
        <v>135000</v>
      </c>
      <c r="BK162" s="121" t="s">
        <v>284</v>
      </c>
    </row>
    <row r="163" spans="53:63" x14ac:dyDescent="0.3">
      <c r="BA163" s="274">
        <v>156</v>
      </c>
      <c r="BB163" s="275">
        <v>150000</v>
      </c>
      <c r="BC163" s="275">
        <v>135000</v>
      </c>
      <c r="BD163" s="275">
        <v>150000</v>
      </c>
      <c r="BE163" s="275">
        <v>150000</v>
      </c>
      <c r="BF163" s="275">
        <v>135000</v>
      </c>
      <c r="BK163" s="121" t="s">
        <v>284</v>
      </c>
    </row>
    <row r="164" spans="53:63" x14ac:dyDescent="0.3">
      <c r="BA164" s="274">
        <v>157</v>
      </c>
      <c r="BB164" s="275">
        <v>150000</v>
      </c>
      <c r="BC164" s="275">
        <v>135000</v>
      </c>
      <c r="BD164" s="275">
        <v>150000</v>
      </c>
      <c r="BE164" s="275">
        <v>150000</v>
      </c>
      <c r="BF164" s="275">
        <v>135000</v>
      </c>
      <c r="BK164" s="121" t="s">
        <v>284</v>
      </c>
    </row>
    <row r="165" spans="53:63" x14ac:dyDescent="0.3">
      <c r="BA165" s="274">
        <v>158</v>
      </c>
      <c r="BB165" s="275">
        <v>150000</v>
      </c>
      <c r="BC165" s="275">
        <v>135000</v>
      </c>
      <c r="BD165" s="275">
        <v>150000</v>
      </c>
      <c r="BE165" s="275">
        <v>150000</v>
      </c>
      <c r="BF165" s="275">
        <v>135000</v>
      </c>
      <c r="BK165" s="121" t="s">
        <v>284</v>
      </c>
    </row>
    <row r="166" spans="53:63" x14ac:dyDescent="0.3">
      <c r="BA166" s="274">
        <v>159</v>
      </c>
      <c r="BB166" s="275">
        <v>150000</v>
      </c>
      <c r="BC166" s="275">
        <v>135000</v>
      </c>
      <c r="BD166" s="275">
        <v>150000</v>
      </c>
      <c r="BE166" s="275">
        <v>150000</v>
      </c>
      <c r="BF166" s="275">
        <v>135000</v>
      </c>
      <c r="BK166" s="121" t="s">
        <v>284</v>
      </c>
    </row>
    <row r="167" spans="53:63" x14ac:dyDescent="0.3">
      <c r="BA167" s="274">
        <v>160</v>
      </c>
      <c r="BB167" s="275">
        <v>150000</v>
      </c>
      <c r="BC167" s="275">
        <v>135000</v>
      </c>
      <c r="BD167" s="275">
        <v>150000</v>
      </c>
      <c r="BE167" s="275">
        <v>150000</v>
      </c>
      <c r="BF167" s="275">
        <v>135000</v>
      </c>
      <c r="BK167" s="121" t="s">
        <v>284</v>
      </c>
    </row>
    <row r="168" spans="53:63" x14ac:dyDescent="0.3">
      <c r="BA168" s="274">
        <v>161</v>
      </c>
      <c r="BB168" s="275">
        <v>145000</v>
      </c>
      <c r="BC168" s="275">
        <v>135000</v>
      </c>
      <c r="BD168" s="275">
        <v>150000</v>
      </c>
      <c r="BE168" s="275">
        <v>150000</v>
      </c>
      <c r="BF168" s="275">
        <v>135000</v>
      </c>
      <c r="BK168" s="121" t="s">
        <v>284</v>
      </c>
    </row>
    <row r="169" spans="53:63" x14ac:dyDescent="0.3">
      <c r="BA169" s="274">
        <v>162</v>
      </c>
      <c r="BB169" s="275">
        <v>145000</v>
      </c>
      <c r="BC169" s="275">
        <v>135000</v>
      </c>
      <c r="BD169" s="275">
        <v>150000</v>
      </c>
      <c r="BE169" s="275">
        <v>150000</v>
      </c>
      <c r="BF169" s="275">
        <v>135000</v>
      </c>
      <c r="BK169" s="121" t="s">
        <v>284</v>
      </c>
    </row>
    <row r="170" spans="53:63" x14ac:dyDescent="0.3">
      <c r="BA170" s="274">
        <v>163</v>
      </c>
      <c r="BB170" s="275">
        <v>145000</v>
      </c>
      <c r="BC170" s="275">
        <v>135000</v>
      </c>
      <c r="BD170" s="275">
        <v>150000</v>
      </c>
      <c r="BE170" s="275">
        <v>150000</v>
      </c>
      <c r="BF170" s="275">
        <v>135000</v>
      </c>
      <c r="BK170" s="121" t="s">
        <v>284</v>
      </c>
    </row>
    <row r="171" spans="53:63" x14ac:dyDescent="0.3">
      <c r="BA171" s="274">
        <v>164</v>
      </c>
      <c r="BB171" s="275">
        <v>145000</v>
      </c>
      <c r="BC171" s="275">
        <v>135000</v>
      </c>
      <c r="BD171" s="275">
        <v>150000</v>
      </c>
      <c r="BE171" s="275">
        <v>150000</v>
      </c>
      <c r="BF171" s="275">
        <v>135000</v>
      </c>
      <c r="BK171" s="121" t="s">
        <v>284</v>
      </c>
    </row>
    <row r="172" spans="53:63" x14ac:dyDescent="0.3">
      <c r="BA172" s="274">
        <v>165</v>
      </c>
      <c r="BB172" s="275">
        <v>145000</v>
      </c>
      <c r="BC172" s="275">
        <v>135000</v>
      </c>
      <c r="BD172" s="275">
        <v>150000</v>
      </c>
      <c r="BE172" s="275">
        <v>150000</v>
      </c>
      <c r="BF172" s="275">
        <v>135000</v>
      </c>
      <c r="BK172" s="121" t="s">
        <v>284</v>
      </c>
    </row>
    <row r="173" spans="53:63" x14ac:dyDescent="0.3">
      <c r="BA173" s="274">
        <v>166</v>
      </c>
      <c r="BB173" s="275">
        <v>145000</v>
      </c>
      <c r="BC173" s="275">
        <v>135000</v>
      </c>
      <c r="BD173" s="275">
        <v>150000</v>
      </c>
      <c r="BE173" s="275">
        <v>150000</v>
      </c>
      <c r="BF173" s="275">
        <v>135000</v>
      </c>
      <c r="BK173" s="121" t="s">
        <v>284</v>
      </c>
    </row>
    <row r="174" spans="53:63" x14ac:dyDescent="0.3">
      <c r="BA174" s="274">
        <v>167</v>
      </c>
      <c r="BB174" s="275">
        <v>145000</v>
      </c>
      <c r="BC174" s="275">
        <v>135000</v>
      </c>
      <c r="BD174" s="275">
        <v>150000</v>
      </c>
      <c r="BE174" s="275">
        <v>150000</v>
      </c>
      <c r="BF174" s="275">
        <v>135000</v>
      </c>
      <c r="BK174" s="121" t="s">
        <v>284</v>
      </c>
    </row>
    <row r="175" spans="53:63" x14ac:dyDescent="0.3">
      <c r="BA175" s="274">
        <v>168</v>
      </c>
      <c r="BB175" s="275">
        <v>145000</v>
      </c>
      <c r="BC175" s="275">
        <v>135000</v>
      </c>
      <c r="BD175" s="275">
        <v>150000</v>
      </c>
      <c r="BE175" s="275">
        <v>150000</v>
      </c>
      <c r="BF175" s="275">
        <v>135000</v>
      </c>
      <c r="BK175" s="121" t="s">
        <v>284</v>
      </c>
    </row>
    <row r="176" spans="53:63" x14ac:dyDescent="0.3">
      <c r="BA176" s="274">
        <v>169</v>
      </c>
      <c r="BB176" s="275">
        <v>145000</v>
      </c>
      <c r="BC176" s="275">
        <v>135000</v>
      </c>
      <c r="BD176" s="275">
        <v>150000</v>
      </c>
      <c r="BE176" s="275">
        <v>150000</v>
      </c>
      <c r="BF176" s="275">
        <v>135000</v>
      </c>
      <c r="BK176" s="121" t="s">
        <v>284</v>
      </c>
    </row>
    <row r="177" spans="53:63" x14ac:dyDescent="0.3">
      <c r="BA177" s="274">
        <v>170</v>
      </c>
      <c r="BB177" s="275">
        <v>145000</v>
      </c>
      <c r="BC177" s="275">
        <v>135000</v>
      </c>
      <c r="BD177" s="275">
        <v>150000</v>
      </c>
      <c r="BE177" s="275">
        <v>150000</v>
      </c>
      <c r="BF177" s="275">
        <v>135000</v>
      </c>
      <c r="BK177" s="121" t="s">
        <v>284</v>
      </c>
    </row>
    <row r="178" spans="53:63" x14ac:dyDescent="0.3">
      <c r="BA178" s="274">
        <v>171</v>
      </c>
      <c r="BB178" s="275">
        <v>145000</v>
      </c>
      <c r="BC178" s="275">
        <v>135000</v>
      </c>
      <c r="BD178" s="275">
        <v>150000</v>
      </c>
      <c r="BE178" s="275">
        <v>150000</v>
      </c>
      <c r="BF178" s="275">
        <v>135000</v>
      </c>
      <c r="BK178" s="121" t="s">
        <v>284</v>
      </c>
    </row>
    <row r="179" spans="53:63" x14ac:dyDescent="0.3">
      <c r="BA179" s="274">
        <v>172</v>
      </c>
      <c r="BB179" s="275">
        <v>145000</v>
      </c>
      <c r="BC179" s="275">
        <v>135000</v>
      </c>
      <c r="BD179" s="275">
        <v>150000</v>
      </c>
      <c r="BE179" s="275">
        <v>150000</v>
      </c>
      <c r="BF179" s="275">
        <v>135000</v>
      </c>
      <c r="BK179" s="121" t="s">
        <v>284</v>
      </c>
    </row>
    <row r="180" spans="53:63" x14ac:dyDescent="0.3">
      <c r="BA180" s="274">
        <v>173</v>
      </c>
      <c r="BB180" s="275">
        <v>145000</v>
      </c>
      <c r="BC180" s="275">
        <v>135000</v>
      </c>
      <c r="BD180" s="275">
        <v>150000</v>
      </c>
      <c r="BE180" s="275">
        <v>150000</v>
      </c>
      <c r="BF180" s="275">
        <v>135000</v>
      </c>
      <c r="BK180" s="121" t="s">
        <v>284</v>
      </c>
    </row>
    <row r="181" spans="53:63" x14ac:dyDescent="0.3">
      <c r="BA181" s="274">
        <v>174</v>
      </c>
      <c r="BB181" s="275">
        <v>145000</v>
      </c>
      <c r="BC181" s="275">
        <v>135000</v>
      </c>
      <c r="BD181" s="275">
        <v>150000</v>
      </c>
      <c r="BE181" s="275">
        <v>150000</v>
      </c>
      <c r="BF181" s="275">
        <v>135000</v>
      </c>
      <c r="BK181" s="121" t="s">
        <v>284</v>
      </c>
    </row>
    <row r="182" spans="53:63" x14ac:dyDescent="0.3">
      <c r="BA182" s="274">
        <v>175</v>
      </c>
      <c r="BB182" s="275">
        <v>145000</v>
      </c>
      <c r="BC182" s="275">
        <v>135000</v>
      </c>
      <c r="BD182" s="275">
        <v>150000</v>
      </c>
      <c r="BE182" s="275">
        <v>150000</v>
      </c>
      <c r="BF182" s="275">
        <v>135000</v>
      </c>
      <c r="BK182" s="121" t="s">
        <v>284</v>
      </c>
    </row>
    <row r="183" spans="53:63" x14ac:dyDescent="0.3">
      <c r="BA183" s="274">
        <v>176</v>
      </c>
      <c r="BB183" s="275">
        <v>145000</v>
      </c>
      <c r="BC183" s="275">
        <v>135000</v>
      </c>
      <c r="BD183" s="275">
        <v>150000</v>
      </c>
      <c r="BE183" s="275">
        <v>150000</v>
      </c>
      <c r="BF183" s="275">
        <v>135000</v>
      </c>
      <c r="BK183" s="121" t="s">
        <v>284</v>
      </c>
    </row>
    <row r="184" spans="53:63" x14ac:dyDescent="0.3">
      <c r="BA184" s="274">
        <v>177</v>
      </c>
      <c r="BB184" s="275">
        <v>145000</v>
      </c>
      <c r="BC184" s="275">
        <v>135000</v>
      </c>
      <c r="BD184" s="275">
        <v>150000</v>
      </c>
      <c r="BE184" s="275">
        <v>150000</v>
      </c>
      <c r="BF184" s="275">
        <v>135000</v>
      </c>
      <c r="BK184" s="121" t="s">
        <v>284</v>
      </c>
    </row>
    <row r="185" spans="53:63" x14ac:dyDescent="0.3">
      <c r="BA185" s="274">
        <v>178</v>
      </c>
      <c r="BB185" s="275">
        <v>145000</v>
      </c>
      <c r="BC185" s="275">
        <v>135000</v>
      </c>
      <c r="BD185" s="275">
        <v>150000</v>
      </c>
      <c r="BE185" s="275">
        <v>150000</v>
      </c>
      <c r="BF185" s="275">
        <v>135000</v>
      </c>
      <c r="BK185" s="121" t="s">
        <v>284</v>
      </c>
    </row>
    <row r="186" spans="53:63" x14ac:dyDescent="0.3">
      <c r="BA186" s="274">
        <v>179</v>
      </c>
      <c r="BB186" s="275">
        <v>145000</v>
      </c>
      <c r="BC186" s="275">
        <v>135000</v>
      </c>
      <c r="BD186" s="275">
        <v>150000</v>
      </c>
      <c r="BE186" s="275">
        <v>150000</v>
      </c>
      <c r="BF186" s="275">
        <v>135000</v>
      </c>
      <c r="BK186" s="121" t="s">
        <v>284</v>
      </c>
    </row>
    <row r="187" spans="53:63" x14ac:dyDescent="0.3">
      <c r="BA187" s="274">
        <v>180</v>
      </c>
      <c r="BB187" s="275">
        <v>145000</v>
      </c>
      <c r="BC187" s="275">
        <v>135000</v>
      </c>
      <c r="BD187" s="275">
        <v>150000</v>
      </c>
      <c r="BE187" s="275">
        <v>150000</v>
      </c>
      <c r="BF187" s="275">
        <v>135000</v>
      </c>
      <c r="BK187" s="121" t="s">
        <v>284</v>
      </c>
    </row>
    <row r="188" spans="53:63" x14ac:dyDescent="0.3">
      <c r="BA188" s="274">
        <v>181</v>
      </c>
      <c r="BB188" s="275">
        <v>140000</v>
      </c>
      <c r="BC188" s="275">
        <v>135000</v>
      </c>
      <c r="BD188" s="275">
        <v>150000</v>
      </c>
      <c r="BE188" s="275">
        <v>150000</v>
      </c>
      <c r="BF188" s="275">
        <v>135000</v>
      </c>
      <c r="BK188" s="121" t="s">
        <v>284</v>
      </c>
    </row>
    <row r="189" spans="53:63" x14ac:dyDescent="0.3">
      <c r="BA189" s="274">
        <v>182</v>
      </c>
      <c r="BB189" s="275">
        <v>140000</v>
      </c>
      <c r="BC189" s="275">
        <v>135000</v>
      </c>
      <c r="BD189" s="275">
        <v>150000</v>
      </c>
      <c r="BE189" s="275">
        <v>150000</v>
      </c>
      <c r="BF189" s="275">
        <v>135000</v>
      </c>
      <c r="BK189" s="121" t="s">
        <v>284</v>
      </c>
    </row>
    <row r="190" spans="53:63" x14ac:dyDescent="0.3">
      <c r="BA190" s="274">
        <v>183</v>
      </c>
      <c r="BB190" s="275">
        <v>140000</v>
      </c>
      <c r="BC190" s="275">
        <v>135000</v>
      </c>
      <c r="BD190" s="275">
        <v>150000</v>
      </c>
      <c r="BE190" s="275">
        <v>150000</v>
      </c>
      <c r="BF190" s="275">
        <v>135000</v>
      </c>
      <c r="BK190" s="121" t="s">
        <v>284</v>
      </c>
    </row>
    <row r="191" spans="53:63" x14ac:dyDescent="0.3">
      <c r="BA191" s="274">
        <v>184</v>
      </c>
      <c r="BB191" s="275">
        <v>140000</v>
      </c>
      <c r="BC191" s="275">
        <v>135000</v>
      </c>
      <c r="BD191" s="275">
        <v>150000</v>
      </c>
      <c r="BE191" s="275">
        <v>150000</v>
      </c>
      <c r="BF191" s="275">
        <v>135000</v>
      </c>
      <c r="BK191" s="121" t="s">
        <v>284</v>
      </c>
    </row>
    <row r="192" spans="53:63" x14ac:dyDescent="0.3">
      <c r="BA192" s="274">
        <v>185</v>
      </c>
      <c r="BB192" s="275">
        <v>140000</v>
      </c>
      <c r="BC192" s="275">
        <v>135000</v>
      </c>
      <c r="BD192" s="275">
        <v>150000</v>
      </c>
      <c r="BE192" s="275">
        <v>150000</v>
      </c>
      <c r="BF192" s="275">
        <v>135000</v>
      </c>
      <c r="BK192" s="121" t="s">
        <v>284</v>
      </c>
    </row>
    <row r="193" spans="53:63" x14ac:dyDescent="0.3">
      <c r="BA193" s="274">
        <v>186</v>
      </c>
      <c r="BB193" s="275">
        <v>140000</v>
      </c>
      <c r="BC193" s="275">
        <v>135000</v>
      </c>
      <c r="BD193" s="275">
        <v>150000</v>
      </c>
      <c r="BE193" s="275">
        <v>150000</v>
      </c>
      <c r="BF193" s="275">
        <v>135000</v>
      </c>
      <c r="BK193" s="121" t="s">
        <v>284</v>
      </c>
    </row>
    <row r="194" spans="53:63" x14ac:dyDescent="0.3">
      <c r="BA194" s="274">
        <v>187</v>
      </c>
      <c r="BB194" s="275">
        <v>140000</v>
      </c>
      <c r="BC194" s="275">
        <v>135000</v>
      </c>
      <c r="BD194" s="275">
        <v>150000</v>
      </c>
      <c r="BE194" s="275">
        <v>150000</v>
      </c>
      <c r="BF194" s="275">
        <v>135000</v>
      </c>
      <c r="BK194" s="121" t="s">
        <v>284</v>
      </c>
    </row>
    <row r="195" spans="53:63" x14ac:dyDescent="0.3">
      <c r="BA195" s="274">
        <v>188</v>
      </c>
      <c r="BB195" s="275">
        <v>140000</v>
      </c>
      <c r="BC195" s="275">
        <v>135000</v>
      </c>
      <c r="BD195" s="275">
        <v>150000</v>
      </c>
      <c r="BE195" s="275">
        <v>150000</v>
      </c>
      <c r="BF195" s="275">
        <v>135000</v>
      </c>
      <c r="BK195" s="121" t="s">
        <v>284</v>
      </c>
    </row>
    <row r="196" spans="53:63" x14ac:dyDescent="0.3">
      <c r="BA196" s="274">
        <v>189</v>
      </c>
      <c r="BB196" s="275">
        <v>140000</v>
      </c>
      <c r="BC196" s="275">
        <v>135000</v>
      </c>
      <c r="BD196" s="275">
        <v>150000</v>
      </c>
      <c r="BE196" s="275">
        <v>150000</v>
      </c>
      <c r="BF196" s="275">
        <v>135000</v>
      </c>
      <c r="BK196" s="121" t="s">
        <v>284</v>
      </c>
    </row>
    <row r="197" spans="53:63" x14ac:dyDescent="0.3">
      <c r="BA197" s="274">
        <v>190</v>
      </c>
      <c r="BB197" s="275">
        <v>140000</v>
      </c>
      <c r="BC197" s="275">
        <v>135000</v>
      </c>
      <c r="BD197" s="275">
        <v>150000</v>
      </c>
      <c r="BE197" s="275">
        <v>150000</v>
      </c>
      <c r="BF197" s="275">
        <v>135000</v>
      </c>
      <c r="BK197" s="121" t="s">
        <v>284</v>
      </c>
    </row>
    <row r="198" spans="53:63" x14ac:dyDescent="0.3">
      <c r="BA198" s="274">
        <v>191</v>
      </c>
      <c r="BB198" s="275">
        <v>140000</v>
      </c>
      <c r="BC198" s="275">
        <v>135000</v>
      </c>
      <c r="BD198" s="275">
        <v>150000</v>
      </c>
      <c r="BE198" s="275">
        <v>150000</v>
      </c>
      <c r="BF198" s="275">
        <v>135000</v>
      </c>
      <c r="BK198" s="121" t="s">
        <v>284</v>
      </c>
    </row>
    <row r="199" spans="53:63" x14ac:dyDescent="0.3">
      <c r="BA199" s="274">
        <v>192</v>
      </c>
      <c r="BB199" s="275">
        <v>140000</v>
      </c>
      <c r="BC199" s="275">
        <v>135000</v>
      </c>
      <c r="BD199" s="275">
        <v>150000</v>
      </c>
      <c r="BE199" s="275">
        <v>150000</v>
      </c>
      <c r="BF199" s="275">
        <v>135000</v>
      </c>
      <c r="BK199" s="121" t="s">
        <v>284</v>
      </c>
    </row>
    <row r="200" spans="53:63" x14ac:dyDescent="0.3">
      <c r="BA200" s="274">
        <v>193</v>
      </c>
      <c r="BB200" s="275">
        <v>140000</v>
      </c>
      <c r="BC200" s="275">
        <v>135000</v>
      </c>
      <c r="BD200" s="275">
        <v>150000</v>
      </c>
      <c r="BE200" s="275">
        <v>150000</v>
      </c>
      <c r="BF200" s="275">
        <v>135000</v>
      </c>
      <c r="BK200" s="121" t="s">
        <v>284</v>
      </c>
    </row>
    <row r="201" spans="53:63" x14ac:dyDescent="0.3">
      <c r="BA201" s="274">
        <v>194</v>
      </c>
      <c r="BB201" s="275">
        <v>140000</v>
      </c>
      <c r="BC201" s="275">
        <v>135000</v>
      </c>
      <c r="BD201" s="275">
        <v>150000</v>
      </c>
      <c r="BE201" s="275">
        <v>150000</v>
      </c>
      <c r="BF201" s="275">
        <v>135000</v>
      </c>
      <c r="BK201" s="121" t="s">
        <v>284</v>
      </c>
    </row>
    <row r="202" spans="53:63" x14ac:dyDescent="0.3">
      <c r="BA202" s="274">
        <v>195</v>
      </c>
      <c r="BB202" s="275">
        <v>140000</v>
      </c>
      <c r="BC202" s="275">
        <v>135000</v>
      </c>
      <c r="BD202" s="275">
        <v>150000</v>
      </c>
      <c r="BE202" s="275">
        <v>150000</v>
      </c>
      <c r="BF202" s="275">
        <v>135000</v>
      </c>
      <c r="BK202" s="121" t="s">
        <v>284</v>
      </c>
    </row>
    <row r="203" spans="53:63" x14ac:dyDescent="0.3">
      <c r="BA203" s="274">
        <v>196</v>
      </c>
      <c r="BB203" s="275">
        <v>140000</v>
      </c>
      <c r="BC203" s="275">
        <v>135000</v>
      </c>
      <c r="BD203" s="275">
        <v>150000</v>
      </c>
      <c r="BE203" s="275">
        <v>150000</v>
      </c>
      <c r="BF203" s="275">
        <v>135000</v>
      </c>
      <c r="BK203" s="121" t="s">
        <v>284</v>
      </c>
    </row>
    <row r="204" spans="53:63" x14ac:dyDescent="0.3">
      <c r="BA204" s="274">
        <v>197</v>
      </c>
      <c r="BB204" s="275">
        <v>140000</v>
      </c>
      <c r="BC204" s="275">
        <v>135000</v>
      </c>
      <c r="BD204" s="275">
        <v>150000</v>
      </c>
      <c r="BE204" s="275">
        <v>150000</v>
      </c>
      <c r="BF204" s="275">
        <v>135000</v>
      </c>
      <c r="BK204" s="121" t="s">
        <v>284</v>
      </c>
    </row>
    <row r="205" spans="53:63" x14ac:dyDescent="0.3">
      <c r="BA205" s="274">
        <v>198</v>
      </c>
      <c r="BB205" s="275">
        <v>140000</v>
      </c>
      <c r="BC205" s="275">
        <v>135000</v>
      </c>
      <c r="BD205" s="275">
        <v>150000</v>
      </c>
      <c r="BE205" s="275">
        <v>150000</v>
      </c>
      <c r="BF205" s="275">
        <v>135000</v>
      </c>
      <c r="BK205" s="121" t="s">
        <v>284</v>
      </c>
    </row>
    <row r="206" spans="53:63" x14ac:dyDescent="0.3">
      <c r="BA206" s="274">
        <v>199</v>
      </c>
      <c r="BB206" s="275">
        <v>140000</v>
      </c>
      <c r="BC206" s="275">
        <v>135000</v>
      </c>
      <c r="BD206" s="275">
        <v>150000</v>
      </c>
      <c r="BE206" s="275">
        <v>150000</v>
      </c>
      <c r="BF206" s="275">
        <v>135000</v>
      </c>
      <c r="BK206" s="121" t="s">
        <v>284</v>
      </c>
    </row>
    <row r="207" spans="53:63" x14ac:dyDescent="0.3">
      <c r="BA207" s="274">
        <v>200</v>
      </c>
      <c r="BB207" s="275">
        <v>140000</v>
      </c>
      <c r="BC207" s="275">
        <v>126000</v>
      </c>
      <c r="BD207" s="275">
        <v>140000</v>
      </c>
      <c r="BE207" s="275">
        <v>150000</v>
      </c>
      <c r="BF207" s="275">
        <v>126000</v>
      </c>
      <c r="BK207" s="121" t="s">
        <v>284</v>
      </c>
    </row>
    <row r="208" spans="53:63" x14ac:dyDescent="0.3">
      <c r="BA208" s="274">
        <v>201</v>
      </c>
      <c r="BB208" s="275">
        <v>135000</v>
      </c>
      <c r="BC208" s="275">
        <v>126000</v>
      </c>
      <c r="BD208" s="275">
        <v>140000</v>
      </c>
      <c r="BE208" s="275">
        <v>130000</v>
      </c>
      <c r="BF208" s="275">
        <v>126000</v>
      </c>
      <c r="BK208" s="121" t="s">
        <v>287</v>
      </c>
    </row>
    <row r="209" spans="53:63" x14ac:dyDescent="0.3">
      <c r="BA209" s="274">
        <v>202</v>
      </c>
      <c r="BB209" s="275">
        <v>135000</v>
      </c>
      <c r="BC209" s="275">
        <v>126000</v>
      </c>
      <c r="BD209" s="275">
        <v>140000</v>
      </c>
      <c r="BE209" s="275">
        <v>130000</v>
      </c>
      <c r="BF209" s="275">
        <v>126000</v>
      </c>
      <c r="BK209" s="121" t="s">
        <v>287</v>
      </c>
    </row>
    <row r="210" spans="53:63" x14ac:dyDescent="0.3">
      <c r="BA210" s="274">
        <v>203</v>
      </c>
      <c r="BB210" s="275">
        <v>135000</v>
      </c>
      <c r="BC210" s="275">
        <v>126000</v>
      </c>
      <c r="BD210" s="275">
        <v>140000</v>
      </c>
      <c r="BE210" s="275">
        <v>130000</v>
      </c>
      <c r="BF210" s="275">
        <v>126000</v>
      </c>
      <c r="BK210" s="121" t="s">
        <v>287</v>
      </c>
    </row>
    <row r="211" spans="53:63" x14ac:dyDescent="0.3">
      <c r="BA211" s="274">
        <v>204</v>
      </c>
      <c r="BB211" s="275">
        <v>135000</v>
      </c>
      <c r="BC211" s="275">
        <v>126000</v>
      </c>
      <c r="BD211" s="275">
        <v>140000</v>
      </c>
      <c r="BE211" s="275">
        <v>130000</v>
      </c>
      <c r="BF211" s="275">
        <v>126000</v>
      </c>
      <c r="BK211" s="121" t="s">
        <v>287</v>
      </c>
    </row>
    <row r="212" spans="53:63" x14ac:dyDescent="0.3">
      <c r="BA212" s="274">
        <v>205</v>
      </c>
      <c r="BB212" s="275">
        <v>135000</v>
      </c>
      <c r="BC212" s="275">
        <v>126000</v>
      </c>
      <c r="BD212" s="275">
        <v>140000</v>
      </c>
      <c r="BE212" s="275">
        <v>130000</v>
      </c>
      <c r="BF212" s="275">
        <v>126000</v>
      </c>
      <c r="BK212" s="121" t="s">
        <v>287</v>
      </c>
    </row>
    <row r="213" spans="53:63" x14ac:dyDescent="0.3">
      <c r="BA213" s="274">
        <v>206</v>
      </c>
      <c r="BB213" s="275">
        <v>135000</v>
      </c>
      <c r="BC213" s="275">
        <v>126000</v>
      </c>
      <c r="BD213" s="275">
        <v>140000</v>
      </c>
      <c r="BE213" s="275">
        <v>130000</v>
      </c>
      <c r="BF213" s="275">
        <v>126000</v>
      </c>
      <c r="BK213" s="121" t="s">
        <v>287</v>
      </c>
    </row>
    <row r="214" spans="53:63" x14ac:dyDescent="0.3">
      <c r="BA214" s="274">
        <v>207</v>
      </c>
      <c r="BB214" s="275">
        <v>135000</v>
      </c>
      <c r="BC214" s="275">
        <v>126000</v>
      </c>
      <c r="BD214" s="275">
        <v>140000</v>
      </c>
      <c r="BE214" s="275">
        <v>130000</v>
      </c>
      <c r="BF214" s="275">
        <v>126000</v>
      </c>
      <c r="BK214" s="121" t="s">
        <v>287</v>
      </c>
    </row>
    <row r="215" spans="53:63" x14ac:dyDescent="0.3">
      <c r="BA215" s="274">
        <v>208</v>
      </c>
      <c r="BB215" s="275">
        <v>135000</v>
      </c>
      <c r="BC215" s="275">
        <v>126000</v>
      </c>
      <c r="BD215" s="275">
        <v>140000</v>
      </c>
      <c r="BE215" s="275">
        <v>130000</v>
      </c>
      <c r="BF215" s="275">
        <v>126000</v>
      </c>
      <c r="BK215" s="121" t="s">
        <v>287</v>
      </c>
    </row>
    <row r="216" spans="53:63" x14ac:dyDescent="0.3">
      <c r="BA216" s="274">
        <v>209</v>
      </c>
      <c r="BB216" s="275">
        <v>135000</v>
      </c>
      <c r="BC216" s="275">
        <v>126000</v>
      </c>
      <c r="BD216" s="275">
        <v>140000</v>
      </c>
      <c r="BE216" s="275">
        <v>130000</v>
      </c>
      <c r="BF216" s="275">
        <v>126000</v>
      </c>
      <c r="BK216" s="121" t="s">
        <v>287</v>
      </c>
    </row>
    <row r="217" spans="53:63" x14ac:dyDescent="0.3">
      <c r="BA217" s="274">
        <v>210</v>
      </c>
      <c r="BB217" s="275">
        <v>135000</v>
      </c>
      <c r="BC217" s="275">
        <v>126000</v>
      </c>
      <c r="BD217" s="275">
        <v>140000</v>
      </c>
      <c r="BE217" s="275">
        <v>130000</v>
      </c>
      <c r="BF217" s="275">
        <v>126000</v>
      </c>
      <c r="BK217" s="121" t="s">
        <v>287</v>
      </c>
    </row>
    <row r="218" spans="53:63" x14ac:dyDescent="0.3">
      <c r="BA218" s="274">
        <v>211</v>
      </c>
      <c r="BB218" s="275">
        <v>135000</v>
      </c>
      <c r="BC218" s="275">
        <v>126000</v>
      </c>
      <c r="BD218" s="275">
        <v>140000</v>
      </c>
      <c r="BE218" s="275">
        <v>130000</v>
      </c>
      <c r="BF218" s="275">
        <v>126000</v>
      </c>
      <c r="BK218" s="121" t="s">
        <v>287</v>
      </c>
    </row>
    <row r="219" spans="53:63" x14ac:dyDescent="0.3">
      <c r="BA219" s="274">
        <v>212</v>
      </c>
      <c r="BB219" s="275">
        <v>135000</v>
      </c>
      <c r="BC219" s="275">
        <v>126000</v>
      </c>
      <c r="BD219" s="275">
        <v>140000</v>
      </c>
      <c r="BE219" s="275">
        <v>130000</v>
      </c>
      <c r="BF219" s="275">
        <v>126000</v>
      </c>
      <c r="BK219" s="121" t="s">
        <v>287</v>
      </c>
    </row>
    <row r="220" spans="53:63" x14ac:dyDescent="0.3">
      <c r="BA220" s="274">
        <v>213</v>
      </c>
      <c r="BB220" s="275">
        <v>135000</v>
      </c>
      <c r="BC220" s="275">
        <v>126000</v>
      </c>
      <c r="BD220" s="275">
        <v>140000</v>
      </c>
      <c r="BE220" s="275">
        <v>130000</v>
      </c>
      <c r="BF220" s="275">
        <v>126000</v>
      </c>
      <c r="BK220" s="121" t="s">
        <v>287</v>
      </c>
    </row>
    <row r="221" spans="53:63" x14ac:dyDescent="0.3">
      <c r="BA221" s="274">
        <v>214</v>
      </c>
      <c r="BB221" s="275">
        <v>135000</v>
      </c>
      <c r="BC221" s="275">
        <v>126000</v>
      </c>
      <c r="BD221" s="275">
        <v>140000</v>
      </c>
      <c r="BE221" s="275">
        <v>130000</v>
      </c>
      <c r="BF221" s="275">
        <v>126000</v>
      </c>
      <c r="BK221" s="121" t="s">
        <v>287</v>
      </c>
    </row>
    <row r="222" spans="53:63" x14ac:dyDescent="0.3">
      <c r="BA222" s="274">
        <v>215</v>
      </c>
      <c r="BB222" s="275">
        <v>135000</v>
      </c>
      <c r="BC222" s="275">
        <v>126000</v>
      </c>
      <c r="BD222" s="275">
        <v>140000</v>
      </c>
      <c r="BE222" s="275">
        <v>130000</v>
      </c>
      <c r="BF222" s="275">
        <v>126000</v>
      </c>
      <c r="BK222" s="121" t="s">
        <v>287</v>
      </c>
    </row>
    <row r="223" spans="53:63" x14ac:dyDescent="0.3">
      <c r="BA223" s="274">
        <v>216</v>
      </c>
      <c r="BB223" s="275">
        <v>135000</v>
      </c>
      <c r="BC223" s="275">
        <v>126000</v>
      </c>
      <c r="BD223" s="275">
        <v>140000</v>
      </c>
      <c r="BE223" s="275">
        <v>130000</v>
      </c>
      <c r="BF223" s="275">
        <v>126000</v>
      </c>
      <c r="BK223" s="121" t="s">
        <v>287</v>
      </c>
    </row>
    <row r="224" spans="53:63" x14ac:dyDescent="0.3">
      <c r="BA224" s="274">
        <v>217</v>
      </c>
      <c r="BB224" s="275">
        <v>135000</v>
      </c>
      <c r="BC224" s="275">
        <v>126000</v>
      </c>
      <c r="BD224" s="275">
        <v>140000</v>
      </c>
      <c r="BE224" s="275">
        <v>130000</v>
      </c>
      <c r="BF224" s="275">
        <v>126000</v>
      </c>
      <c r="BK224" s="121" t="s">
        <v>287</v>
      </c>
    </row>
    <row r="225" spans="53:63" x14ac:dyDescent="0.3">
      <c r="BA225" s="274">
        <v>218</v>
      </c>
      <c r="BB225" s="275">
        <v>135000</v>
      </c>
      <c r="BC225" s="275">
        <v>126000</v>
      </c>
      <c r="BD225" s="275">
        <v>140000</v>
      </c>
      <c r="BE225" s="275">
        <v>130000</v>
      </c>
      <c r="BF225" s="275">
        <v>126000</v>
      </c>
      <c r="BK225" s="121" t="s">
        <v>287</v>
      </c>
    </row>
    <row r="226" spans="53:63" x14ac:dyDescent="0.3">
      <c r="BA226" s="274">
        <v>219</v>
      </c>
      <c r="BB226" s="275">
        <v>135000</v>
      </c>
      <c r="BC226" s="275">
        <v>126000</v>
      </c>
      <c r="BD226" s="275">
        <v>140000</v>
      </c>
      <c r="BE226" s="275">
        <v>130000</v>
      </c>
      <c r="BF226" s="275">
        <v>126000</v>
      </c>
      <c r="BK226" s="121" t="s">
        <v>287</v>
      </c>
    </row>
    <row r="227" spans="53:63" x14ac:dyDescent="0.3">
      <c r="BA227" s="274">
        <v>220</v>
      </c>
      <c r="BB227" s="275">
        <v>135000</v>
      </c>
      <c r="BC227" s="275">
        <v>126000</v>
      </c>
      <c r="BD227" s="275">
        <v>140000</v>
      </c>
      <c r="BE227" s="275">
        <v>130000</v>
      </c>
      <c r="BF227" s="275">
        <v>126000</v>
      </c>
      <c r="BK227" s="121" t="s">
        <v>287</v>
      </c>
    </row>
    <row r="228" spans="53:63" x14ac:dyDescent="0.3">
      <c r="BA228" s="274">
        <v>221</v>
      </c>
      <c r="BB228" s="275">
        <v>135000</v>
      </c>
      <c r="BC228" s="275">
        <v>126000</v>
      </c>
      <c r="BD228" s="275">
        <v>140000</v>
      </c>
      <c r="BE228" s="275">
        <v>130000</v>
      </c>
      <c r="BF228" s="275">
        <v>126000</v>
      </c>
      <c r="BK228" s="121" t="s">
        <v>287</v>
      </c>
    </row>
    <row r="229" spans="53:63" x14ac:dyDescent="0.3">
      <c r="BA229" s="274">
        <v>222</v>
      </c>
      <c r="BB229" s="275">
        <v>135000</v>
      </c>
      <c r="BC229" s="275">
        <v>126000</v>
      </c>
      <c r="BD229" s="275">
        <v>140000</v>
      </c>
      <c r="BE229" s="275">
        <v>130000</v>
      </c>
      <c r="BF229" s="275">
        <v>126000</v>
      </c>
      <c r="BK229" s="121" t="s">
        <v>287</v>
      </c>
    </row>
    <row r="230" spans="53:63" x14ac:dyDescent="0.3">
      <c r="BA230" s="274">
        <v>223</v>
      </c>
      <c r="BB230" s="275">
        <v>135000</v>
      </c>
      <c r="BC230" s="275">
        <v>126000</v>
      </c>
      <c r="BD230" s="275">
        <v>140000</v>
      </c>
      <c r="BE230" s="275">
        <v>130000</v>
      </c>
      <c r="BF230" s="275">
        <v>126000</v>
      </c>
      <c r="BK230" s="121" t="s">
        <v>287</v>
      </c>
    </row>
    <row r="231" spans="53:63" x14ac:dyDescent="0.3">
      <c r="BA231" s="274">
        <v>224</v>
      </c>
      <c r="BB231" s="275">
        <v>135000</v>
      </c>
      <c r="BC231" s="275">
        <v>126000</v>
      </c>
      <c r="BD231" s="275">
        <v>140000</v>
      </c>
      <c r="BE231" s="275">
        <v>130000</v>
      </c>
      <c r="BF231" s="275">
        <v>126000</v>
      </c>
      <c r="BK231" s="121" t="s">
        <v>287</v>
      </c>
    </row>
    <row r="232" spans="53:63" x14ac:dyDescent="0.3">
      <c r="BA232" s="274">
        <v>225</v>
      </c>
      <c r="BB232" s="275">
        <v>135000</v>
      </c>
      <c r="BC232" s="275">
        <v>126000</v>
      </c>
      <c r="BD232" s="275">
        <v>140000</v>
      </c>
      <c r="BE232" s="275">
        <v>130000</v>
      </c>
      <c r="BF232" s="275">
        <v>126000</v>
      </c>
      <c r="BK232" s="121" t="s">
        <v>287</v>
      </c>
    </row>
    <row r="233" spans="53:63" x14ac:dyDescent="0.3">
      <c r="BA233" s="274">
        <v>226</v>
      </c>
      <c r="BB233" s="275">
        <v>135000</v>
      </c>
      <c r="BC233" s="275">
        <v>126000</v>
      </c>
      <c r="BD233" s="275">
        <v>140000</v>
      </c>
      <c r="BE233" s="275">
        <v>130000</v>
      </c>
      <c r="BF233" s="275">
        <v>126000</v>
      </c>
      <c r="BK233" s="121" t="s">
        <v>287</v>
      </c>
    </row>
    <row r="234" spans="53:63" x14ac:dyDescent="0.3">
      <c r="BA234" s="274">
        <v>227</v>
      </c>
      <c r="BB234" s="275">
        <v>135000</v>
      </c>
      <c r="BC234" s="275">
        <v>126000</v>
      </c>
      <c r="BD234" s="275">
        <v>140000</v>
      </c>
      <c r="BE234" s="275">
        <v>130000</v>
      </c>
      <c r="BF234" s="275">
        <v>126000</v>
      </c>
      <c r="BK234" s="121" t="s">
        <v>287</v>
      </c>
    </row>
    <row r="235" spans="53:63" x14ac:dyDescent="0.3">
      <c r="BA235" s="274">
        <v>228</v>
      </c>
      <c r="BB235" s="275">
        <v>135000</v>
      </c>
      <c r="BC235" s="275">
        <v>126000</v>
      </c>
      <c r="BD235" s="275">
        <v>140000</v>
      </c>
      <c r="BE235" s="275">
        <v>130000</v>
      </c>
      <c r="BF235" s="275">
        <v>126000</v>
      </c>
      <c r="BK235" s="121" t="s">
        <v>287</v>
      </c>
    </row>
    <row r="236" spans="53:63" x14ac:dyDescent="0.3">
      <c r="BA236" s="274">
        <v>229</v>
      </c>
      <c r="BB236" s="275">
        <v>135000</v>
      </c>
      <c r="BC236" s="275">
        <v>126000</v>
      </c>
      <c r="BD236" s="275">
        <v>140000</v>
      </c>
      <c r="BE236" s="275">
        <v>130000</v>
      </c>
      <c r="BF236" s="275">
        <v>126000</v>
      </c>
      <c r="BK236" s="121" t="s">
        <v>287</v>
      </c>
    </row>
    <row r="237" spans="53:63" x14ac:dyDescent="0.3">
      <c r="BA237" s="274">
        <v>230</v>
      </c>
      <c r="BB237" s="275">
        <v>135000</v>
      </c>
      <c r="BC237" s="275">
        <v>126000</v>
      </c>
      <c r="BD237" s="275">
        <v>140000</v>
      </c>
      <c r="BE237" s="275">
        <v>130000</v>
      </c>
      <c r="BF237" s="275">
        <v>126000</v>
      </c>
      <c r="BK237" s="121" t="s">
        <v>287</v>
      </c>
    </row>
    <row r="238" spans="53:63" x14ac:dyDescent="0.3">
      <c r="BA238" s="274">
        <v>231</v>
      </c>
      <c r="BB238" s="275">
        <v>135000</v>
      </c>
      <c r="BC238" s="275">
        <v>126000</v>
      </c>
      <c r="BD238" s="275">
        <v>140000</v>
      </c>
      <c r="BE238" s="275">
        <v>130000</v>
      </c>
      <c r="BF238" s="275">
        <v>126000</v>
      </c>
      <c r="BK238" s="121" t="s">
        <v>287</v>
      </c>
    </row>
    <row r="239" spans="53:63" x14ac:dyDescent="0.3">
      <c r="BA239" s="274">
        <v>232</v>
      </c>
      <c r="BB239" s="275">
        <v>135000</v>
      </c>
      <c r="BC239" s="275">
        <v>126000</v>
      </c>
      <c r="BD239" s="275">
        <v>140000</v>
      </c>
      <c r="BE239" s="275">
        <v>130000</v>
      </c>
      <c r="BF239" s="275">
        <v>126000</v>
      </c>
      <c r="BK239" s="121" t="s">
        <v>287</v>
      </c>
    </row>
    <row r="240" spans="53:63" x14ac:dyDescent="0.3">
      <c r="BA240" s="274">
        <v>233</v>
      </c>
      <c r="BB240" s="275">
        <v>135000</v>
      </c>
      <c r="BC240" s="275">
        <v>126000</v>
      </c>
      <c r="BD240" s="275">
        <v>140000</v>
      </c>
      <c r="BE240" s="275">
        <v>130000</v>
      </c>
      <c r="BF240" s="275">
        <v>126000</v>
      </c>
      <c r="BK240" s="121" t="s">
        <v>287</v>
      </c>
    </row>
    <row r="241" spans="53:63" x14ac:dyDescent="0.3">
      <c r="BA241" s="274">
        <v>234</v>
      </c>
      <c r="BB241" s="275">
        <v>135000</v>
      </c>
      <c r="BC241" s="275">
        <v>126000</v>
      </c>
      <c r="BD241" s="275">
        <v>140000</v>
      </c>
      <c r="BE241" s="275">
        <v>130000</v>
      </c>
      <c r="BF241" s="275">
        <v>126000</v>
      </c>
      <c r="BK241" s="121" t="s">
        <v>287</v>
      </c>
    </row>
    <row r="242" spans="53:63" x14ac:dyDescent="0.3">
      <c r="BA242" s="274">
        <v>235</v>
      </c>
      <c r="BB242" s="275">
        <v>135000</v>
      </c>
      <c r="BC242" s="275">
        <v>126000</v>
      </c>
      <c r="BD242" s="275">
        <v>140000</v>
      </c>
      <c r="BE242" s="275">
        <v>130000</v>
      </c>
      <c r="BF242" s="275">
        <v>126000</v>
      </c>
      <c r="BK242" s="121" t="s">
        <v>287</v>
      </c>
    </row>
    <row r="243" spans="53:63" x14ac:dyDescent="0.3">
      <c r="BA243" s="274">
        <v>236</v>
      </c>
      <c r="BB243" s="275">
        <v>135000</v>
      </c>
      <c r="BC243" s="275">
        <v>126000</v>
      </c>
      <c r="BD243" s="275">
        <v>140000</v>
      </c>
      <c r="BE243" s="275">
        <v>130000</v>
      </c>
      <c r="BF243" s="275">
        <v>126000</v>
      </c>
      <c r="BK243" s="121" t="s">
        <v>287</v>
      </c>
    </row>
    <row r="244" spans="53:63" x14ac:dyDescent="0.3">
      <c r="BA244" s="274">
        <v>237</v>
      </c>
      <c r="BB244" s="275">
        <v>135000</v>
      </c>
      <c r="BC244" s="275">
        <v>126000</v>
      </c>
      <c r="BD244" s="275">
        <v>140000</v>
      </c>
      <c r="BE244" s="275">
        <v>130000</v>
      </c>
      <c r="BF244" s="275">
        <v>126000</v>
      </c>
      <c r="BK244" s="121" t="s">
        <v>287</v>
      </c>
    </row>
    <row r="245" spans="53:63" x14ac:dyDescent="0.3">
      <c r="BA245" s="274">
        <v>238</v>
      </c>
      <c r="BB245" s="275">
        <v>135000</v>
      </c>
      <c r="BC245" s="275">
        <v>126000</v>
      </c>
      <c r="BD245" s="275">
        <v>140000</v>
      </c>
      <c r="BE245" s="275">
        <v>130000</v>
      </c>
      <c r="BF245" s="275">
        <v>126000</v>
      </c>
      <c r="BK245" s="121" t="s">
        <v>287</v>
      </c>
    </row>
    <row r="246" spans="53:63" x14ac:dyDescent="0.3">
      <c r="BA246" s="274">
        <v>239</v>
      </c>
      <c r="BB246" s="275">
        <v>135000</v>
      </c>
      <c r="BC246" s="275">
        <v>126000</v>
      </c>
      <c r="BD246" s="275">
        <v>140000</v>
      </c>
      <c r="BE246" s="275">
        <v>130000</v>
      </c>
      <c r="BF246" s="275">
        <v>126000</v>
      </c>
      <c r="BK246" s="121" t="s">
        <v>287</v>
      </c>
    </row>
    <row r="247" spans="53:63" x14ac:dyDescent="0.3">
      <c r="BA247" s="274">
        <v>240</v>
      </c>
      <c r="BB247" s="275">
        <v>135000</v>
      </c>
      <c r="BC247" s="275">
        <v>126000</v>
      </c>
      <c r="BD247" s="275">
        <v>140000</v>
      </c>
      <c r="BE247" s="275">
        <v>130000</v>
      </c>
      <c r="BF247" s="275">
        <v>126000</v>
      </c>
      <c r="BK247" s="121" t="s">
        <v>287</v>
      </c>
    </row>
    <row r="248" spans="53:63" x14ac:dyDescent="0.3">
      <c r="BA248" s="274">
        <v>241</v>
      </c>
      <c r="BB248" s="275">
        <v>135000</v>
      </c>
      <c r="BC248" s="275">
        <v>126000</v>
      </c>
      <c r="BD248" s="275">
        <v>140000</v>
      </c>
      <c r="BE248" s="275">
        <v>130000</v>
      </c>
      <c r="BF248" s="275">
        <v>126000</v>
      </c>
      <c r="BK248" s="121" t="s">
        <v>287</v>
      </c>
    </row>
    <row r="249" spans="53:63" x14ac:dyDescent="0.3">
      <c r="BA249" s="274">
        <v>242</v>
      </c>
      <c r="BB249" s="275">
        <v>135000</v>
      </c>
      <c r="BC249" s="275">
        <v>126000</v>
      </c>
      <c r="BD249" s="275">
        <v>140000</v>
      </c>
      <c r="BE249" s="275">
        <v>130000</v>
      </c>
      <c r="BF249" s="275">
        <v>126000</v>
      </c>
      <c r="BK249" s="121" t="s">
        <v>287</v>
      </c>
    </row>
    <row r="250" spans="53:63" x14ac:dyDescent="0.3">
      <c r="BA250" s="274">
        <v>243</v>
      </c>
      <c r="BB250" s="275">
        <v>135000</v>
      </c>
      <c r="BC250" s="275">
        <v>126000</v>
      </c>
      <c r="BD250" s="275">
        <v>140000</v>
      </c>
      <c r="BE250" s="275">
        <v>130000</v>
      </c>
      <c r="BF250" s="275">
        <v>126000</v>
      </c>
      <c r="BK250" s="121" t="s">
        <v>287</v>
      </c>
    </row>
    <row r="251" spans="53:63" x14ac:dyDescent="0.3">
      <c r="BA251" s="274">
        <v>244</v>
      </c>
      <c r="BB251" s="275">
        <v>135000</v>
      </c>
      <c r="BC251" s="275">
        <v>126000</v>
      </c>
      <c r="BD251" s="275">
        <v>140000</v>
      </c>
      <c r="BE251" s="275">
        <v>130000</v>
      </c>
      <c r="BF251" s="275">
        <v>126000</v>
      </c>
      <c r="BK251" s="121" t="s">
        <v>287</v>
      </c>
    </row>
    <row r="252" spans="53:63" x14ac:dyDescent="0.3">
      <c r="BA252" s="274">
        <v>245</v>
      </c>
      <c r="BB252" s="275">
        <v>135000</v>
      </c>
      <c r="BC252" s="275">
        <v>126000</v>
      </c>
      <c r="BD252" s="275">
        <v>140000</v>
      </c>
      <c r="BE252" s="275">
        <v>130000</v>
      </c>
      <c r="BF252" s="275">
        <v>126000</v>
      </c>
      <c r="BK252" s="121" t="s">
        <v>287</v>
      </c>
    </row>
    <row r="253" spans="53:63" x14ac:dyDescent="0.3">
      <c r="BA253" s="274">
        <v>246</v>
      </c>
      <c r="BB253" s="275">
        <v>135000</v>
      </c>
      <c r="BC253" s="275">
        <v>126000</v>
      </c>
      <c r="BD253" s="275">
        <v>140000</v>
      </c>
      <c r="BE253" s="275">
        <v>130000</v>
      </c>
      <c r="BF253" s="275">
        <v>126000</v>
      </c>
      <c r="BK253" s="121" t="s">
        <v>287</v>
      </c>
    </row>
    <row r="254" spans="53:63" x14ac:dyDescent="0.3">
      <c r="BA254" s="274">
        <v>247</v>
      </c>
      <c r="BB254" s="275">
        <v>135000</v>
      </c>
      <c r="BC254" s="275">
        <v>126000</v>
      </c>
      <c r="BD254" s="275">
        <v>140000</v>
      </c>
      <c r="BE254" s="275">
        <v>130000</v>
      </c>
      <c r="BF254" s="275">
        <v>126000</v>
      </c>
      <c r="BK254" s="121" t="s">
        <v>287</v>
      </c>
    </row>
    <row r="255" spans="53:63" x14ac:dyDescent="0.3">
      <c r="BA255" s="274">
        <v>248</v>
      </c>
      <c r="BB255" s="275">
        <v>135000</v>
      </c>
      <c r="BC255" s="275">
        <v>126000</v>
      </c>
      <c r="BD255" s="275">
        <v>140000</v>
      </c>
      <c r="BE255" s="275">
        <v>130000</v>
      </c>
      <c r="BF255" s="275">
        <v>126000</v>
      </c>
      <c r="BK255" s="121" t="s">
        <v>287</v>
      </c>
    </row>
    <row r="256" spans="53:63" x14ac:dyDescent="0.3">
      <c r="BA256" s="274">
        <v>249</v>
      </c>
      <c r="BB256" s="275">
        <v>135000</v>
      </c>
      <c r="BC256" s="275">
        <v>126000</v>
      </c>
      <c r="BD256" s="275">
        <v>140000</v>
      </c>
      <c r="BE256" s="275">
        <v>130000</v>
      </c>
      <c r="BF256" s="275">
        <v>126000</v>
      </c>
      <c r="BK256" s="121" t="s">
        <v>287</v>
      </c>
    </row>
    <row r="257" spans="53:63" x14ac:dyDescent="0.3">
      <c r="BA257" s="274">
        <v>250</v>
      </c>
      <c r="BB257" s="275">
        <v>135000</v>
      </c>
      <c r="BC257" s="275">
        <v>117000</v>
      </c>
      <c r="BD257" s="275">
        <v>130000</v>
      </c>
      <c r="BE257" s="275">
        <v>130000</v>
      </c>
      <c r="BF257" s="275">
        <v>117000</v>
      </c>
      <c r="BK257" s="121" t="s">
        <v>287</v>
      </c>
    </row>
    <row r="258" spans="53:63" x14ac:dyDescent="0.3">
      <c r="BA258" s="274">
        <v>251</v>
      </c>
      <c r="BB258" s="275">
        <v>135000</v>
      </c>
      <c r="BC258" s="275">
        <v>117000</v>
      </c>
      <c r="BD258" s="275">
        <v>130000</v>
      </c>
      <c r="BE258" s="275">
        <v>130000</v>
      </c>
      <c r="BF258" s="275">
        <v>117000</v>
      </c>
      <c r="BK258" s="121" t="s">
        <v>287</v>
      </c>
    </row>
    <row r="259" spans="53:63" x14ac:dyDescent="0.3">
      <c r="BA259" s="274">
        <v>252</v>
      </c>
      <c r="BB259" s="275">
        <v>135000</v>
      </c>
      <c r="BC259" s="275">
        <v>117000</v>
      </c>
      <c r="BD259" s="275">
        <v>130000</v>
      </c>
      <c r="BE259" s="275">
        <v>130000</v>
      </c>
      <c r="BF259" s="275">
        <v>117000</v>
      </c>
      <c r="BK259" s="121" t="s">
        <v>287</v>
      </c>
    </row>
    <row r="260" spans="53:63" x14ac:dyDescent="0.3">
      <c r="BA260" s="274">
        <v>253</v>
      </c>
      <c r="BB260" s="275">
        <v>135000</v>
      </c>
      <c r="BC260" s="275">
        <v>117000</v>
      </c>
      <c r="BD260" s="275">
        <v>130000</v>
      </c>
      <c r="BE260" s="275">
        <v>130000</v>
      </c>
      <c r="BF260" s="275">
        <v>117000</v>
      </c>
      <c r="BK260" s="121" t="s">
        <v>287</v>
      </c>
    </row>
    <row r="261" spans="53:63" x14ac:dyDescent="0.3">
      <c r="BA261" s="274">
        <v>254</v>
      </c>
      <c r="BB261" s="275">
        <v>135000</v>
      </c>
      <c r="BC261" s="275">
        <v>117000</v>
      </c>
      <c r="BD261" s="275">
        <v>130000</v>
      </c>
      <c r="BE261" s="275">
        <v>130000</v>
      </c>
      <c r="BF261" s="275">
        <v>117000</v>
      </c>
      <c r="BK261" s="121" t="s">
        <v>287</v>
      </c>
    </row>
    <row r="262" spans="53:63" x14ac:dyDescent="0.3">
      <c r="BA262" s="274">
        <v>255</v>
      </c>
      <c r="BB262" s="275">
        <v>135000</v>
      </c>
      <c r="BC262" s="275">
        <v>117000</v>
      </c>
      <c r="BD262" s="275">
        <v>130000</v>
      </c>
      <c r="BE262" s="275">
        <v>130000</v>
      </c>
      <c r="BF262" s="275">
        <v>117000</v>
      </c>
      <c r="BK262" s="121" t="s">
        <v>287</v>
      </c>
    </row>
    <row r="263" spans="53:63" x14ac:dyDescent="0.3">
      <c r="BA263" s="274">
        <v>256</v>
      </c>
      <c r="BB263" s="275">
        <v>135000</v>
      </c>
      <c r="BC263" s="275">
        <v>117000</v>
      </c>
      <c r="BD263" s="275">
        <v>130000</v>
      </c>
      <c r="BE263" s="275">
        <v>130000</v>
      </c>
      <c r="BF263" s="275">
        <v>117000</v>
      </c>
      <c r="BK263" s="121" t="s">
        <v>287</v>
      </c>
    </row>
    <row r="264" spans="53:63" x14ac:dyDescent="0.3">
      <c r="BA264" s="274">
        <v>257</v>
      </c>
      <c r="BB264" s="275">
        <v>135000</v>
      </c>
      <c r="BC264" s="275">
        <v>117000</v>
      </c>
      <c r="BD264" s="275">
        <v>130000</v>
      </c>
      <c r="BE264" s="275">
        <v>130000</v>
      </c>
      <c r="BF264" s="275">
        <v>117000</v>
      </c>
      <c r="BK264" s="121" t="s">
        <v>287</v>
      </c>
    </row>
    <row r="265" spans="53:63" x14ac:dyDescent="0.3">
      <c r="BA265" s="274">
        <v>258</v>
      </c>
      <c r="BB265" s="275">
        <v>135000</v>
      </c>
      <c r="BC265" s="275">
        <v>117000</v>
      </c>
      <c r="BD265" s="275">
        <v>130000</v>
      </c>
      <c r="BE265" s="275">
        <v>130000</v>
      </c>
      <c r="BF265" s="275">
        <v>117000</v>
      </c>
      <c r="BK265" s="121" t="s">
        <v>287</v>
      </c>
    </row>
    <row r="266" spans="53:63" x14ac:dyDescent="0.3">
      <c r="BA266" s="274">
        <v>259</v>
      </c>
      <c r="BB266" s="275">
        <v>135000</v>
      </c>
      <c r="BC266" s="275">
        <v>117000</v>
      </c>
      <c r="BD266" s="275">
        <v>130000</v>
      </c>
      <c r="BE266" s="275">
        <v>130000</v>
      </c>
      <c r="BF266" s="275">
        <v>117000</v>
      </c>
      <c r="BK266" s="121" t="s">
        <v>287</v>
      </c>
    </row>
    <row r="267" spans="53:63" x14ac:dyDescent="0.3">
      <c r="BA267" s="274">
        <v>260</v>
      </c>
      <c r="BB267" s="275">
        <v>135000</v>
      </c>
      <c r="BC267" s="275">
        <v>117000</v>
      </c>
      <c r="BD267" s="275">
        <v>130000</v>
      </c>
      <c r="BE267" s="275">
        <v>130000</v>
      </c>
      <c r="BF267" s="275">
        <v>117000</v>
      </c>
      <c r="BK267" s="121" t="s">
        <v>287</v>
      </c>
    </row>
    <row r="268" spans="53:63" x14ac:dyDescent="0.3">
      <c r="BA268" s="274">
        <v>261</v>
      </c>
      <c r="BB268" s="275">
        <v>135000</v>
      </c>
      <c r="BC268" s="275">
        <v>117000</v>
      </c>
      <c r="BD268" s="275">
        <v>130000</v>
      </c>
      <c r="BE268" s="275">
        <v>130000</v>
      </c>
      <c r="BF268" s="275">
        <v>117000</v>
      </c>
      <c r="BK268" s="121" t="s">
        <v>287</v>
      </c>
    </row>
    <row r="269" spans="53:63" x14ac:dyDescent="0.3">
      <c r="BA269" s="274">
        <v>262</v>
      </c>
      <c r="BB269" s="275">
        <v>135000</v>
      </c>
      <c r="BC269" s="275">
        <v>117000</v>
      </c>
      <c r="BD269" s="275">
        <v>130000</v>
      </c>
      <c r="BE269" s="275">
        <v>130000</v>
      </c>
      <c r="BF269" s="275">
        <v>117000</v>
      </c>
      <c r="BK269" s="121" t="s">
        <v>287</v>
      </c>
    </row>
    <row r="270" spans="53:63" x14ac:dyDescent="0.3">
      <c r="BA270" s="274">
        <v>263</v>
      </c>
      <c r="BB270" s="275">
        <v>135000</v>
      </c>
      <c r="BC270" s="275">
        <v>117000</v>
      </c>
      <c r="BD270" s="275">
        <v>130000</v>
      </c>
      <c r="BE270" s="275">
        <v>130000</v>
      </c>
      <c r="BF270" s="275">
        <v>117000</v>
      </c>
      <c r="BK270" s="121" t="s">
        <v>287</v>
      </c>
    </row>
    <row r="271" spans="53:63" x14ac:dyDescent="0.3">
      <c r="BA271" s="274">
        <v>264</v>
      </c>
      <c r="BB271" s="275">
        <v>135000</v>
      </c>
      <c r="BC271" s="275">
        <v>117000</v>
      </c>
      <c r="BD271" s="275">
        <v>130000</v>
      </c>
      <c r="BE271" s="275">
        <v>130000</v>
      </c>
      <c r="BF271" s="275">
        <v>117000</v>
      </c>
      <c r="BK271" s="121" t="s">
        <v>287</v>
      </c>
    </row>
    <row r="272" spans="53:63" x14ac:dyDescent="0.3">
      <c r="BA272" s="274">
        <v>265</v>
      </c>
      <c r="BB272" s="275">
        <v>135000</v>
      </c>
      <c r="BC272" s="275">
        <v>117000</v>
      </c>
      <c r="BD272" s="275">
        <v>130000</v>
      </c>
      <c r="BE272" s="275">
        <v>130000</v>
      </c>
      <c r="BF272" s="275">
        <v>117000</v>
      </c>
      <c r="BK272" s="121" t="s">
        <v>287</v>
      </c>
    </row>
    <row r="273" spans="53:63" x14ac:dyDescent="0.3">
      <c r="BA273" s="274">
        <v>266</v>
      </c>
      <c r="BB273" s="275">
        <v>135000</v>
      </c>
      <c r="BC273" s="275">
        <v>117000</v>
      </c>
      <c r="BD273" s="275">
        <v>130000</v>
      </c>
      <c r="BE273" s="275">
        <v>130000</v>
      </c>
      <c r="BF273" s="275">
        <v>117000</v>
      </c>
      <c r="BK273" s="121" t="s">
        <v>287</v>
      </c>
    </row>
    <row r="274" spans="53:63" x14ac:dyDescent="0.3">
      <c r="BA274" s="274">
        <v>267</v>
      </c>
      <c r="BB274" s="275">
        <v>135000</v>
      </c>
      <c r="BC274" s="275">
        <v>117000</v>
      </c>
      <c r="BD274" s="275">
        <v>130000</v>
      </c>
      <c r="BE274" s="275">
        <v>130000</v>
      </c>
      <c r="BF274" s="275">
        <v>117000</v>
      </c>
      <c r="BK274" s="121" t="s">
        <v>287</v>
      </c>
    </row>
    <row r="275" spans="53:63" x14ac:dyDescent="0.3">
      <c r="BA275" s="274">
        <v>268</v>
      </c>
      <c r="BB275" s="275">
        <v>135000</v>
      </c>
      <c r="BC275" s="275">
        <v>117000</v>
      </c>
      <c r="BD275" s="275">
        <v>130000</v>
      </c>
      <c r="BE275" s="275">
        <v>130000</v>
      </c>
      <c r="BF275" s="275">
        <v>117000</v>
      </c>
      <c r="BK275" s="121" t="s">
        <v>287</v>
      </c>
    </row>
    <row r="276" spans="53:63" x14ac:dyDescent="0.3">
      <c r="BA276" s="274">
        <v>269</v>
      </c>
      <c r="BB276" s="275">
        <v>135000</v>
      </c>
      <c r="BC276" s="275">
        <v>117000</v>
      </c>
      <c r="BD276" s="275">
        <v>130000</v>
      </c>
      <c r="BE276" s="275">
        <v>130000</v>
      </c>
      <c r="BF276" s="275">
        <v>117000</v>
      </c>
      <c r="BK276" s="121" t="s">
        <v>287</v>
      </c>
    </row>
    <row r="277" spans="53:63" x14ac:dyDescent="0.3">
      <c r="BA277" s="274">
        <v>270</v>
      </c>
      <c r="BB277" s="275">
        <v>135000</v>
      </c>
      <c r="BC277" s="275">
        <v>117000</v>
      </c>
      <c r="BD277" s="275">
        <v>130000</v>
      </c>
      <c r="BE277" s="275">
        <v>130000</v>
      </c>
      <c r="BF277" s="275">
        <v>117000</v>
      </c>
      <c r="BK277" s="121" t="s">
        <v>287</v>
      </c>
    </row>
    <row r="278" spans="53:63" x14ac:dyDescent="0.3">
      <c r="BA278" s="274">
        <v>271</v>
      </c>
      <c r="BB278" s="275">
        <v>135000</v>
      </c>
      <c r="BC278" s="275">
        <v>117000</v>
      </c>
      <c r="BD278" s="275">
        <v>130000</v>
      </c>
      <c r="BE278" s="275">
        <v>130000</v>
      </c>
      <c r="BF278" s="275">
        <v>117000</v>
      </c>
      <c r="BK278" s="121" t="s">
        <v>287</v>
      </c>
    </row>
    <row r="279" spans="53:63" x14ac:dyDescent="0.3">
      <c r="BA279" s="274">
        <v>272</v>
      </c>
      <c r="BB279" s="275">
        <v>135000</v>
      </c>
      <c r="BC279" s="275">
        <v>117000</v>
      </c>
      <c r="BD279" s="275">
        <v>130000</v>
      </c>
      <c r="BE279" s="275">
        <v>130000</v>
      </c>
      <c r="BF279" s="275">
        <v>117000</v>
      </c>
      <c r="BK279" s="121" t="s">
        <v>287</v>
      </c>
    </row>
    <row r="280" spans="53:63" x14ac:dyDescent="0.3">
      <c r="BA280" s="274">
        <v>273</v>
      </c>
      <c r="BB280" s="275">
        <v>135000</v>
      </c>
      <c r="BC280" s="275">
        <v>117000</v>
      </c>
      <c r="BD280" s="275">
        <v>130000</v>
      </c>
      <c r="BE280" s="275">
        <v>130000</v>
      </c>
      <c r="BF280" s="275">
        <v>117000</v>
      </c>
      <c r="BK280" s="121" t="s">
        <v>287</v>
      </c>
    </row>
    <row r="281" spans="53:63" x14ac:dyDescent="0.3">
      <c r="BA281" s="274">
        <v>274</v>
      </c>
      <c r="BB281" s="275">
        <v>135000</v>
      </c>
      <c r="BC281" s="275">
        <v>117000</v>
      </c>
      <c r="BD281" s="275">
        <v>130000</v>
      </c>
      <c r="BE281" s="275">
        <v>130000</v>
      </c>
      <c r="BF281" s="275">
        <v>117000</v>
      </c>
      <c r="BK281" s="121" t="s">
        <v>287</v>
      </c>
    </row>
    <row r="282" spans="53:63" x14ac:dyDescent="0.3">
      <c r="BA282" s="274">
        <v>275</v>
      </c>
      <c r="BB282" s="275">
        <v>135000</v>
      </c>
      <c r="BC282" s="275">
        <v>117000</v>
      </c>
      <c r="BD282" s="275">
        <v>130000</v>
      </c>
      <c r="BE282" s="275">
        <v>130000</v>
      </c>
      <c r="BF282" s="275">
        <v>117000</v>
      </c>
      <c r="BK282" s="121" t="s">
        <v>287</v>
      </c>
    </row>
    <row r="283" spans="53:63" x14ac:dyDescent="0.3">
      <c r="BA283" s="274">
        <v>276</v>
      </c>
      <c r="BB283" s="275">
        <v>135000</v>
      </c>
      <c r="BC283" s="275">
        <v>117000</v>
      </c>
      <c r="BD283" s="275">
        <v>130000</v>
      </c>
      <c r="BE283" s="275">
        <v>130000</v>
      </c>
      <c r="BF283" s="275">
        <v>117000</v>
      </c>
      <c r="BK283" s="121" t="s">
        <v>287</v>
      </c>
    </row>
    <row r="284" spans="53:63" x14ac:dyDescent="0.3">
      <c r="BA284" s="274">
        <v>277</v>
      </c>
      <c r="BB284" s="275">
        <v>135000</v>
      </c>
      <c r="BC284" s="275">
        <v>117000</v>
      </c>
      <c r="BD284" s="275">
        <v>130000</v>
      </c>
      <c r="BE284" s="275">
        <v>130000</v>
      </c>
      <c r="BF284" s="275">
        <v>117000</v>
      </c>
      <c r="BK284" s="121" t="s">
        <v>287</v>
      </c>
    </row>
    <row r="285" spans="53:63" x14ac:dyDescent="0.3">
      <c r="BA285" s="274">
        <v>278</v>
      </c>
      <c r="BB285" s="275">
        <v>135000</v>
      </c>
      <c r="BC285" s="275">
        <v>117000</v>
      </c>
      <c r="BD285" s="275">
        <v>130000</v>
      </c>
      <c r="BE285" s="275">
        <v>130000</v>
      </c>
      <c r="BF285" s="275">
        <v>117000</v>
      </c>
      <c r="BK285" s="121" t="s">
        <v>287</v>
      </c>
    </row>
    <row r="286" spans="53:63" x14ac:dyDescent="0.3">
      <c r="BA286" s="274">
        <v>279</v>
      </c>
      <c r="BB286" s="275">
        <v>135000</v>
      </c>
      <c r="BC286" s="275">
        <v>117000</v>
      </c>
      <c r="BD286" s="275">
        <v>130000</v>
      </c>
      <c r="BE286" s="275">
        <v>130000</v>
      </c>
      <c r="BF286" s="275">
        <v>117000</v>
      </c>
      <c r="BK286" s="121" t="s">
        <v>287</v>
      </c>
    </row>
    <row r="287" spans="53:63" x14ac:dyDescent="0.3">
      <c r="BA287" s="274">
        <v>280</v>
      </c>
      <c r="BB287" s="275">
        <v>135000</v>
      </c>
      <c r="BC287" s="275">
        <v>117000</v>
      </c>
      <c r="BD287" s="275">
        <v>130000</v>
      </c>
      <c r="BE287" s="275">
        <v>130000</v>
      </c>
      <c r="BF287" s="275">
        <v>117000</v>
      </c>
      <c r="BK287" s="121" t="s">
        <v>287</v>
      </c>
    </row>
    <row r="288" spans="53:63" x14ac:dyDescent="0.3">
      <c r="BA288" s="274">
        <v>281</v>
      </c>
      <c r="BB288" s="275">
        <v>135000</v>
      </c>
      <c r="BC288" s="275">
        <v>117000</v>
      </c>
      <c r="BD288" s="275">
        <v>130000</v>
      </c>
      <c r="BE288" s="275">
        <v>130000</v>
      </c>
      <c r="BF288" s="275">
        <v>117000</v>
      </c>
      <c r="BK288" s="121" t="s">
        <v>287</v>
      </c>
    </row>
    <row r="289" spans="53:63" x14ac:dyDescent="0.3">
      <c r="BA289" s="274">
        <v>282</v>
      </c>
      <c r="BB289" s="275">
        <v>135000</v>
      </c>
      <c r="BC289" s="275">
        <v>117000</v>
      </c>
      <c r="BD289" s="275">
        <v>130000</v>
      </c>
      <c r="BE289" s="275">
        <v>130000</v>
      </c>
      <c r="BF289" s="275">
        <v>117000</v>
      </c>
      <c r="BK289" s="121" t="s">
        <v>287</v>
      </c>
    </row>
    <row r="290" spans="53:63" x14ac:dyDescent="0.3">
      <c r="BA290" s="274">
        <v>283</v>
      </c>
      <c r="BB290" s="275">
        <v>135000</v>
      </c>
      <c r="BC290" s="275">
        <v>117000</v>
      </c>
      <c r="BD290" s="275">
        <v>130000</v>
      </c>
      <c r="BE290" s="275">
        <v>130000</v>
      </c>
      <c r="BF290" s="275">
        <v>117000</v>
      </c>
      <c r="BK290" s="121" t="s">
        <v>287</v>
      </c>
    </row>
    <row r="291" spans="53:63" x14ac:dyDescent="0.3">
      <c r="BA291" s="274">
        <v>284</v>
      </c>
      <c r="BB291" s="275">
        <v>135000</v>
      </c>
      <c r="BC291" s="275">
        <v>117000</v>
      </c>
      <c r="BD291" s="275">
        <v>130000</v>
      </c>
      <c r="BE291" s="275">
        <v>130000</v>
      </c>
      <c r="BF291" s="275">
        <v>117000</v>
      </c>
      <c r="BK291" s="121" t="s">
        <v>287</v>
      </c>
    </row>
    <row r="292" spans="53:63" x14ac:dyDescent="0.3">
      <c r="BA292" s="274">
        <v>285</v>
      </c>
      <c r="BB292" s="275">
        <v>135000</v>
      </c>
      <c r="BC292" s="275">
        <v>117000</v>
      </c>
      <c r="BD292" s="275">
        <v>130000</v>
      </c>
      <c r="BE292" s="275">
        <v>130000</v>
      </c>
      <c r="BF292" s="275">
        <v>117000</v>
      </c>
      <c r="BK292" s="121" t="s">
        <v>287</v>
      </c>
    </row>
    <row r="293" spans="53:63" x14ac:dyDescent="0.3">
      <c r="BA293" s="274">
        <v>286</v>
      </c>
      <c r="BB293" s="275">
        <v>135000</v>
      </c>
      <c r="BC293" s="275">
        <v>117000</v>
      </c>
      <c r="BD293" s="275">
        <v>130000</v>
      </c>
      <c r="BE293" s="275">
        <v>130000</v>
      </c>
      <c r="BF293" s="275">
        <v>117000</v>
      </c>
      <c r="BK293" s="121" t="s">
        <v>287</v>
      </c>
    </row>
    <row r="294" spans="53:63" x14ac:dyDescent="0.3">
      <c r="BA294" s="274">
        <v>287</v>
      </c>
      <c r="BB294" s="275">
        <v>135000</v>
      </c>
      <c r="BC294" s="275">
        <v>117000</v>
      </c>
      <c r="BD294" s="275">
        <v>130000</v>
      </c>
      <c r="BE294" s="275">
        <v>130000</v>
      </c>
      <c r="BF294" s="275">
        <v>117000</v>
      </c>
      <c r="BK294" s="121" t="s">
        <v>287</v>
      </c>
    </row>
    <row r="295" spans="53:63" x14ac:dyDescent="0.3">
      <c r="BA295" s="274">
        <v>288</v>
      </c>
      <c r="BB295" s="275">
        <v>135000</v>
      </c>
      <c r="BC295" s="275">
        <v>117000</v>
      </c>
      <c r="BD295" s="275">
        <v>130000</v>
      </c>
      <c r="BE295" s="275">
        <v>130000</v>
      </c>
      <c r="BF295" s="275">
        <v>117000</v>
      </c>
      <c r="BK295" s="121" t="s">
        <v>287</v>
      </c>
    </row>
    <row r="296" spans="53:63" x14ac:dyDescent="0.3">
      <c r="BA296" s="274">
        <v>289</v>
      </c>
      <c r="BB296" s="275">
        <v>135000</v>
      </c>
      <c r="BC296" s="275">
        <v>117000</v>
      </c>
      <c r="BD296" s="275">
        <v>130000</v>
      </c>
      <c r="BE296" s="275">
        <v>130000</v>
      </c>
      <c r="BF296" s="275">
        <v>117000</v>
      </c>
      <c r="BK296" s="121" t="s">
        <v>287</v>
      </c>
    </row>
    <row r="297" spans="53:63" x14ac:dyDescent="0.3">
      <c r="BA297" s="274">
        <v>290</v>
      </c>
      <c r="BB297" s="275">
        <v>135000</v>
      </c>
      <c r="BC297" s="275">
        <v>117000</v>
      </c>
      <c r="BD297" s="275">
        <v>130000</v>
      </c>
      <c r="BE297" s="275">
        <v>130000</v>
      </c>
      <c r="BF297" s="275">
        <v>117000</v>
      </c>
      <c r="BK297" s="121" t="s">
        <v>287</v>
      </c>
    </row>
    <row r="298" spans="53:63" x14ac:dyDescent="0.3">
      <c r="BA298" s="274">
        <v>291</v>
      </c>
      <c r="BB298" s="275">
        <v>135000</v>
      </c>
      <c r="BC298" s="275">
        <v>117000</v>
      </c>
      <c r="BD298" s="275">
        <v>130000</v>
      </c>
      <c r="BE298" s="275">
        <v>130000</v>
      </c>
      <c r="BF298" s="275">
        <v>117000</v>
      </c>
      <c r="BK298" s="121" t="s">
        <v>287</v>
      </c>
    </row>
    <row r="299" spans="53:63" x14ac:dyDescent="0.3">
      <c r="BA299" s="274">
        <v>292</v>
      </c>
      <c r="BB299" s="275">
        <v>135000</v>
      </c>
      <c r="BC299" s="275">
        <v>117000</v>
      </c>
      <c r="BD299" s="275">
        <v>130000</v>
      </c>
      <c r="BE299" s="275">
        <v>130000</v>
      </c>
      <c r="BF299" s="275">
        <v>117000</v>
      </c>
      <c r="BK299" s="121" t="s">
        <v>287</v>
      </c>
    </row>
    <row r="300" spans="53:63" x14ac:dyDescent="0.3">
      <c r="BA300" s="274">
        <v>293</v>
      </c>
      <c r="BB300" s="275">
        <v>135000</v>
      </c>
      <c r="BC300" s="275">
        <v>117000</v>
      </c>
      <c r="BD300" s="275">
        <v>130000</v>
      </c>
      <c r="BE300" s="275">
        <v>130000</v>
      </c>
      <c r="BF300" s="275">
        <v>117000</v>
      </c>
      <c r="BK300" s="121" t="s">
        <v>287</v>
      </c>
    </row>
    <row r="301" spans="53:63" x14ac:dyDescent="0.3">
      <c r="BA301" s="274">
        <v>294</v>
      </c>
      <c r="BB301" s="275">
        <v>135000</v>
      </c>
      <c r="BC301" s="275">
        <v>117000</v>
      </c>
      <c r="BD301" s="275">
        <v>130000</v>
      </c>
      <c r="BE301" s="275">
        <v>130000</v>
      </c>
      <c r="BF301" s="275">
        <v>117000</v>
      </c>
      <c r="BK301" s="121" t="s">
        <v>287</v>
      </c>
    </row>
    <row r="302" spans="53:63" x14ac:dyDescent="0.3">
      <c r="BA302" s="274">
        <v>295</v>
      </c>
      <c r="BB302" s="275">
        <v>135000</v>
      </c>
      <c r="BC302" s="275">
        <v>117000</v>
      </c>
      <c r="BD302" s="275">
        <v>130000</v>
      </c>
      <c r="BE302" s="275">
        <v>130000</v>
      </c>
      <c r="BF302" s="275">
        <v>117000</v>
      </c>
      <c r="BK302" s="121" t="s">
        <v>287</v>
      </c>
    </row>
    <row r="303" spans="53:63" x14ac:dyDescent="0.3">
      <c r="BA303" s="274">
        <v>296</v>
      </c>
      <c r="BB303" s="275">
        <v>135000</v>
      </c>
      <c r="BC303" s="275">
        <v>117000</v>
      </c>
      <c r="BD303" s="275">
        <v>130000</v>
      </c>
      <c r="BE303" s="275">
        <v>130000</v>
      </c>
      <c r="BF303" s="275">
        <v>117000</v>
      </c>
      <c r="BK303" s="121" t="s">
        <v>287</v>
      </c>
    </row>
    <row r="304" spans="53:63" x14ac:dyDescent="0.3">
      <c r="BA304" s="274">
        <v>297</v>
      </c>
      <c r="BB304" s="275">
        <v>135000</v>
      </c>
      <c r="BC304" s="275">
        <v>117000</v>
      </c>
      <c r="BD304" s="275">
        <v>130000</v>
      </c>
      <c r="BE304" s="275">
        <v>130000</v>
      </c>
      <c r="BF304" s="275">
        <v>117000</v>
      </c>
      <c r="BK304" s="121" t="s">
        <v>287</v>
      </c>
    </row>
    <row r="305" spans="53:63" x14ac:dyDescent="0.3">
      <c r="BA305" s="274">
        <v>298</v>
      </c>
      <c r="BB305" s="275">
        <v>135000</v>
      </c>
      <c r="BC305" s="275">
        <v>117000</v>
      </c>
      <c r="BD305" s="275">
        <v>130000</v>
      </c>
      <c r="BE305" s="275">
        <v>130000</v>
      </c>
      <c r="BF305" s="275">
        <v>117000</v>
      </c>
      <c r="BK305" s="121" t="s">
        <v>287</v>
      </c>
    </row>
    <row r="306" spans="53:63" x14ac:dyDescent="0.3">
      <c r="BA306" s="274">
        <v>299</v>
      </c>
      <c r="BB306" s="275">
        <v>135000</v>
      </c>
      <c r="BC306" s="275">
        <v>117000</v>
      </c>
      <c r="BD306" s="275">
        <v>130000</v>
      </c>
      <c r="BE306" s="275">
        <v>130000</v>
      </c>
      <c r="BF306" s="275">
        <v>117000</v>
      </c>
      <c r="BK306" s="121" t="s">
        <v>287</v>
      </c>
    </row>
    <row r="307" spans="53:63" x14ac:dyDescent="0.3">
      <c r="BA307" s="274">
        <v>300</v>
      </c>
      <c r="BB307" s="275">
        <v>135000</v>
      </c>
      <c r="BC307" s="275">
        <v>112500</v>
      </c>
      <c r="BD307" s="275">
        <v>125000</v>
      </c>
      <c r="BE307" s="275">
        <v>130000</v>
      </c>
      <c r="BF307" s="275">
        <v>112500</v>
      </c>
      <c r="BK307" s="121" t="s">
        <v>287</v>
      </c>
    </row>
    <row r="308" spans="53:63" x14ac:dyDescent="0.3">
      <c r="BA308" s="274">
        <v>301</v>
      </c>
      <c r="BB308" s="275">
        <v>135000</v>
      </c>
      <c r="BC308" s="275">
        <v>112500</v>
      </c>
      <c r="BD308" s="275">
        <v>125000</v>
      </c>
      <c r="BE308" s="275">
        <v>85000</v>
      </c>
      <c r="BF308" s="275">
        <v>112500</v>
      </c>
      <c r="BK308" s="121" t="s">
        <v>287</v>
      </c>
    </row>
    <row r="309" spans="53:63" x14ac:dyDescent="0.3">
      <c r="BA309" s="274">
        <v>302</v>
      </c>
      <c r="BB309" s="275">
        <v>135000</v>
      </c>
      <c r="BC309" s="275">
        <v>112500</v>
      </c>
      <c r="BD309" s="275">
        <v>125000</v>
      </c>
      <c r="BE309" s="275">
        <v>85000</v>
      </c>
      <c r="BF309" s="275">
        <v>112500</v>
      </c>
      <c r="BK309" s="121" t="s">
        <v>287</v>
      </c>
    </row>
    <row r="310" spans="53:63" x14ac:dyDescent="0.3">
      <c r="BA310" s="274">
        <v>303</v>
      </c>
      <c r="BB310" s="275">
        <v>135000</v>
      </c>
      <c r="BC310" s="275">
        <v>112500</v>
      </c>
      <c r="BD310" s="275">
        <v>125000</v>
      </c>
      <c r="BE310" s="275">
        <v>85000</v>
      </c>
      <c r="BF310" s="275">
        <v>112500</v>
      </c>
      <c r="BK310" s="121" t="s">
        <v>287</v>
      </c>
    </row>
    <row r="311" spans="53:63" x14ac:dyDescent="0.3">
      <c r="BA311" s="274">
        <v>304</v>
      </c>
      <c r="BB311" s="275">
        <v>135000</v>
      </c>
      <c r="BC311" s="275">
        <v>112500</v>
      </c>
      <c r="BD311" s="275">
        <v>125000</v>
      </c>
      <c r="BE311" s="275">
        <v>85000</v>
      </c>
      <c r="BF311" s="275">
        <v>112500</v>
      </c>
      <c r="BK311" s="121" t="s">
        <v>287</v>
      </c>
    </row>
    <row r="312" spans="53:63" x14ac:dyDescent="0.3">
      <c r="BA312" s="274">
        <v>305</v>
      </c>
      <c r="BB312" s="275">
        <v>135000</v>
      </c>
      <c r="BC312" s="275">
        <v>112500</v>
      </c>
      <c r="BD312" s="275">
        <v>125000</v>
      </c>
      <c r="BE312" s="275">
        <v>85000</v>
      </c>
      <c r="BF312" s="275">
        <v>112500</v>
      </c>
      <c r="BK312" s="121" t="s">
        <v>287</v>
      </c>
    </row>
    <row r="313" spans="53:63" x14ac:dyDescent="0.3">
      <c r="BA313" s="274">
        <v>306</v>
      </c>
      <c r="BB313" s="275">
        <v>135000</v>
      </c>
      <c r="BC313" s="275">
        <v>112500</v>
      </c>
      <c r="BD313" s="275">
        <v>125000</v>
      </c>
      <c r="BE313" s="275">
        <v>85000</v>
      </c>
      <c r="BF313" s="275">
        <v>112500</v>
      </c>
      <c r="BK313" s="121" t="s">
        <v>287</v>
      </c>
    </row>
    <row r="314" spans="53:63" x14ac:dyDescent="0.3">
      <c r="BA314" s="274">
        <v>307</v>
      </c>
      <c r="BB314" s="275">
        <v>135000</v>
      </c>
      <c r="BC314" s="275">
        <v>112500</v>
      </c>
      <c r="BD314" s="275">
        <v>125000</v>
      </c>
      <c r="BE314" s="275">
        <v>85000</v>
      </c>
      <c r="BF314" s="275">
        <v>112500</v>
      </c>
      <c r="BK314" s="121" t="s">
        <v>287</v>
      </c>
    </row>
    <row r="315" spans="53:63" x14ac:dyDescent="0.3">
      <c r="BA315" s="274">
        <v>308</v>
      </c>
      <c r="BB315" s="275">
        <v>135000</v>
      </c>
      <c r="BC315" s="275">
        <v>112500</v>
      </c>
      <c r="BD315" s="275">
        <v>125000</v>
      </c>
      <c r="BE315" s="275">
        <v>85000</v>
      </c>
      <c r="BF315" s="275">
        <v>112500</v>
      </c>
      <c r="BK315" s="121" t="s">
        <v>287</v>
      </c>
    </row>
    <row r="316" spans="53:63" x14ac:dyDescent="0.3">
      <c r="BA316" s="274">
        <v>309</v>
      </c>
      <c r="BB316" s="275">
        <v>135000</v>
      </c>
      <c r="BC316" s="275">
        <v>112500</v>
      </c>
      <c r="BD316" s="275">
        <v>125000</v>
      </c>
      <c r="BE316" s="275">
        <v>85000</v>
      </c>
      <c r="BF316" s="275">
        <v>112500</v>
      </c>
      <c r="BK316" s="121" t="s">
        <v>287</v>
      </c>
    </row>
    <row r="317" spans="53:63" x14ac:dyDescent="0.3">
      <c r="BA317" s="274">
        <v>310</v>
      </c>
      <c r="BB317" s="275">
        <v>135000</v>
      </c>
      <c r="BC317" s="275">
        <v>112500</v>
      </c>
      <c r="BD317" s="275">
        <v>125000</v>
      </c>
      <c r="BE317" s="275">
        <v>85000</v>
      </c>
      <c r="BF317" s="275">
        <v>112500</v>
      </c>
      <c r="BK317" s="121" t="s">
        <v>287</v>
      </c>
    </row>
    <row r="318" spans="53:63" x14ac:dyDescent="0.3">
      <c r="BA318" s="274">
        <v>311</v>
      </c>
      <c r="BB318" s="275">
        <v>135000</v>
      </c>
      <c r="BC318" s="275">
        <v>112500</v>
      </c>
      <c r="BD318" s="275">
        <v>125000</v>
      </c>
      <c r="BE318" s="275">
        <v>85000</v>
      </c>
      <c r="BF318" s="275">
        <v>112500</v>
      </c>
      <c r="BK318" s="121" t="s">
        <v>287</v>
      </c>
    </row>
    <row r="319" spans="53:63" x14ac:dyDescent="0.3">
      <c r="BA319" s="274">
        <v>312</v>
      </c>
      <c r="BB319" s="275">
        <v>135000</v>
      </c>
      <c r="BC319" s="275">
        <v>112500</v>
      </c>
      <c r="BD319" s="275">
        <v>125000</v>
      </c>
      <c r="BE319" s="275">
        <v>85000</v>
      </c>
      <c r="BF319" s="275">
        <v>112500</v>
      </c>
      <c r="BK319" s="121" t="s">
        <v>287</v>
      </c>
    </row>
    <row r="320" spans="53:63" x14ac:dyDescent="0.3">
      <c r="BA320" s="274">
        <v>313</v>
      </c>
      <c r="BB320" s="275">
        <v>135000</v>
      </c>
      <c r="BC320" s="275">
        <v>112500</v>
      </c>
      <c r="BD320" s="275">
        <v>125000</v>
      </c>
      <c r="BE320" s="275">
        <v>85000</v>
      </c>
      <c r="BF320" s="275">
        <v>112500</v>
      </c>
      <c r="BK320" s="121" t="s">
        <v>287</v>
      </c>
    </row>
    <row r="321" spans="53:63" x14ac:dyDescent="0.3">
      <c r="BA321" s="274">
        <v>314</v>
      </c>
      <c r="BB321" s="275">
        <v>135000</v>
      </c>
      <c r="BC321" s="275">
        <v>112500</v>
      </c>
      <c r="BD321" s="275">
        <v>125000</v>
      </c>
      <c r="BE321" s="275">
        <v>85000</v>
      </c>
      <c r="BF321" s="275">
        <v>112500</v>
      </c>
      <c r="BK321" s="121" t="s">
        <v>287</v>
      </c>
    </row>
    <row r="322" spans="53:63" x14ac:dyDescent="0.3">
      <c r="BA322" s="274">
        <v>315</v>
      </c>
      <c r="BB322" s="275">
        <v>135000</v>
      </c>
      <c r="BC322" s="275">
        <v>112500</v>
      </c>
      <c r="BD322" s="275">
        <v>125000</v>
      </c>
      <c r="BE322" s="275">
        <v>85000</v>
      </c>
      <c r="BF322" s="275">
        <v>112500</v>
      </c>
      <c r="BK322" s="121" t="s">
        <v>287</v>
      </c>
    </row>
    <row r="323" spans="53:63" x14ac:dyDescent="0.3">
      <c r="BA323" s="274">
        <v>316</v>
      </c>
      <c r="BB323" s="275">
        <v>135000</v>
      </c>
      <c r="BC323" s="275">
        <v>112500</v>
      </c>
      <c r="BD323" s="275">
        <v>125000</v>
      </c>
      <c r="BE323" s="275">
        <v>85000</v>
      </c>
      <c r="BF323" s="275">
        <v>112500</v>
      </c>
      <c r="BK323" s="121" t="s">
        <v>287</v>
      </c>
    </row>
    <row r="324" spans="53:63" x14ac:dyDescent="0.3">
      <c r="BA324" s="274">
        <v>317</v>
      </c>
      <c r="BB324" s="275">
        <v>135000</v>
      </c>
      <c r="BC324" s="275">
        <v>112500</v>
      </c>
      <c r="BD324" s="275">
        <v>125000</v>
      </c>
      <c r="BE324" s="275">
        <v>85000</v>
      </c>
      <c r="BF324" s="275">
        <v>112500</v>
      </c>
      <c r="BK324" s="121" t="s">
        <v>287</v>
      </c>
    </row>
    <row r="325" spans="53:63" x14ac:dyDescent="0.3">
      <c r="BA325" s="274">
        <v>318</v>
      </c>
      <c r="BB325" s="275">
        <v>135000</v>
      </c>
      <c r="BC325" s="275">
        <v>112500</v>
      </c>
      <c r="BD325" s="275">
        <v>125000</v>
      </c>
      <c r="BE325" s="275">
        <v>85000</v>
      </c>
      <c r="BF325" s="275">
        <v>112500</v>
      </c>
      <c r="BK325" s="121" t="s">
        <v>287</v>
      </c>
    </row>
    <row r="326" spans="53:63" x14ac:dyDescent="0.3">
      <c r="BA326" s="274">
        <v>319</v>
      </c>
      <c r="BB326" s="275">
        <v>135000</v>
      </c>
      <c r="BC326" s="275">
        <v>112500</v>
      </c>
      <c r="BD326" s="275">
        <v>125000</v>
      </c>
      <c r="BE326" s="275">
        <v>85000</v>
      </c>
      <c r="BF326" s="275">
        <v>112500</v>
      </c>
      <c r="BK326" s="121" t="s">
        <v>287</v>
      </c>
    </row>
    <row r="327" spans="53:63" x14ac:dyDescent="0.3">
      <c r="BA327" s="274">
        <v>320</v>
      </c>
      <c r="BB327" s="275">
        <v>135000</v>
      </c>
      <c r="BC327" s="275">
        <v>112500</v>
      </c>
      <c r="BD327" s="275">
        <v>125000</v>
      </c>
      <c r="BE327" s="275">
        <v>85000</v>
      </c>
      <c r="BF327" s="275">
        <v>112500</v>
      </c>
      <c r="BK327" s="121" t="s">
        <v>287</v>
      </c>
    </row>
    <row r="328" spans="53:63" x14ac:dyDescent="0.3">
      <c r="BA328" s="274">
        <v>321</v>
      </c>
      <c r="BB328" s="275">
        <v>135000</v>
      </c>
      <c r="BC328" s="275">
        <v>112500</v>
      </c>
      <c r="BD328" s="275">
        <v>125000</v>
      </c>
      <c r="BE328" s="275">
        <v>85000</v>
      </c>
      <c r="BF328" s="275">
        <v>112500</v>
      </c>
      <c r="BK328" s="121" t="s">
        <v>287</v>
      </c>
    </row>
    <row r="329" spans="53:63" x14ac:dyDescent="0.3">
      <c r="BA329" s="274">
        <v>322</v>
      </c>
      <c r="BB329" s="275">
        <v>135000</v>
      </c>
      <c r="BC329" s="275">
        <v>112500</v>
      </c>
      <c r="BD329" s="275">
        <v>125000</v>
      </c>
      <c r="BE329" s="275">
        <v>85000</v>
      </c>
      <c r="BF329" s="275">
        <v>112500</v>
      </c>
      <c r="BK329" s="121" t="s">
        <v>287</v>
      </c>
    </row>
    <row r="330" spans="53:63" x14ac:dyDescent="0.3">
      <c r="BA330" s="274">
        <v>323</v>
      </c>
      <c r="BB330" s="275">
        <v>135000</v>
      </c>
      <c r="BC330" s="275">
        <v>112500</v>
      </c>
      <c r="BD330" s="275">
        <v>125000</v>
      </c>
      <c r="BE330" s="275">
        <v>85000</v>
      </c>
      <c r="BF330" s="275">
        <v>112500</v>
      </c>
      <c r="BK330" s="121" t="s">
        <v>287</v>
      </c>
    </row>
    <row r="331" spans="53:63" x14ac:dyDescent="0.3">
      <c r="BA331" s="274">
        <v>324</v>
      </c>
      <c r="BB331" s="275">
        <v>135000</v>
      </c>
      <c r="BC331" s="275">
        <v>112500</v>
      </c>
      <c r="BD331" s="275">
        <v>125000</v>
      </c>
      <c r="BE331" s="275">
        <v>85000</v>
      </c>
      <c r="BF331" s="275">
        <v>112500</v>
      </c>
      <c r="BK331" s="121" t="s">
        <v>287</v>
      </c>
    </row>
    <row r="332" spans="53:63" x14ac:dyDescent="0.3">
      <c r="BA332" s="274">
        <v>325</v>
      </c>
      <c r="BB332" s="275">
        <v>135000</v>
      </c>
      <c r="BC332" s="275">
        <v>112500</v>
      </c>
      <c r="BD332" s="275">
        <v>125000</v>
      </c>
      <c r="BE332" s="275">
        <v>85000</v>
      </c>
      <c r="BF332" s="275">
        <v>112500</v>
      </c>
      <c r="BK332" s="121" t="s">
        <v>287</v>
      </c>
    </row>
    <row r="333" spans="53:63" x14ac:dyDescent="0.3">
      <c r="BA333" s="274">
        <v>326</v>
      </c>
      <c r="BB333" s="275">
        <v>135000</v>
      </c>
      <c r="BC333" s="275">
        <v>112500</v>
      </c>
      <c r="BD333" s="275">
        <v>125000</v>
      </c>
      <c r="BE333" s="275">
        <v>85000</v>
      </c>
      <c r="BF333" s="275">
        <v>112500</v>
      </c>
      <c r="BK333" s="121" t="s">
        <v>287</v>
      </c>
    </row>
    <row r="334" spans="53:63" x14ac:dyDescent="0.3">
      <c r="BA334" s="274">
        <v>327</v>
      </c>
      <c r="BB334" s="275">
        <v>135000</v>
      </c>
      <c r="BC334" s="275">
        <v>112500</v>
      </c>
      <c r="BD334" s="275">
        <v>125000</v>
      </c>
      <c r="BE334" s="275">
        <v>85000</v>
      </c>
      <c r="BF334" s="275">
        <v>112500</v>
      </c>
      <c r="BK334" s="121" t="s">
        <v>287</v>
      </c>
    </row>
    <row r="335" spans="53:63" x14ac:dyDescent="0.3">
      <c r="BA335" s="274">
        <v>328</v>
      </c>
      <c r="BB335" s="275">
        <v>135000</v>
      </c>
      <c r="BC335" s="275">
        <v>112500</v>
      </c>
      <c r="BD335" s="275">
        <v>125000</v>
      </c>
      <c r="BE335" s="275">
        <v>85000</v>
      </c>
      <c r="BF335" s="275">
        <v>112500</v>
      </c>
      <c r="BK335" s="121" t="s">
        <v>287</v>
      </c>
    </row>
    <row r="336" spans="53:63" x14ac:dyDescent="0.3">
      <c r="BA336" s="274">
        <v>329</v>
      </c>
      <c r="BB336" s="275">
        <v>135000</v>
      </c>
      <c r="BC336" s="275">
        <v>112500</v>
      </c>
      <c r="BD336" s="275">
        <v>125000</v>
      </c>
      <c r="BE336" s="275">
        <v>85000</v>
      </c>
      <c r="BF336" s="275">
        <v>112500</v>
      </c>
      <c r="BK336" s="121" t="s">
        <v>287</v>
      </c>
    </row>
    <row r="337" spans="53:63" x14ac:dyDescent="0.3">
      <c r="BA337" s="274">
        <v>330</v>
      </c>
      <c r="BB337" s="275">
        <v>135000</v>
      </c>
      <c r="BC337" s="275">
        <v>112500</v>
      </c>
      <c r="BD337" s="275">
        <v>125000</v>
      </c>
      <c r="BE337" s="275">
        <v>85000</v>
      </c>
      <c r="BF337" s="275">
        <v>112500</v>
      </c>
      <c r="BK337" s="121" t="s">
        <v>287</v>
      </c>
    </row>
    <row r="338" spans="53:63" x14ac:dyDescent="0.3">
      <c r="BA338" s="274">
        <v>331</v>
      </c>
      <c r="BB338" s="275">
        <v>135000</v>
      </c>
      <c r="BC338" s="275">
        <v>112500</v>
      </c>
      <c r="BD338" s="275">
        <v>125000</v>
      </c>
      <c r="BE338" s="275">
        <v>85000</v>
      </c>
      <c r="BF338" s="275">
        <v>112500</v>
      </c>
      <c r="BK338" s="121" t="s">
        <v>287</v>
      </c>
    </row>
    <row r="339" spans="53:63" x14ac:dyDescent="0.3">
      <c r="BA339" s="274">
        <v>332</v>
      </c>
      <c r="BB339" s="275">
        <v>135000</v>
      </c>
      <c r="BC339" s="275">
        <v>112500</v>
      </c>
      <c r="BD339" s="275">
        <v>125000</v>
      </c>
      <c r="BE339" s="275">
        <v>85000</v>
      </c>
      <c r="BF339" s="275">
        <v>112500</v>
      </c>
      <c r="BK339" s="121" t="s">
        <v>287</v>
      </c>
    </row>
    <row r="340" spans="53:63" x14ac:dyDescent="0.3">
      <c r="BA340" s="274">
        <v>333</v>
      </c>
      <c r="BB340" s="275">
        <v>135000</v>
      </c>
      <c r="BC340" s="275">
        <v>112500</v>
      </c>
      <c r="BD340" s="275">
        <v>125000</v>
      </c>
      <c r="BE340" s="275">
        <v>85000</v>
      </c>
      <c r="BF340" s="275">
        <v>112500</v>
      </c>
      <c r="BK340" s="121" t="s">
        <v>287</v>
      </c>
    </row>
    <row r="341" spans="53:63" x14ac:dyDescent="0.3">
      <c r="BA341" s="274">
        <v>334</v>
      </c>
      <c r="BB341" s="275">
        <v>135000</v>
      </c>
      <c r="BC341" s="275">
        <v>112500</v>
      </c>
      <c r="BD341" s="275">
        <v>125000</v>
      </c>
      <c r="BE341" s="275">
        <v>85000</v>
      </c>
      <c r="BF341" s="275">
        <v>112500</v>
      </c>
      <c r="BK341" s="121" t="s">
        <v>287</v>
      </c>
    </row>
    <row r="342" spans="53:63" x14ac:dyDescent="0.3">
      <c r="BA342" s="274">
        <v>335</v>
      </c>
      <c r="BB342" s="275">
        <v>135000</v>
      </c>
      <c r="BC342" s="275">
        <v>112500</v>
      </c>
      <c r="BD342" s="275">
        <v>125000</v>
      </c>
      <c r="BE342" s="275">
        <v>85000</v>
      </c>
      <c r="BF342" s="275">
        <v>112500</v>
      </c>
      <c r="BK342" s="121" t="s">
        <v>287</v>
      </c>
    </row>
    <row r="343" spans="53:63" x14ac:dyDescent="0.3">
      <c r="BA343" s="274">
        <v>336</v>
      </c>
      <c r="BB343" s="275">
        <v>135000</v>
      </c>
      <c r="BC343" s="275">
        <v>112500</v>
      </c>
      <c r="BD343" s="275">
        <v>125000</v>
      </c>
      <c r="BE343" s="275">
        <v>85000</v>
      </c>
      <c r="BF343" s="275">
        <v>112500</v>
      </c>
      <c r="BK343" s="121" t="s">
        <v>287</v>
      </c>
    </row>
    <row r="344" spans="53:63" x14ac:dyDescent="0.3">
      <c r="BA344" s="274">
        <v>337</v>
      </c>
      <c r="BB344" s="275">
        <v>135000</v>
      </c>
      <c r="BC344" s="275">
        <v>112500</v>
      </c>
      <c r="BD344" s="275">
        <v>125000</v>
      </c>
      <c r="BE344" s="275">
        <v>85000</v>
      </c>
      <c r="BF344" s="275">
        <v>112500</v>
      </c>
      <c r="BK344" s="121" t="s">
        <v>287</v>
      </c>
    </row>
    <row r="345" spans="53:63" x14ac:dyDescent="0.3">
      <c r="BA345" s="274">
        <v>338</v>
      </c>
      <c r="BB345" s="275">
        <v>135000</v>
      </c>
      <c r="BC345" s="275">
        <v>112500</v>
      </c>
      <c r="BD345" s="275">
        <v>125000</v>
      </c>
      <c r="BE345" s="275">
        <v>85000</v>
      </c>
      <c r="BF345" s="275">
        <v>112500</v>
      </c>
      <c r="BK345" s="121" t="s">
        <v>287</v>
      </c>
    </row>
    <row r="346" spans="53:63" x14ac:dyDescent="0.3">
      <c r="BA346" s="274">
        <v>339</v>
      </c>
      <c r="BB346" s="275">
        <v>135000</v>
      </c>
      <c r="BC346" s="275">
        <v>112500</v>
      </c>
      <c r="BD346" s="275">
        <v>125000</v>
      </c>
      <c r="BE346" s="275">
        <v>85000</v>
      </c>
      <c r="BF346" s="275">
        <v>112500</v>
      </c>
      <c r="BK346" s="121" t="s">
        <v>287</v>
      </c>
    </row>
    <row r="347" spans="53:63" x14ac:dyDescent="0.3">
      <c r="BA347" s="274">
        <v>340</v>
      </c>
      <c r="BB347" s="275">
        <v>135000</v>
      </c>
      <c r="BC347" s="275">
        <v>112500</v>
      </c>
      <c r="BD347" s="275">
        <v>125000</v>
      </c>
      <c r="BE347" s="275">
        <v>85000</v>
      </c>
      <c r="BF347" s="275">
        <v>112500</v>
      </c>
      <c r="BK347" s="121" t="s">
        <v>287</v>
      </c>
    </row>
    <row r="348" spans="53:63" x14ac:dyDescent="0.3">
      <c r="BA348" s="274">
        <v>341</v>
      </c>
      <c r="BB348" s="275">
        <v>135000</v>
      </c>
      <c r="BC348" s="275">
        <v>112500</v>
      </c>
      <c r="BD348" s="275">
        <v>125000</v>
      </c>
      <c r="BE348" s="275">
        <v>85000</v>
      </c>
      <c r="BF348" s="275">
        <v>112500</v>
      </c>
      <c r="BK348" s="121" t="s">
        <v>287</v>
      </c>
    </row>
    <row r="349" spans="53:63" x14ac:dyDescent="0.3">
      <c r="BA349" s="274">
        <v>342</v>
      </c>
      <c r="BB349" s="275">
        <v>135000</v>
      </c>
      <c r="BC349" s="275">
        <v>112500</v>
      </c>
      <c r="BD349" s="275">
        <v>125000</v>
      </c>
      <c r="BE349" s="275">
        <v>85000</v>
      </c>
      <c r="BF349" s="275">
        <v>112500</v>
      </c>
      <c r="BK349" s="121" t="s">
        <v>287</v>
      </c>
    </row>
    <row r="350" spans="53:63" x14ac:dyDescent="0.3">
      <c r="BA350" s="274">
        <v>343</v>
      </c>
      <c r="BB350" s="275">
        <v>135000</v>
      </c>
      <c r="BC350" s="275">
        <v>112500</v>
      </c>
      <c r="BD350" s="275">
        <v>125000</v>
      </c>
      <c r="BE350" s="275">
        <v>85000</v>
      </c>
      <c r="BF350" s="275">
        <v>112500</v>
      </c>
      <c r="BK350" s="121" t="s">
        <v>287</v>
      </c>
    </row>
    <row r="351" spans="53:63" x14ac:dyDescent="0.3">
      <c r="BA351" s="274">
        <v>344</v>
      </c>
      <c r="BB351" s="275">
        <v>135000</v>
      </c>
      <c r="BC351" s="275">
        <v>112500</v>
      </c>
      <c r="BD351" s="275">
        <v>125000</v>
      </c>
      <c r="BE351" s="275">
        <v>85000</v>
      </c>
      <c r="BF351" s="275">
        <v>112500</v>
      </c>
      <c r="BK351" s="121" t="s">
        <v>287</v>
      </c>
    </row>
    <row r="352" spans="53:63" x14ac:dyDescent="0.3">
      <c r="BA352" s="274">
        <v>345</v>
      </c>
      <c r="BB352" s="275">
        <v>135000</v>
      </c>
      <c r="BC352" s="275">
        <v>112500</v>
      </c>
      <c r="BD352" s="275">
        <v>125000</v>
      </c>
      <c r="BE352" s="275">
        <v>85000</v>
      </c>
      <c r="BF352" s="275">
        <v>112500</v>
      </c>
      <c r="BK352" s="121" t="s">
        <v>287</v>
      </c>
    </row>
    <row r="353" spans="53:63" x14ac:dyDescent="0.3">
      <c r="BA353" s="274">
        <v>346</v>
      </c>
      <c r="BB353" s="275">
        <v>135000</v>
      </c>
      <c r="BC353" s="275">
        <v>112500</v>
      </c>
      <c r="BD353" s="275">
        <v>125000</v>
      </c>
      <c r="BE353" s="275">
        <v>85000</v>
      </c>
      <c r="BF353" s="275">
        <v>112500</v>
      </c>
      <c r="BK353" s="121" t="s">
        <v>287</v>
      </c>
    </row>
    <row r="354" spans="53:63" x14ac:dyDescent="0.3">
      <c r="BA354" s="274">
        <v>347</v>
      </c>
      <c r="BB354" s="275">
        <v>135000</v>
      </c>
      <c r="BC354" s="275">
        <v>112500</v>
      </c>
      <c r="BD354" s="275">
        <v>125000</v>
      </c>
      <c r="BE354" s="275">
        <v>85000</v>
      </c>
      <c r="BF354" s="275">
        <v>112500</v>
      </c>
      <c r="BK354" s="121" t="s">
        <v>287</v>
      </c>
    </row>
    <row r="355" spans="53:63" x14ac:dyDescent="0.3">
      <c r="BA355" s="274">
        <v>348</v>
      </c>
      <c r="BB355" s="275">
        <v>135000</v>
      </c>
      <c r="BC355" s="275">
        <v>112500</v>
      </c>
      <c r="BD355" s="275">
        <v>125000</v>
      </c>
      <c r="BE355" s="275">
        <v>85000</v>
      </c>
      <c r="BF355" s="275">
        <v>112500</v>
      </c>
      <c r="BK355" s="121" t="s">
        <v>287</v>
      </c>
    </row>
    <row r="356" spans="53:63" x14ac:dyDescent="0.3">
      <c r="BA356" s="274">
        <v>349</v>
      </c>
      <c r="BB356" s="275">
        <v>135000</v>
      </c>
      <c r="BC356" s="275">
        <v>112500</v>
      </c>
      <c r="BD356" s="275">
        <v>125000</v>
      </c>
      <c r="BE356" s="275">
        <v>85000</v>
      </c>
      <c r="BF356" s="275">
        <v>112500</v>
      </c>
      <c r="BK356" s="121" t="s">
        <v>287</v>
      </c>
    </row>
    <row r="357" spans="53:63" x14ac:dyDescent="0.3">
      <c r="BA357" s="274">
        <v>350</v>
      </c>
      <c r="BB357" s="275">
        <v>135000</v>
      </c>
      <c r="BC357" s="275">
        <v>108000</v>
      </c>
      <c r="BD357" s="275">
        <v>120000</v>
      </c>
      <c r="BE357" s="275">
        <v>85000</v>
      </c>
      <c r="BF357" s="275">
        <v>108000</v>
      </c>
      <c r="BK357" s="121" t="s">
        <v>287</v>
      </c>
    </row>
    <row r="358" spans="53:63" x14ac:dyDescent="0.3">
      <c r="BA358" s="274">
        <v>351</v>
      </c>
      <c r="BB358" s="275">
        <v>135000</v>
      </c>
      <c r="BC358" s="275">
        <v>108000</v>
      </c>
      <c r="BD358" s="275">
        <v>120000</v>
      </c>
      <c r="BE358" s="275">
        <v>85000</v>
      </c>
      <c r="BF358" s="275">
        <v>108000</v>
      </c>
      <c r="BK358" s="121" t="s">
        <v>287</v>
      </c>
    </row>
    <row r="359" spans="53:63" x14ac:dyDescent="0.3">
      <c r="BA359" s="274">
        <v>352</v>
      </c>
      <c r="BB359" s="275">
        <v>135000</v>
      </c>
      <c r="BC359" s="275">
        <v>108000</v>
      </c>
      <c r="BD359" s="275">
        <v>120000</v>
      </c>
      <c r="BE359" s="275">
        <v>85000</v>
      </c>
      <c r="BF359" s="275">
        <v>108000</v>
      </c>
      <c r="BK359" s="121" t="s">
        <v>287</v>
      </c>
    </row>
    <row r="360" spans="53:63" x14ac:dyDescent="0.3">
      <c r="BA360" s="274">
        <v>353</v>
      </c>
      <c r="BB360" s="275">
        <v>135000</v>
      </c>
      <c r="BC360" s="275">
        <v>108000</v>
      </c>
      <c r="BD360" s="275">
        <v>120000</v>
      </c>
      <c r="BE360" s="275">
        <v>85000</v>
      </c>
      <c r="BF360" s="275">
        <v>108000</v>
      </c>
      <c r="BK360" s="121" t="s">
        <v>287</v>
      </c>
    </row>
    <row r="361" spans="53:63" x14ac:dyDescent="0.3">
      <c r="BA361" s="274">
        <v>354</v>
      </c>
      <c r="BB361" s="275">
        <v>135000</v>
      </c>
      <c r="BC361" s="275">
        <v>108000</v>
      </c>
      <c r="BD361" s="275">
        <v>120000</v>
      </c>
      <c r="BE361" s="275">
        <v>85000</v>
      </c>
      <c r="BF361" s="275">
        <v>108000</v>
      </c>
      <c r="BK361" s="121" t="s">
        <v>287</v>
      </c>
    </row>
    <row r="362" spans="53:63" x14ac:dyDescent="0.3">
      <c r="BA362" s="274">
        <v>355</v>
      </c>
      <c r="BB362" s="275">
        <v>135000</v>
      </c>
      <c r="BC362" s="275">
        <v>108000</v>
      </c>
      <c r="BD362" s="275">
        <v>120000</v>
      </c>
      <c r="BE362" s="275">
        <v>85000</v>
      </c>
      <c r="BF362" s="275">
        <v>108000</v>
      </c>
      <c r="BK362" s="121" t="s">
        <v>287</v>
      </c>
    </row>
    <row r="363" spans="53:63" x14ac:dyDescent="0.3">
      <c r="BA363" s="274">
        <v>356</v>
      </c>
      <c r="BB363" s="275">
        <v>135000</v>
      </c>
      <c r="BC363" s="275">
        <v>108000</v>
      </c>
      <c r="BD363" s="275">
        <v>120000</v>
      </c>
      <c r="BE363" s="275">
        <v>85000</v>
      </c>
      <c r="BF363" s="275">
        <v>108000</v>
      </c>
      <c r="BK363" s="121" t="s">
        <v>287</v>
      </c>
    </row>
    <row r="364" spans="53:63" x14ac:dyDescent="0.3">
      <c r="BA364" s="274">
        <v>357</v>
      </c>
      <c r="BB364" s="275">
        <v>135000</v>
      </c>
      <c r="BC364" s="275">
        <v>108000</v>
      </c>
      <c r="BD364" s="275">
        <v>120000</v>
      </c>
      <c r="BE364" s="275">
        <v>85000</v>
      </c>
      <c r="BF364" s="275">
        <v>108000</v>
      </c>
      <c r="BK364" s="121" t="s">
        <v>287</v>
      </c>
    </row>
    <row r="365" spans="53:63" x14ac:dyDescent="0.3">
      <c r="BA365" s="274">
        <v>358</v>
      </c>
      <c r="BB365" s="275">
        <v>135000</v>
      </c>
      <c r="BC365" s="275">
        <v>108000</v>
      </c>
      <c r="BD365" s="275">
        <v>120000</v>
      </c>
      <c r="BE365" s="275">
        <v>85000</v>
      </c>
      <c r="BF365" s="275">
        <v>108000</v>
      </c>
      <c r="BK365" s="121" t="s">
        <v>287</v>
      </c>
    </row>
    <row r="366" spans="53:63" x14ac:dyDescent="0.3">
      <c r="BA366" s="274">
        <v>359</v>
      </c>
      <c r="BB366" s="275">
        <v>135000</v>
      </c>
      <c r="BC366" s="275">
        <v>108000</v>
      </c>
      <c r="BD366" s="275">
        <v>120000</v>
      </c>
      <c r="BE366" s="275">
        <v>85000</v>
      </c>
      <c r="BF366" s="275">
        <v>108000</v>
      </c>
      <c r="BK366" s="121" t="s">
        <v>287</v>
      </c>
    </row>
    <row r="367" spans="53:63" x14ac:dyDescent="0.3">
      <c r="BA367" s="274">
        <v>360</v>
      </c>
      <c r="BB367" s="275">
        <v>135000</v>
      </c>
      <c r="BC367" s="275">
        <v>108000</v>
      </c>
      <c r="BD367" s="275">
        <v>120000</v>
      </c>
      <c r="BE367" s="275">
        <v>85000</v>
      </c>
      <c r="BF367" s="275">
        <v>108000</v>
      </c>
      <c r="BK367" s="121" t="s">
        <v>287</v>
      </c>
    </row>
    <row r="368" spans="53:63" x14ac:dyDescent="0.3">
      <c r="BA368" s="274">
        <v>361</v>
      </c>
      <c r="BB368" s="275">
        <v>135000</v>
      </c>
      <c r="BC368" s="275">
        <v>108000</v>
      </c>
      <c r="BD368" s="275">
        <v>120000</v>
      </c>
      <c r="BE368" s="275">
        <v>85000</v>
      </c>
      <c r="BF368" s="275">
        <v>108000</v>
      </c>
      <c r="BK368" s="121" t="s">
        <v>287</v>
      </c>
    </row>
    <row r="369" spans="53:63" x14ac:dyDescent="0.3">
      <c r="BA369" s="274">
        <v>362</v>
      </c>
      <c r="BB369" s="275">
        <v>135000</v>
      </c>
      <c r="BC369" s="275">
        <v>108000</v>
      </c>
      <c r="BD369" s="275">
        <v>120000</v>
      </c>
      <c r="BE369" s="275">
        <v>85000</v>
      </c>
      <c r="BF369" s="275">
        <v>108000</v>
      </c>
      <c r="BK369" s="121" t="s">
        <v>287</v>
      </c>
    </row>
    <row r="370" spans="53:63" x14ac:dyDescent="0.3">
      <c r="BA370" s="274">
        <v>363</v>
      </c>
      <c r="BB370" s="275">
        <v>135000</v>
      </c>
      <c r="BC370" s="275">
        <v>108000</v>
      </c>
      <c r="BD370" s="275">
        <v>120000</v>
      </c>
      <c r="BE370" s="275">
        <v>85000</v>
      </c>
      <c r="BF370" s="275">
        <v>108000</v>
      </c>
      <c r="BK370" s="121" t="s">
        <v>287</v>
      </c>
    </row>
    <row r="371" spans="53:63" x14ac:dyDescent="0.3">
      <c r="BA371" s="274">
        <v>364</v>
      </c>
      <c r="BB371" s="275">
        <v>135000</v>
      </c>
      <c r="BC371" s="275">
        <v>108000</v>
      </c>
      <c r="BD371" s="275">
        <v>120000</v>
      </c>
      <c r="BE371" s="275">
        <v>85000</v>
      </c>
      <c r="BF371" s="275">
        <v>108000</v>
      </c>
      <c r="BK371" s="121" t="s">
        <v>287</v>
      </c>
    </row>
    <row r="372" spans="53:63" x14ac:dyDescent="0.3">
      <c r="BA372" s="274">
        <v>365</v>
      </c>
      <c r="BB372" s="275">
        <v>135000</v>
      </c>
      <c r="BC372" s="275">
        <v>108000</v>
      </c>
      <c r="BD372" s="275">
        <v>120000</v>
      </c>
      <c r="BE372" s="275">
        <v>85000</v>
      </c>
      <c r="BF372" s="275">
        <v>108000</v>
      </c>
      <c r="BK372" s="121" t="s">
        <v>287</v>
      </c>
    </row>
    <row r="373" spans="53:63" x14ac:dyDescent="0.3">
      <c r="BA373" s="274">
        <v>366</v>
      </c>
      <c r="BB373" s="275">
        <v>135000</v>
      </c>
      <c r="BC373" s="275">
        <v>108000</v>
      </c>
      <c r="BD373" s="275">
        <v>120000</v>
      </c>
      <c r="BE373" s="275">
        <v>85000</v>
      </c>
      <c r="BF373" s="275">
        <v>108000</v>
      </c>
      <c r="BK373" s="121" t="s">
        <v>287</v>
      </c>
    </row>
    <row r="374" spans="53:63" x14ac:dyDescent="0.3">
      <c r="BA374" s="274">
        <v>367</v>
      </c>
      <c r="BB374" s="275">
        <v>135000</v>
      </c>
      <c r="BC374" s="275">
        <v>108000</v>
      </c>
      <c r="BD374" s="275">
        <v>120000</v>
      </c>
      <c r="BE374" s="275">
        <v>85000</v>
      </c>
      <c r="BF374" s="275">
        <v>108000</v>
      </c>
      <c r="BK374" s="121" t="s">
        <v>287</v>
      </c>
    </row>
    <row r="375" spans="53:63" x14ac:dyDescent="0.3">
      <c r="BA375" s="274">
        <v>368</v>
      </c>
      <c r="BB375" s="275">
        <v>135000</v>
      </c>
      <c r="BC375" s="275">
        <v>108000</v>
      </c>
      <c r="BD375" s="275">
        <v>120000</v>
      </c>
      <c r="BE375" s="275">
        <v>85000</v>
      </c>
      <c r="BF375" s="275">
        <v>108000</v>
      </c>
      <c r="BK375" s="121" t="s">
        <v>287</v>
      </c>
    </row>
    <row r="376" spans="53:63" x14ac:dyDescent="0.3">
      <c r="BA376" s="274">
        <v>369</v>
      </c>
      <c r="BB376" s="275">
        <v>135000</v>
      </c>
      <c r="BC376" s="275">
        <v>108000</v>
      </c>
      <c r="BD376" s="275">
        <v>120000</v>
      </c>
      <c r="BE376" s="275">
        <v>85000</v>
      </c>
      <c r="BF376" s="275">
        <v>108000</v>
      </c>
      <c r="BK376" s="121" t="s">
        <v>287</v>
      </c>
    </row>
    <row r="377" spans="53:63" x14ac:dyDescent="0.3">
      <c r="BA377" s="274">
        <v>370</v>
      </c>
      <c r="BB377" s="275">
        <v>135000</v>
      </c>
      <c r="BC377" s="275">
        <v>108000</v>
      </c>
      <c r="BD377" s="275">
        <v>120000</v>
      </c>
      <c r="BE377" s="275">
        <v>85000</v>
      </c>
      <c r="BF377" s="275">
        <v>108000</v>
      </c>
      <c r="BK377" s="121" t="s">
        <v>287</v>
      </c>
    </row>
    <row r="378" spans="53:63" x14ac:dyDescent="0.3">
      <c r="BA378" s="274">
        <v>371</v>
      </c>
      <c r="BB378" s="275">
        <v>135000</v>
      </c>
      <c r="BC378" s="275">
        <v>108000</v>
      </c>
      <c r="BD378" s="275">
        <v>120000</v>
      </c>
      <c r="BE378" s="275">
        <v>85000</v>
      </c>
      <c r="BF378" s="275">
        <v>108000</v>
      </c>
      <c r="BK378" s="121" t="s">
        <v>287</v>
      </c>
    </row>
    <row r="379" spans="53:63" x14ac:dyDescent="0.3">
      <c r="BA379" s="274">
        <v>372</v>
      </c>
      <c r="BB379" s="275">
        <v>135000</v>
      </c>
      <c r="BC379" s="275">
        <v>108000</v>
      </c>
      <c r="BD379" s="275">
        <v>120000</v>
      </c>
      <c r="BE379" s="275">
        <v>85000</v>
      </c>
      <c r="BF379" s="275">
        <v>108000</v>
      </c>
      <c r="BK379" s="121" t="s">
        <v>287</v>
      </c>
    </row>
    <row r="380" spans="53:63" x14ac:dyDescent="0.3">
      <c r="BA380" s="274">
        <v>373</v>
      </c>
      <c r="BB380" s="275">
        <v>135000</v>
      </c>
      <c r="BC380" s="275">
        <v>108000</v>
      </c>
      <c r="BD380" s="275">
        <v>120000</v>
      </c>
      <c r="BE380" s="275">
        <v>85000</v>
      </c>
      <c r="BF380" s="275">
        <v>108000</v>
      </c>
      <c r="BK380" s="121" t="s">
        <v>287</v>
      </c>
    </row>
    <row r="381" spans="53:63" x14ac:dyDescent="0.3">
      <c r="BA381" s="274">
        <v>374</v>
      </c>
      <c r="BB381" s="275">
        <v>135000</v>
      </c>
      <c r="BC381" s="275">
        <v>108000</v>
      </c>
      <c r="BD381" s="275">
        <v>120000</v>
      </c>
      <c r="BE381" s="275">
        <v>85000</v>
      </c>
      <c r="BF381" s="275">
        <v>108000</v>
      </c>
      <c r="BK381" s="121" t="s">
        <v>287</v>
      </c>
    </row>
    <row r="382" spans="53:63" x14ac:dyDescent="0.3">
      <c r="BA382" s="274">
        <v>375</v>
      </c>
      <c r="BB382" s="275">
        <v>135000</v>
      </c>
      <c r="BC382" s="275">
        <v>108000</v>
      </c>
      <c r="BD382" s="275">
        <v>120000</v>
      </c>
      <c r="BE382" s="275">
        <v>85000</v>
      </c>
      <c r="BF382" s="275">
        <v>108000</v>
      </c>
      <c r="BK382" s="121" t="s">
        <v>287</v>
      </c>
    </row>
    <row r="383" spans="53:63" x14ac:dyDescent="0.3">
      <c r="BA383" s="274">
        <v>376</v>
      </c>
      <c r="BB383" s="275">
        <v>135000</v>
      </c>
      <c r="BC383" s="275">
        <v>108000</v>
      </c>
      <c r="BD383" s="275">
        <v>120000</v>
      </c>
      <c r="BE383" s="275">
        <v>85000</v>
      </c>
      <c r="BF383" s="275">
        <v>108000</v>
      </c>
      <c r="BK383" s="121" t="s">
        <v>287</v>
      </c>
    </row>
    <row r="384" spans="53:63" x14ac:dyDescent="0.3">
      <c r="BA384" s="274">
        <v>377</v>
      </c>
      <c r="BB384" s="275">
        <v>135000</v>
      </c>
      <c r="BC384" s="275">
        <v>108000</v>
      </c>
      <c r="BD384" s="275">
        <v>120000</v>
      </c>
      <c r="BE384" s="275">
        <v>85000</v>
      </c>
      <c r="BF384" s="275">
        <v>108000</v>
      </c>
      <c r="BK384" s="121" t="s">
        <v>287</v>
      </c>
    </row>
    <row r="385" spans="53:63" x14ac:dyDescent="0.3">
      <c r="BA385" s="274">
        <v>378</v>
      </c>
      <c r="BB385" s="275">
        <v>135000</v>
      </c>
      <c r="BC385" s="275">
        <v>108000</v>
      </c>
      <c r="BD385" s="275">
        <v>120000</v>
      </c>
      <c r="BE385" s="275">
        <v>85000</v>
      </c>
      <c r="BF385" s="275">
        <v>108000</v>
      </c>
      <c r="BK385" s="121" t="s">
        <v>287</v>
      </c>
    </row>
    <row r="386" spans="53:63" x14ac:dyDescent="0.3">
      <c r="BA386" s="274">
        <v>379</v>
      </c>
      <c r="BB386" s="275">
        <v>135000</v>
      </c>
      <c r="BC386" s="275">
        <v>108000</v>
      </c>
      <c r="BD386" s="275">
        <v>120000</v>
      </c>
      <c r="BE386" s="275">
        <v>85000</v>
      </c>
      <c r="BF386" s="275">
        <v>108000</v>
      </c>
      <c r="BK386" s="121" t="s">
        <v>287</v>
      </c>
    </row>
    <row r="387" spans="53:63" x14ac:dyDescent="0.3">
      <c r="BA387" s="274">
        <v>380</v>
      </c>
      <c r="BB387" s="275">
        <v>135000</v>
      </c>
      <c r="BC387" s="275">
        <v>108000</v>
      </c>
      <c r="BD387" s="275">
        <v>120000</v>
      </c>
      <c r="BE387" s="275">
        <v>85000</v>
      </c>
      <c r="BF387" s="275">
        <v>108000</v>
      </c>
      <c r="BK387" s="121" t="s">
        <v>287</v>
      </c>
    </row>
    <row r="388" spans="53:63" x14ac:dyDescent="0.3">
      <c r="BA388" s="274">
        <v>381</v>
      </c>
      <c r="BB388" s="275">
        <v>135000</v>
      </c>
      <c r="BC388" s="275">
        <v>108000</v>
      </c>
      <c r="BD388" s="275">
        <v>120000</v>
      </c>
      <c r="BE388" s="275">
        <v>85000</v>
      </c>
      <c r="BF388" s="275">
        <v>108000</v>
      </c>
      <c r="BK388" s="121" t="s">
        <v>287</v>
      </c>
    </row>
    <row r="389" spans="53:63" x14ac:dyDescent="0.3">
      <c r="BA389" s="274">
        <v>382</v>
      </c>
      <c r="BB389" s="275">
        <v>135000</v>
      </c>
      <c r="BC389" s="275">
        <v>108000</v>
      </c>
      <c r="BD389" s="275">
        <v>120000</v>
      </c>
      <c r="BE389" s="275">
        <v>85000</v>
      </c>
      <c r="BF389" s="275">
        <v>108000</v>
      </c>
      <c r="BK389" s="121" t="s">
        <v>287</v>
      </c>
    </row>
    <row r="390" spans="53:63" x14ac:dyDescent="0.3">
      <c r="BA390" s="274">
        <v>383</v>
      </c>
      <c r="BB390" s="275">
        <v>135000</v>
      </c>
      <c r="BC390" s="275">
        <v>108000</v>
      </c>
      <c r="BD390" s="275">
        <v>120000</v>
      </c>
      <c r="BE390" s="275">
        <v>85000</v>
      </c>
      <c r="BF390" s="275">
        <v>108000</v>
      </c>
      <c r="BK390" s="121" t="s">
        <v>287</v>
      </c>
    </row>
    <row r="391" spans="53:63" x14ac:dyDescent="0.3">
      <c r="BA391" s="274">
        <v>384</v>
      </c>
      <c r="BB391" s="275">
        <v>135000</v>
      </c>
      <c r="BC391" s="275">
        <v>108000</v>
      </c>
      <c r="BD391" s="275">
        <v>120000</v>
      </c>
      <c r="BE391" s="275">
        <v>85000</v>
      </c>
      <c r="BF391" s="275">
        <v>108000</v>
      </c>
      <c r="BK391" s="121" t="s">
        <v>287</v>
      </c>
    </row>
    <row r="392" spans="53:63" x14ac:dyDescent="0.3">
      <c r="BA392" s="274">
        <v>385</v>
      </c>
      <c r="BB392" s="275">
        <v>135000</v>
      </c>
      <c r="BC392" s="275">
        <v>108000</v>
      </c>
      <c r="BD392" s="275">
        <v>120000</v>
      </c>
      <c r="BE392" s="275">
        <v>85000</v>
      </c>
      <c r="BF392" s="275">
        <v>108000</v>
      </c>
      <c r="BK392" s="121" t="s">
        <v>287</v>
      </c>
    </row>
    <row r="393" spans="53:63" x14ac:dyDescent="0.3">
      <c r="BA393" s="274">
        <v>386</v>
      </c>
      <c r="BB393" s="275">
        <v>135000</v>
      </c>
      <c r="BC393" s="275">
        <v>108000</v>
      </c>
      <c r="BD393" s="275">
        <v>120000</v>
      </c>
      <c r="BE393" s="275">
        <v>85000</v>
      </c>
      <c r="BF393" s="275">
        <v>108000</v>
      </c>
      <c r="BK393" s="121" t="s">
        <v>287</v>
      </c>
    </row>
    <row r="394" spans="53:63" x14ac:dyDescent="0.3">
      <c r="BA394" s="274">
        <v>387</v>
      </c>
      <c r="BB394" s="275">
        <v>135000</v>
      </c>
      <c r="BC394" s="275">
        <v>108000</v>
      </c>
      <c r="BD394" s="275">
        <v>120000</v>
      </c>
      <c r="BE394" s="275">
        <v>85000</v>
      </c>
      <c r="BF394" s="275">
        <v>108000</v>
      </c>
      <c r="BK394" s="121" t="s">
        <v>287</v>
      </c>
    </row>
    <row r="395" spans="53:63" x14ac:dyDescent="0.3">
      <c r="BA395" s="274">
        <v>388</v>
      </c>
      <c r="BB395" s="275">
        <v>135000</v>
      </c>
      <c r="BC395" s="275">
        <v>108000</v>
      </c>
      <c r="BD395" s="275">
        <v>120000</v>
      </c>
      <c r="BE395" s="275">
        <v>85000</v>
      </c>
      <c r="BF395" s="275">
        <v>108000</v>
      </c>
      <c r="BK395" s="121" t="s">
        <v>287</v>
      </c>
    </row>
    <row r="396" spans="53:63" x14ac:dyDescent="0.3">
      <c r="BA396" s="274">
        <v>389</v>
      </c>
      <c r="BB396" s="275">
        <v>135000</v>
      </c>
      <c r="BC396" s="275">
        <v>108000</v>
      </c>
      <c r="BD396" s="275">
        <v>120000</v>
      </c>
      <c r="BE396" s="275">
        <v>85000</v>
      </c>
      <c r="BF396" s="275">
        <v>108000</v>
      </c>
      <c r="BK396" s="121" t="s">
        <v>287</v>
      </c>
    </row>
    <row r="397" spans="53:63" x14ac:dyDescent="0.3">
      <c r="BA397" s="274">
        <v>390</v>
      </c>
      <c r="BB397" s="275">
        <v>135000</v>
      </c>
      <c r="BC397" s="275">
        <v>108000</v>
      </c>
      <c r="BD397" s="275">
        <v>120000</v>
      </c>
      <c r="BE397" s="275">
        <v>85000</v>
      </c>
      <c r="BF397" s="275">
        <v>108000</v>
      </c>
      <c r="BK397" s="121" t="s">
        <v>287</v>
      </c>
    </row>
    <row r="398" spans="53:63" x14ac:dyDescent="0.3">
      <c r="BA398" s="274">
        <v>391</v>
      </c>
      <c r="BB398" s="275">
        <v>135000</v>
      </c>
      <c r="BC398" s="275">
        <v>108000</v>
      </c>
      <c r="BD398" s="275">
        <v>120000</v>
      </c>
      <c r="BE398" s="275">
        <v>85000</v>
      </c>
      <c r="BF398" s="275">
        <v>108000</v>
      </c>
      <c r="BK398" s="121" t="s">
        <v>287</v>
      </c>
    </row>
    <row r="399" spans="53:63" x14ac:dyDescent="0.3">
      <c r="BA399" s="274">
        <v>392</v>
      </c>
      <c r="BB399" s="275">
        <v>135000</v>
      </c>
      <c r="BC399" s="275">
        <v>108000</v>
      </c>
      <c r="BD399" s="275">
        <v>120000</v>
      </c>
      <c r="BE399" s="275">
        <v>85000</v>
      </c>
      <c r="BF399" s="275">
        <v>108000</v>
      </c>
      <c r="BK399" s="121" t="s">
        <v>287</v>
      </c>
    </row>
    <row r="400" spans="53:63" x14ac:dyDescent="0.3">
      <c r="BA400" s="274">
        <v>393</v>
      </c>
      <c r="BB400" s="275">
        <v>135000</v>
      </c>
      <c r="BC400" s="275">
        <v>108000</v>
      </c>
      <c r="BD400" s="275">
        <v>120000</v>
      </c>
      <c r="BE400" s="275">
        <v>85000</v>
      </c>
      <c r="BF400" s="275">
        <v>108000</v>
      </c>
      <c r="BK400" s="121" t="s">
        <v>287</v>
      </c>
    </row>
    <row r="401" spans="53:63" x14ac:dyDescent="0.3">
      <c r="BA401" s="274">
        <v>394</v>
      </c>
      <c r="BB401" s="275">
        <v>135000</v>
      </c>
      <c r="BC401" s="275">
        <v>108000</v>
      </c>
      <c r="BD401" s="275">
        <v>120000</v>
      </c>
      <c r="BE401" s="275">
        <v>85000</v>
      </c>
      <c r="BF401" s="275">
        <v>108000</v>
      </c>
      <c r="BK401" s="121" t="s">
        <v>287</v>
      </c>
    </row>
    <row r="402" spans="53:63" x14ac:dyDescent="0.3">
      <c r="BA402" s="274">
        <v>395</v>
      </c>
      <c r="BB402" s="275">
        <v>135000</v>
      </c>
      <c r="BC402" s="275">
        <v>108000</v>
      </c>
      <c r="BD402" s="275">
        <v>120000</v>
      </c>
      <c r="BE402" s="275">
        <v>85000</v>
      </c>
      <c r="BF402" s="275">
        <v>108000</v>
      </c>
      <c r="BK402" s="121" t="s">
        <v>287</v>
      </c>
    </row>
    <row r="403" spans="53:63" x14ac:dyDescent="0.3">
      <c r="BA403" s="274">
        <v>396</v>
      </c>
      <c r="BB403" s="275">
        <v>135000</v>
      </c>
      <c r="BC403" s="275">
        <v>108000</v>
      </c>
      <c r="BD403" s="275">
        <v>120000</v>
      </c>
      <c r="BE403" s="275">
        <v>85000</v>
      </c>
      <c r="BF403" s="275">
        <v>108000</v>
      </c>
      <c r="BK403" s="121" t="s">
        <v>287</v>
      </c>
    </row>
    <row r="404" spans="53:63" x14ac:dyDescent="0.3">
      <c r="BA404" s="274">
        <v>397</v>
      </c>
      <c r="BB404" s="275">
        <v>135000</v>
      </c>
      <c r="BC404" s="275">
        <v>108000</v>
      </c>
      <c r="BD404" s="275">
        <v>120000</v>
      </c>
      <c r="BE404" s="275">
        <v>85000</v>
      </c>
      <c r="BF404" s="275">
        <v>108000</v>
      </c>
      <c r="BK404" s="121" t="s">
        <v>287</v>
      </c>
    </row>
    <row r="405" spans="53:63" x14ac:dyDescent="0.3">
      <c r="BA405" s="274">
        <v>398</v>
      </c>
      <c r="BB405" s="275">
        <v>135000</v>
      </c>
      <c r="BC405" s="275">
        <v>108000</v>
      </c>
      <c r="BD405" s="275">
        <v>120000</v>
      </c>
      <c r="BE405" s="275">
        <v>85000</v>
      </c>
      <c r="BF405" s="275">
        <v>108000</v>
      </c>
      <c r="BK405" s="121" t="s">
        <v>287</v>
      </c>
    </row>
    <row r="406" spans="53:63" x14ac:dyDescent="0.3">
      <c r="BA406" s="274">
        <v>399</v>
      </c>
      <c r="BB406" s="275">
        <v>135000</v>
      </c>
      <c r="BC406" s="275">
        <v>108000</v>
      </c>
      <c r="BD406" s="275">
        <v>120000</v>
      </c>
      <c r="BE406" s="275">
        <v>85000</v>
      </c>
      <c r="BF406" s="275">
        <v>108000</v>
      </c>
      <c r="BK406" s="121" t="s">
        <v>287</v>
      </c>
    </row>
    <row r="407" spans="53:63" x14ac:dyDescent="0.3">
      <c r="BA407" s="274">
        <v>400</v>
      </c>
      <c r="BB407" s="275">
        <v>135000</v>
      </c>
      <c r="BC407" s="275">
        <v>99000</v>
      </c>
      <c r="BD407" s="275">
        <v>110000</v>
      </c>
      <c r="BE407" s="275">
        <v>85000</v>
      </c>
      <c r="BF407" s="275">
        <v>99000</v>
      </c>
      <c r="BK407" s="121" t="s">
        <v>287</v>
      </c>
    </row>
    <row r="408" spans="53:63" x14ac:dyDescent="0.3">
      <c r="BA408" s="274">
        <v>401</v>
      </c>
      <c r="BB408" s="275">
        <v>135000</v>
      </c>
      <c r="BC408" s="275">
        <v>99000</v>
      </c>
      <c r="BD408" s="275">
        <v>110000</v>
      </c>
      <c r="BE408" s="275">
        <v>85000</v>
      </c>
      <c r="BF408" s="275">
        <v>99000</v>
      </c>
      <c r="BK408" s="121" t="s">
        <v>287</v>
      </c>
    </row>
    <row r="409" spans="53:63" x14ac:dyDescent="0.3">
      <c r="BA409" s="274">
        <v>402</v>
      </c>
      <c r="BB409" s="275">
        <v>135000</v>
      </c>
      <c r="BC409" s="275">
        <v>99000</v>
      </c>
      <c r="BD409" s="275">
        <v>110000</v>
      </c>
      <c r="BE409" s="275">
        <v>85000</v>
      </c>
      <c r="BF409" s="275">
        <v>99000</v>
      </c>
      <c r="BK409" s="121" t="s">
        <v>287</v>
      </c>
    </row>
    <row r="410" spans="53:63" x14ac:dyDescent="0.3">
      <c r="BA410" s="274">
        <v>403</v>
      </c>
      <c r="BB410" s="275">
        <v>135000</v>
      </c>
      <c r="BC410" s="275">
        <v>99000</v>
      </c>
      <c r="BD410" s="275">
        <v>110000</v>
      </c>
      <c r="BE410" s="275">
        <v>85000</v>
      </c>
      <c r="BF410" s="275">
        <v>99000</v>
      </c>
      <c r="BK410" s="121" t="s">
        <v>287</v>
      </c>
    </row>
    <row r="411" spans="53:63" x14ac:dyDescent="0.3">
      <c r="BA411" s="274">
        <v>404</v>
      </c>
      <c r="BB411" s="275">
        <v>135000</v>
      </c>
      <c r="BC411" s="275">
        <v>99000</v>
      </c>
      <c r="BD411" s="275">
        <v>110000</v>
      </c>
      <c r="BE411" s="275">
        <v>85000</v>
      </c>
      <c r="BF411" s="275">
        <v>99000</v>
      </c>
      <c r="BK411" s="121" t="s">
        <v>287</v>
      </c>
    </row>
    <row r="412" spans="53:63" x14ac:dyDescent="0.3">
      <c r="BA412" s="274">
        <v>405</v>
      </c>
      <c r="BB412" s="275">
        <v>135000</v>
      </c>
      <c r="BC412" s="275">
        <v>99000</v>
      </c>
      <c r="BD412" s="275">
        <v>110000</v>
      </c>
      <c r="BE412" s="275">
        <v>85000</v>
      </c>
      <c r="BF412" s="275">
        <v>99000</v>
      </c>
      <c r="BK412" s="121" t="s">
        <v>287</v>
      </c>
    </row>
    <row r="413" spans="53:63" x14ac:dyDescent="0.3">
      <c r="BA413" s="274">
        <v>406</v>
      </c>
      <c r="BB413" s="275">
        <v>135000</v>
      </c>
      <c r="BC413" s="275">
        <v>99000</v>
      </c>
      <c r="BD413" s="275">
        <v>110000</v>
      </c>
      <c r="BE413" s="275">
        <v>85000</v>
      </c>
      <c r="BF413" s="275">
        <v>99000</v>
      </c>
      <c r="BK413" s="121" t="s">
        <v>287</v>
      </c>
    </row>
    <row r="414" spans="53:63" x14ac:dyDescent="0.3">
      <c r="BA414" s="274">
        <v>407</v>
      </c>
      <c r="BB414" s="275">
        <v>135000</v>
      </c>
      <c r="BC414" s="275">
        <v>99000</v>
      </c>
      <c r="BD414" s="275">
        <v>110000</v>
      </c>
      <c r="BE414" s="275">
        <v>85000</v>
      </c>
      <c r="BF414" s="275">
        <v>99000</v>
      </c>
      <c r="BK414" s="121" t="s">
        <v>287</v>
      </c>
    </row>
    <row r="415" spans="53:63" x14ac:dyDescent="0.3">
      <c r="BA415" s="274">
        <v>408</v>
      </c>
      <c r="BB415" s="275">
        <v>135000</v>
      </c>
      <c r="BC415" s="275">
        <v>99000</v>
      </c>
      <c r="BD415" s="275">
        <v>110000</v>
      </c>
      <c r="BE415" s="275">
        <v>85000</v>
      </c>
      <c r="BF415" s="275">
        <v>99000</v>
      </c>
      <c r="BK415" s="121" t="s">
        <v>287</v>
      </c>
    </row>
    <row r="416" spans="53:63" x14ac:dyDescent="0.3">
      <c r="BA416" s="274">
        <v>409</v>
      </c>
      <c r="BB416" s="275">
        <v>135000</v>
      </c>
      <c r="BC416" s="275">
        <v>99000</v>
      </c>
      <c r="BD416" s="275">
        <v>110000</v>
      </c>
      <c r="BE416" s="275">
        <v>85000</v>
      </c>
      <c r="BF416" s="275">
        <v>99000</v>
      </c>
      <c r="BK416" s="121" t="s">
        <v>287</v>
      </c>
    </row>
    <row r="417" spans="53:63" x14ac:dyDescent="0.3">
      <c r="BA417" s="274">
        <v>410</v>
      </c>
      <c r="BB417" s="275">
        <v>135000</v>
      </c>
      <c r="BC417" s="275">
        <v>99000</v>
      </c>
      <c r="BD417" s="275">
        <v>110000</v>
      </c>
      <c r="BE417" s="275">
        <v>85000</v>
      </c>
      <c r="BF417" s="275">
        <v>99000</v>
      </c>
      <c r="BK417" s="121" t="s">
        <v>287</v>
      </c>
    </row>
    <row r="418" spans="53:63" x14ac:dyDescent="0.3">
      <c r="BA418" s="274">
        <v>411</v>
      </c>
      <c r="BB418" s="275">
        <v>135000</v>
      </c>
      <c r="BC418" s="275">
        <v>99000</v>
      </c>
      <c r="BD418" s="275">
        <v>110000</v>
      </c>
      <c r="BE418" s="275">
        <v>85000</v>
      </c>
      <c r="BF418" s="275">
        <v>99000</v>
      </c>
      <c r="BK418" s="121" t="s">
        <v>287</v>
      </c>
    </row>
    <row r="419" spans="53:63" x14ac:dyDescent="0.3">
      <c r="BA419" s="274">
        <v>412</v>
      </c>
      <c r="BB419" s="275">
        <v>135000</v>
      </c>
      <c r="BC419" s="275">
        <v>99000</v>
      </c>
      <c r="BD419" s="275">
        <v>110000</v>
      </c>
      <c r="BE419" s="275">
        <v>85000</v>
      </c>
      <c r="BF419" s="275">
        <v>99000</v>
      </c>
      <c r="BK419" s="121" t="s">
        <v>287</v>
      </c>
    </row>
    <row r="420" spans="53:63" x14ac:dyDescent="0.3">
      <c r="BA420" s="274">
        <v>413</v>
      </c>
      <c r="BB420" s="275">
        <v>135000</v>
      </c>
      <c r="BC420" s="275">
        <v>99000</v>
      </c>
      <c r="BD420" s="275">
        <v>110000</v>
      </c>
      <c r="BE420" s="275">
        <v>85000</v>
      </c>
      <c r="BF420" s="275">
        <v>99000</v>
      </c>
      <c r="BK420" s="121" t="s">
        <v>287</v>
      </c>
    </row>
    <row r="421" spans="53:63" x14ac:dyDescent="0.3">
      <c r="BA421" s="274">
        <v>414</v>
      </c>
      <c r="BB421" s="275">
        <v>135000</v>
      </c>
      <c r="BC421" s="275">
        <v>99000</v>
      </c>
      <c r="BD421" s="275">
        <v>110000</v>
      </c>
      <c r="BE421" s="275">
        <v>85000</v>
      </c>
      <c r="BF421" s="275">
        <v>99000</v>
      </c>
      <c r="BK421" s="121" t="s">
        <v>287</v>
      </c>
    </row>
    <row r="422" spans="53:63" x14ac:dyDescent="0.3">
      <c r="BA422" s="274">
        <v>415</v>
      </c>
      <c r="BB422" s="275">
        <v>135000</v>
      </c>
      <c r="BC422" s="275">
        <v>99000</v>
      </c>
      <c r="BD422" s="275">
        <v>110000</v>
      </c>
      <c r="BE422" s="275">
        <v>85000</v>
      </c>
      <c r="BF422" s="275">
        <v>99000</v>
      </c>
      <c r="BK422" s="121" t="s">
        <v>287</v>
      </c>
    </row>
    <row r="423" spans="53:63" x14ac:dyDescent="0.3">
      <c r="BA423" s="274">
        <v>416</v>
      </c>
      <c r="BB423" s="275">
        <v>135000</v>
      </c>
      <c r="BC423" s="275">
        <v>99000</v>
      </c>
      <c r="BD423" s="275">
        <v>110000</v>
      </c>
      <c r="BE423" s="275">
        <v>85000</v>
      </c>
      <c r="BF423" s="275">
        <v>99000</v>
      </c>
      <c r="BK423" s="121" t="s">
        <v>287</v>
      </c>
    </row>
    <row r="424" spans="53:63" x14ac:dyDescent="0.3">
      <c r="BA424" s="274">
        <v>417</v>
      </c>
      <c r="BB424" s="275">
        <v>135000</v>
      </c>
      <c r="BC424" s="275">
        <v>99000</v>
      </c>
      <c r="BD424" s="275">
        <v>110000</v>
      </c>
      <c r="BE424" s="275">
        <v>85000</v>
      </c>
      <c r="BF424" s="275">
        <v>99000</v>
      </c>
      <c r="BK424" s="121" t="s">
        <v>287</v>
      </c>
    </row>
    <row r="425" spans="53:63" x14ac:dyDescent="0.3">
      <c r="BA425" s="274">
        <v>418</v>
      </c>
      <c r="BB425" s="275">
        <v>135000</v>
      </c>
      <c r="BC425" s="275">
        <v>99000</v>
      </c>
      <c r="BD425" s="275">
        <v>110000</v>
      </c>
      <c r="BE425" s="275">
        <v>85000</v>
      </c>
      <c r="BF425" s="275">
        <v>99000</v>
      </c>
      <c r="BK425" s="121" t="s">
        <v>287</v>
      </c>
    </row>
    <row r="426" spans="53:63" x14ac:dyDescent="0.3">
      <c r="BA426" s="274">
        <v>419</v>
      </c>
      <c r="BB426" s="275">
        <v>135000</v>
      </c>
      <c r="BC426" s="275">
        <v>99000</v>
      </c>
      <c r="BD426" s="275">
        <v>110000</v>
      </c>
      <c r="BE426" s="275">
        <v>85000</v>
      </c>
      <c r="BF426" s="275">
        <v>99000</v>
      </c>
      <c r="BK426" s="121" t="s">
        <v>287</v>
      </c>
    </row>
    <row r="427" spans="53:63" x14ac:dyDescent="0.3">
      <c r="BA427" s="274">
        <v>420</v>
      </c>
      <c r="BB427" s="275">
        <v>135000</v>
      </c>
      <c r="BC427" s="275">
        <v>99000</v>
      </c>
      <c r="BD427" s="275">
        <v>110000</v>
      </c>
      <c r="BE427" s="275">
        <v>85000</v>
      </c>
      <c r="BF427" s="275">
        <v>99000</v>
      </c>
      <c r="BK427" s="121" t="s">
        <v>287</v>
      </c>
    </row>
    <row r="428" spans="53:63" x14ac:dyDescent="0.3">
      <c r="BA428" s="274">
        <v>421</v>
      </c>
      <c r="BB428" s="275">
        <v>135000</v>
      </c>
      <c r="BC428" s="275">
        <v>99000</v>
      </c>
      <c r="BD428" s="275">
        <v>110000</v>
      </c>
      <c r="BE428" s="275">
        <v>85000</v>
      </c>
      <c r="BF428" s="275">
        <v>99000</v>
      </c>
      <c r="BK428" s="121" t="s">
        <v>287</v>
      </c>
    </row>
    <row r="429" spans="53:63" x14ac:dyDescent="0.3">
      <c r="BA429" s="274">
        <v>422</v>
      </c>
      <c r="BB429" s="275">
        <v>135000</v>
      </c>
      <c r="BC429" s="275">
        <v>99000</v>
      </c>
      <c r="BD429" s="275">
        <v>110000</v>
      </c>
      <c r="BE429" s="275">
        <v>85000</v>
      </c>
      <c r="BF429" s="275">
        <v>99000</v>
      </c>
      <c r="BK429" s="121" t="s">
        <v>287</v>
      </c>
    </row>
    <row r="430" spans="53:63" x14ac:dyDescent="0.3">
      <c r="BA430" s="274">
        <v>423</v>
      </c>
      <c r="BB430" s="275">
        <v>135000</v>
      </c>
      <c r="BC430" s="275">
        <v>99000</v>
      </c>
      <c r="BD430" s="275">
        <v>110000</v>
      </c>
      <c r="BE430" s="275">
        <v>85000</v>
      </c>
      <c r="BF430" s="275">
        <v>99000</v>
      </c>
      <c r="BK430" s="121" t="s">
        <v>287</v>
      </c>
    </row>
    <row r="431" spans="53:63" x14ac:dyDescent="0.3">
      <c r="BA431" s="274">
        <v>424</v>
      </c>
      <c r="BB431" s="275">
        <v>135000</v>
      </c>
      <c r="BC431" s="275">
        <v>99000</v>
      </c>
      <c r="BD431" s="275">
        <v>110000</v>
      </c>
      <c r="BE431" s="275">
        <v>85000</v>
      </c>
      <c r="BF431" s="275">
        <v>99000</v>
      </c>
      <c r="BK431" s="121" t="s">
        <v>287</v>
      </c>
    </row>
    <row r="432" spans="53:63" x14ac:dyDescent="0.3">
      <c r="BA432" s="274">
        <v>425</v>
      </c>
      <c r="BB432" s="275">
        <v>135000</v>
      </c>
      <c r="BC432" s="275">
        <v>99000</v>
      </c>
      <c r="BD432" s="275">
        <v>110000</v>
      </c>
      <c r="BE432" s="275">
        <v>85000</v>
      </c>
      <c r="BF432" s="275">
        <v>99000</v>
      </c>
      <c r="BK432" s="121" t="s">
        <v>287</v>
      </c>
    </row>
    <row r="433" spans="53:63" x14ac:dyDescent="0.3">
      <c r="BA433" s="274">
        <v>426</v>
      </c>
      <c r="BB433" s="275">
        <v>135000</v>
      </c>
      <c r="BC433" s="275">
        <v>99000</v>
      </c>
      <c r="BD433" s="275">
        <v>110000</v>
      </c>
      <c r="BE433" s="275">
        <v>85000</v>
      </c>
      <c r="BF433" s="275">
        <v>99000</v>
      </c>
      <c r="BK433" s="121" t="s">
        <v>287</v>
      </c>
    </row>
    <row r="434" spans="53:63" x14ac:dyDescent="0.3">
      <c r="BA434" s="274">
        <v>427</v>
      </c>
      <c r="BB434" s="275">
        <v>135000</v>
      </c>
      <c r="BC434" s="275">
        <v>99000</v>
      </c>
      <c r="BD434" s="275">
        <v>110000</v>
      </c>
      <c r="BE434" s="275">
        <v>85000</v>
      </c>
      <c r="BF434" s="275">
        <v>99000</v>
      </c>
      <c r="BK434" s="121" t="s">
        <v>287</v>
      </c>
    </row>
    <row r="435" spans="53:63" x14ac:dyDescent="0.3">
      <c r="BA435" s="274">
        <v>428</v>
      </c>
      <c r="BB435" s="275">
        <v>135000</v>
      </c>
      <c r="BC435" s="275">
        <v>99000</v>
      </c>
      <c r="BD435" s="275">
        <v>110000</v>
      </c>
      <c r="BE435" s="275">
        <v>85000</v>
      </c>
      <c r="BF435" s="275">
        <v>99000</v>
      </c>
      <c r="BK435" s="121" t="s">
        <v>287</v>
      </c>
    </row>
    <row r="436" spans="53:63" x14ac:dyDescent="0.3">
      <c r="BA436" s="274">
        <v>429</v>
      </c>
      <c r="BB436" s="275">
        <v>135000</v>
      </c>
      <c r="BC436" s="275">
        <v>99000</v>
      </c>
      <c r="BD436" s="275">
        <v>110000</v>
      </c>
      <c r="BE436" s="275">
        <v>85000</v>
      </c>
      <c r="BF436" s="275">
        <v>99000</v>
      </c>
      <c r="BK436" s="121" t="s">
        <v>287</v>
      </c>
    </row>
    <row r="437" spans="53:63" x14ac:dyDescent="0.3">
      <c r="BA437" s="274">
        <v>430</v>
      </c>
      <c r="BB437" s="275">
        <v>135000</v>
      </c>
      <c r="BC437" s="275">
        <v>99000</v>
      </c>
      <c r="BD437" s="275">
        <v>110000</v>
      </c>
      <c r="BE437" s="275">
        <v>85000</v>
      </c>
      <c r="BF437" s="275">
        <v>99000</v>
      </c>
      <c r="BK437" s="121" t="s">
        <v>287</v>
      </c>
    </row>
    <row r="438" spans="53:63" x14ac:dyDescent="0.3">
      <c r="BA438" s="274">
        <v>431</v>
      </c>
      <c r="BB438" s="275">
        <v>135000</v>
      </c>
      <c r="BC438" s="275">
        <v>99000</v>
      </c>
      <c r="BD438" s="275">
        <v>110000</v>
      </c>
      <c r="BE438" s="275">
        <v>85000</v>
      </c>
      <c r="BF438" s="275">
        <v>99000</v>
      </c>
      <c r="BK438" s="121" t="s">
        <v>287</v>
      </c>
    </row>
    <row r="439" spans="53:63" x14ac:dyDescent="0.3">
      <c r="BA439" s="274">
        <v>432</v>
      </c>
      <c r="BB439" s="275">
        <v>135000</v>
      </c>
      <c r="BC439" s="275">
        <v>99000</v>
      </c>
      <c r="BD439" s="275">
        <v>110000</v>
      </c>
      <c r="BE439" s="275">
        <v>85000</v>
      </c>
      <c r="BF439" s="275">
        <v>99000</v>
      </c>
      <c r="BK439" s="121" t="s">
        <v>287</v>
      </c>
    </row>
    <row r="440" spans="53:63" x14ac:dyDescent="0.3">
      <c r="BA440" s="274">
        <v>433</v>
      </c>
      <c r="BB440" s="275">
        <v>135000</v>
      </c>
      <c r="BC440" s="275">
        <v>99000</v>
      </c>
      <c r="BD440" s="275">
        <v>110000</v>
      </c>
      <c r="BE440" s="275">
        <v>85000</v>
      </c>
      <c r="BF440" s="275">
        <v>99000</v>
      </c>
      <c r="BK440" s="121" t="s">
        <v>287</v>
      </c>
    </row>
    <row r="441" spans="53:63" x14ac:dyDescent="0.3">
      <c r="BA441" s="274">
        <v>434</v>
      </c>
      <c r="BB441" s="275">
        <v>135000</v>
      </c>
      <c r="BC441" s="275">
        <v>99000</v>
      </c>
      <c r="BD441" s="275">
        <v>110000</v>
      </c>
      <c r="BE441" s="275">
        <v>85000</v>
      </c>
      <c r="BF441" s="275">
        <v>99000</v>
      </c>
      <c r="BK441" s="121" t="s">
        <v>287</v>
      </c>
    </row>
    <row r="442" spans="53:63" x14ac:dyDescent="0.3">
      <c r="BA442" s="274">
        <v>435</v>
      </c>
      <c r="BB442" s="275">
        <v>135000</v>
      </c>
      <c r="BC442" s="275">
        <v>99000</v>
      </c>
      <c r="BD442" s="275">
        <v>110000</v>
      </c>
      <c r="BE442" s="275">
        <v>85000</v>
      </c>
      <c r="BF442" s="275">
        <v>99000</v>
      </c>
      <c r="BK442" s="121" t="s">
        <v>287</v>
      </c>
    </row>
    <row r="443" spans="53:63" x14ac:dyDescent="0.3">
      <c r="BA443" s="274">
        <v>436</v>
      </c>
      <c r="BB443" s="275">
        <v>135000</v>
      </c>
      <c r="BC443" s="275">
        <v>99000</v>
      </c>
      <c r="BD443" s="275">
        <v>110000</v>
      </c>
      <c r="BE443" s="275">
        <v>85000</v>
      </c>
      <c r="BF443" s="275">
        <v>99000</v>
      </c>
      <c r="BK443" s="121" t="s">
        <v>287</v>
      </c>
    </row>
    <row r="444" spans="53:63" x14ac:dyDescent="0.3">
      <c r="BA444" s="274">
        <v>437</v>
      </c>
      <c r="BB444" s="275">
        <v>135000</v>
      </c>
      <c r="BC444" s="275">
        <v>99000</v>
      </c>
      <c r="BD444" s="275">
        <v>110000</v>
      </c>
      <c r="BE444" s="275">
        <v>85000</v>
      </c>
      <c r="BF444" s="275">
        <v>99000</v>
      </c>
      <c r="BK444" s="121" t="s">
        <v>287</v>
      </c>
    </row>
    <row r="445" spans="53:63" x14ac:dyDescent="0.3">
      <c r="BA445" s="274">
        <v>438</v>
      </c>
      <c r="BB445" s="275">
        <v>135000</v>
      </c>
      <c r="BC445" s="275">
        <v>99000</v>
      </c>
      <c r="BD445" s="275">
        <v>110000</v>
      </c>
      <c r="BE445" s="275">
        <v>85000</v>
      </c>
      <c r="BF445" s="275">
        <v>99000</v>
      </c>
      <c r="BK445" s="121" t="s">
        <v>287</v>
      </c>
    </row>
    <row r="446" spans="53:63" x14ac:dyDescent="0.3">
      <c r="BA446" s="274">
        <v>439</v>
      </c>
      <c r="BB446" s="275">
        <v>135000</v>
      </c>
      <c r="BC446" s="275">
        <v>99000</v>
      </c>
      <c r="BD446" s="275">
        <v>110000</v>
      </c>
      <c r="BE446" s="275">
        <v>85000</v>
      </c>
      <c r="BF446" s="275">
        <v>99000</v>
      </c>
      <c r="BK446" s="121" t="s">
        <v>287</v>
      </c>
    </row>
    <row r="447" spans="53:63" x14ac:dyDescent="0.3">
      <c r="BA447" s="274">
        <v>440</v>
      </c>
      <c r="BB447" s="275">
        <v>135000</v>
      </c>
      <c r="BC447" s="275">
        <v>99000</v>
      </c>
      <c r="BD447" s="275">
        <v>110000</v>
      </c>
      <c r="BE447" s="275">
        <v>85000</v>
      </c>
      <c r="BF447" s="275">
        <v>99000</v>
      </c>
      <c r="BK447" s="121" t="s">
        <v>287</v>
      </c>
    </row>
    <row r="448" spans="53:63" x14ac:dyDescent="0.3">
      <c r="BA448" s="274">
        <v>441</v>
      </c>
      <c r="BB448" s="275">
        <v>135000</v>
      </c>
      <c r="BC448" s="275">
        <v>99000</v>
      </c>
      <c r="BD448" s="275">
        <v>110000</v>
      </c>
      <c r="BE448" s="275">
        <v>85000</v>
      </c>
      <c r="BF448" s="275">
        <v>99000</v>
      </c>
      <c r="BK448" s="121" t="s">
        <v>287</v>
      </c>
    </row>
    <row r="449" spans="53:63" x14ac:dyDescent="0.3">
      <c r="BA449" s="274">
        <v>442</v>
      </c>
      <c r="BB449" s="275">
        <v>135000</v>
      </c>
      <c r="BC449" s="275">
        <v>99000</v>
      </c>
      <c r="BD449" s="275">
        <v>110000</v>
      </c>
      <c r="BE449" s="275">
        <v>85000</v>
      </c>
      <c r="BF449" s="275">
        <v>99000</v>
      </c>
      <c r="BK449" s="121" t="s">
        <v>287</v>
      </c>
    </row>
    <row r="450" spans="53:63" x14ac:dyDescent="0.3">
      <c r="BA450" s="274">
        <v>443</v>
      </c>
      <c r="BB450" s="275">
        <v>135000</v>
      </c>
      <c r="BC450" s="275">
        <v>99000</v>
      </c>
      <c r="BD450" s="275">
        <v>110000</v>
      </c>
      <c r="BE450" s="275">
        <v>85000</v>
      </c>
      <c r="BF450" s="275">
        <v>99000</v>
      </c>
      <c r="BK450" s="121" t="s">
        <v>287</v>
      </c>
    </row>
    <row r="451" spans="53:63" x14ac:dyDescent="0.3">
      <c r="BA451" s="274">
        <v>444</v>
      </c>
      <c r="BB451" s="275">
        <v>135000</v>
      </c>
      <c r="BC451" s="275">
        <v>99000</v>
      </c>
      <c r="BD451" s="275">
        <v>110000</v>
      </c>
      <c r="BE451" s="275">
        <v>85000</v>
      </c>
      <c r="BF451" s="275">
        <v>99000</v>
      </c>
      <c r="BK451" s="121" t="s">
        <v>287</v>
      </c>
    </row>
    <row r="452" spans="53:63" x14ac:dyDescent="0.3">
      <c r="BA452" s="274">
        <v>445</v>
      </c>
      <c r="BB452" s="275">
        <v>135000</v>
      </c>
      <c r="BC452" s="275">
        <v>99000</v>
      </c>
      <c r="BD452" s="275">
        <v>110000</v>
      </c>
      <c r="BE452" s="275">
        <v>85000</v>
      </c>
      <c r="BF452" s="275">
        <v>99000</v>
      </c>
      <c r="BK452" s="121" t="s">
        <v>287</v>
      </c>
    </row>
    <row r="453" spans="53:63" x14ac:dyDescent="0.3">
      <c r="BA453" s="274">
        <v>446</v>
      </c>
      <c r="BB453" s="275">
        <v>135000</v>
      </c>
      <c r="BC453" s="275">
        <v>99000</v>
      </c>
      <c r="BD453" s="275">
        <v>110000</v>
      </c>
      <c r="BE453" s="275">
        <v>85000</v>
      </c>
      <c r="BF453" s="275">
        <v>99000</v>
      </c>
      <c r="BK453" s="121" t="s">
        <v>287</v>
      </c>
    </row>
    <row r="454" spans="53:63" x14ac:dyDescent="0.3">
      <c r="BA454" s="274">
        <v>447</v>
      </c>
      <c r="BB454" s="275">
        <v>135000</v>
      </c>
      <c r="BC454" s="275">
        <v>99000</v>
      </c>
      <c r="BD454" s="275">
        <v>110000</v>
      </c>
      <c r="BE454" s="275">
        <v>85000</v>
      </c>
      <c r="BF454" s="275">
        <v>99000</v>
      </c>
      <c r="BK454" s="121" t="s">
        <v>287</v>
      </c>
    </row>
    <row r="455" spans="53:63" x14ac:dyDescent="0.3">
      <c r="BA455" s="274">
        <v>448</v>
      </c>
      <c r="BB455" s="275">
        <v>135000</v>
      </c>
      <c r="BC455" s="275">
        <v>99000</v>
      </c>
      <c r="BD455" s="275">
        <v>110000</v>
      </c>
      <c r="BE455" s="275">
        <v>85000</v>
      </c>
      <c r="BF455" s="275">
        <v>99000</v>
      </c>
      <c r="BK455" s="121" t="s">
        <v>287</v>
      </c>
    </row>
    <row r="456" spans="53:63" x14ac:dyDescent="0.3">
      <c r="BA456" s="274">
        <v>449</v>
      </c>
      <c r="BB456" s="275">
        <v>135000</v>
      </c>
      <c r="BC456" s="275">
        <v>99000</v>
      </c>
      <c r="BD456" s="275">
        <v>110000</v>
      </c>
      <c r="BE456" s="275">
        <v>85000</v>
      </c>
      <c r="BF456" s="275">
        <v>99000</v>
      </c>
      <c r="BK456" s="121" t="s">
        <v>287</v>
      </c>
    </row>
    <row r="457" spans="53:63" x14ac:dyDescent="0.3">
      <c r="BA457" s="274">
        <v>450</v>
      </c>
      <c r="BB457" s="275">
        <v>135000</v>
      </c>
      <c r="BC457" s="275">
        <v>99000</v>
      </c>
      <c r="BD457" s="275">
        <v>110000</v>
      </c>
      <c r="BE457" s="275">
        <v>85000</v>
      </c>
      <c r="BF457" s="275">
        <v>99000</v>
      </c>
      <c r="BK457" s="121" t="s">
        <v>287</v>
      </c>
    </row>
    <row r="458" spans="53:63" x14ac:dyDescent="0.3">
      <c r="BA458" s="274">
        <v>451</v>
      </c>
      <c r="BB458" s="275">
        <v>135000</v>
      </c>
      <c r="BC458" s="275">
        <v>99000</v>
      </c>
      <c r="BD458" s="275">
        <v>110000</v>
      </c>
      <c r="BE458" s="275">
        <v>85000</v>
      </c>
      <c r="BF458" s="275">
        <v>99000</v>
      </c>
      <c r="BK458" s="121" t="s">
        <v>287</v>
      </c>
    </row>
    <row r="459" spans="53:63" x14ac:dyDescent="0.3">
      <c r="BA459" s="274">
        <v>452</v>
      </c>
      <c r="BB459" s="275">
        <v>135000</v>
      </c>
      <c r="BC459" s="275">
        <v>99000</v>
      </c>
      <c r="BD459" s="275">
        <v>110000</v>
      </c>
      <c r="BE459" s="275">
        <v>85000</v>
      </c>
      <c r="BF459" s="275">
        <v>99000</v>
      </c>
      <c r="BK459" s="121" t="s">
        <v>287</v>
      </c>
    </row>
    <row r="460" spans="53:63" x14ac:dyDescent="0.3">
      <c r="BA460" s="274">
        <v>453</v>
      </c>
      <c r="BB460" s="275">
        <v>135000</v>
      </c>
      <c r="BC460" s="275">
        <v>99000</v>
      </c>
      <c r="BD460" s="275">
        <v>110000</v>
      </c>
      <c r="BE460" s="275">
        <v>85000</v>
      </c>
      <c r="BF460" s="275">
        <v>99000</v>
      </c>
      <c r="BK460" s="121" t="s">
        <v>287</v>
      </c>
    </row>
    <row r="461" spans="53:63" x14ac:dyDescent="0.3">
      <c r="BA461" s="274">
        <v>454</v>
      </c>
      <c r="BB461" s="275">
        <v>135000</v>
      </c>
      <c r="BC461" s="275">
        <v>99000</v>
      </c>
      <c r="BD461" s="275">
        <v>110000</v>
      </c>
      <c r="BE461" s="275">
        <v>85000</v>
      </c>
      <c r="BF461" s="275">
        <v>99000</v>
      </c>
      <c r="BK461" s="121" t="s">
        <v>287</v>
      </c>
    </row>
    <row r="462" spans="53:63" x14ac:dyDescent="0.3">
      <c r="BA462" s="274">
        <v>455</v>
      </c>
      <c r="BB462" s="275">
        <v>135000</v>
      </c>
      <c r="BC462" s="275">
        <v>99000</v>
      </c>
      <c r="BD462" s="275">
        <v>110000</v>
      </c>
      <c r="BE462" s="275">
        <v>85000</v>
      </c>
      <c r="BF462" s="275">
        <v>99000</v>
      </c>
      <c r="BK462" s="121" t="s">
        <v>287</v>
      </c>
    </row>
    <row r="463" spans="53:63" x14ac:dyDescent="0.3">
      <c r="BA463" s="274">
        <v>456</v>
      </c>
      <c r="BB463" s="275">
        <v>135000</v>
      </c>
      <c r="BC463" s="275">
        <v>99000</v>
      </c>
      <c r="BD463" s="275">
        <v>110000</v>
      </c>
      <c r="BE463" s="275">
        <v>85000</v>
      </c>
      <c r="BF463" s="275">
        <v>99000</v>
      </c>
      <c r="BK463" s="121" t="s">
        <v>287</v>
      </c>
    </row>
    <row r="464" spans="53:63" x14ac:dyDescent="0.3">
      <c r="BA464" s="274">
        <v>457</v>
      </c>
      <c r="BB464" s="275">
        <v>135000</v>
      </c>
      <c r="BC464" s="275">
        <v>99000</v>
      </c>
      <c r="BD464" s="275">
        <v>110000</v>
      </c>
      <c r="BE464" s="275">
        <v>85000</v>
      </c>
      <c r="BF464" s="275">
        <v>99000</v>
      </c>
      <c r="BK464" s="121" t="s">
        <v>287</v>
      </c>
    </row>
    <row r="465" spans="53:63" x14ac:dyDescent="0.3">
      <c r="BA465" s="274">
        <v>458</v>
      </c>
      <c r="BB465" s="275">
        <v>135000</v>
      </c>
      <c r="BC465" s="275">
        <v>99000</v>
      </c>
      <c r="BD465" s="275">
        <v>110000</v>
      </c>
      <c r="BE465" s="275">
        <v>85000</v>
      </c>
      <c r="BF465" s="275">
        <v>99000</v>
      </c>
      <c r="BK465" s="121" t="s">
        <v>287</v>
      </c>
    </row>
    <row r="466" spans="53:63" x14ac:dyDescent="0.3">
      <c r="BA466" s="274">
        <v>459</v>
      </c>
      <c r="BB466" s="275">
        <v>135000</v>
      </c>
      <c r="BC466" s="275">
        <v>99000</v>
      </c>
      <c r="BD466" s="275">
        <v>110000</v>
      </c>
      <c r="BE466" s="275">
        <v>85000</v>
      </c>
      <c r="BF466" s="275">
        <v>99000</v>
      </c>
      <c r="BK466" s="121" t="s">
        <v>287</v>
      </c>
    </row>
    <row r="467" spans="53:63" x14ac:dyDescent="0.3">
      <c r="BA467" s="274">
        <v>460</v>
      </c>
      <c r="BB467" s="275">
        <v>135000</v>
      </c>
      <c r="BC467" s="275">
        <v>99000</v>
      </c>
      <c r="BD467" s="275">
        <v>110000</v>
      </c>
      <c r="BE467" s="275">
        <v>85000</v>
      </c>
      <c r="BF467" s="275">
        <v>99000</v>
      </c>
      <c r="BK467" s="121" t="s">
        <v>287</v>
      </c>
    </row>
    <row r="468" spans="53:63" x14ac:dyDescent="0.3">
      <c r="BA468" s="274">
        <v>461</v>
      </c>
      <c r="BB468" s="275">
        <v>135000</v>
      </c>
      <c r="BC468" s="275">
        <v>99000</v>
      </c>
      <c r="BD468" s="275">
        <v>110000</v>
      </c>
      <c r="BE468" s="275">
        <v>85000</v>
      </c>
      <c r="BF468" s="275">
        <v>99000</v>
      </c>
      <c r="BK468" s="121" t="s">
        <v>287</v>
      </c>
    </row>
    <row r="469" spans="53:63" x14ac:dyDescent="0.3">
      <c r="BA469" s="274">
        <v>462</v>
      </c>
      <c r="BB469" s="275">
        <v>135000</v>
      </c>
      <c r="BC469" s="275">
        <v>99000</v>
      </c>
      <c r="BD469" s="275">
        <v>110000</v>
      </c>
      <c r="BE469" s="275">
        <v>85000</v>
      </c>
      <c r="BF469" s="275">
        <v>99000</v>
      </c>
      <c r="BK469" s="121" t="s">
        <v>287</v>
      </c>
    </row>
    <row r="470" spans="53:63" x14ac:dyDescent="0.3">
      <c r="BA470" s="274">
        <v>463</v>
      </c>
      <c r="BB470" s="275">
        <v>135000</v>
      </c>
      <c r="BC470" s="275">
        <v>99000</v>
      </c>
      <c r="BD470" s="275">
        <v>110000</v>
      </c>
      <c r="BE470" s="275">
        <v>85000</v>
      </c>
      <c r="BF470" s="275">
        <v>99000</v>
      </c>
      <c r="BK470" s="121" t="s">
        <v>287</v>
      </c>
    </row>
    <row r="471" spans="53:63" x14ac:dyDescent="0.3">
      <c r="BA471" s="274">
        <v>464</v>
      </c>
      <c r="BB471" s="275">
        <v>135000</v>
      </c>
      <c r="BC471" s="275">
        <v>99000</v>
      </c>
      <c r="BD471" s="275">
        <v>110000</v>
      </c>
      <c r="BE471" s="275">
        <v>85000</v>
      </c>
      <c r="BF471" s="275">
        <v>99000</v>
      </c>
      <c r="BK471" s="121" t="s">
        <v>287</v>
      </c>
    </row>
    <row r="472" spans="53:63" x14ac:dyDescent="0.3">
      <c r="BA472" s="274">
        <v>465</v>
      </c>
      <c r="BB472" s="275">
        <v>135000</v>
      </c>
      <c r="BC472" s="275">
        <v>99000</v>
      </c>
      <c r="BD472" s="275">
        <v>110000</v>
      </c>
      <c r="BE472" s="275">
        <v>85000</v>
      </c>
      <c r="BF472" s="275">
        <v>99000</v>
      </c>
      <c r="BK472" s="121" t="s">
        <v>287</v>
      </c>
    </row>
    <row r="473" spans="53:63" x14ac:dyDescent="0.3">
      <c r="BA473" s="274">
        <v>466</v>
      </c>
      <c r="BB473" s="275">
        <v>135000</v>
      </c>
      <c r="BC473" s="275">
        <v>99000</v>
      </c>
      <c r="BD473" s="275">
        <v>110000</v>
      </c>
      <c r="BE473" s="275">
        <v>85000</v>
      </c>
      <c r="BF473" s="275">
        <v>99000</v>
      </c>
      <c r="BK473" s="121" t="s">
        <v>287</v>
      </c>
    </row>
    <row r="474" spans="53:63" x14ac:dyDescent="0.3">
      <c r="BA474" s="274">
        <v>467</v>
      </c>
      <c r="BB474" s="275">
        <v>135000</v>
      </c>
      <c r="BC474" s="275">
        <v>99000</v>
      </c>
      <c r="BD474" s="275">
        <v>110000</v>
      </c>
      <c r="BE474" s="275">
        <v>85000</v>
      </c>
      <c r="BF474" s="275">
        <v>99000</v>
      </c>
      <c r="BK474" s="121" t="s">
        <v>287</v>
      </c>
    </row>
    <row r="475" spans="53:63" x14ac:dyDescent="0.3">
      <c r="BA475" s="274">
        <v>468</v>
      </c>
      <c r="BB475" s="275">
        <v>135000</v>
      </c>
      <c r="BC475" s="275">
        <v>99000</v>
      </c>
      <c r="BD475" s="275">
        <v>110000</v>
      </c>
      <c r="BE475" s="275">
        <v>85000</v>
      </c>
      <c r="BF475" s="275">
        <v>99000</v>
      </c>
      <c r="BK475" s="121" t="s">
        <v>287</v>
      </c>
    </row>
    <row r="476" spans="53:63" x14ac:dyDescent="0.3">
      <c r="BA476" s="274">
        <v>469</v>
      </c>
      <c r="BB476" s="275">
        <v>135000</v>
      </c>
      <c r="BC476" s="275">
        <v>99000</v>
      </c>
      <c r="BD476" s="275">
        <v>110000</v>
      </c>
      <c r="BE476" s="275">
        <v>85000</v>
      </c>
      <c r="BF476" s="275">
        <v>99000</v>
      </c>
      <c r="BK476" s="121" t="s">
        <v>287</v>
      </c>
    </row>
    <row r="477" spans="53:63" x14ac:dyDescent="0.3">
      <c r="BA477" s="274">
        <v>470</v>
      </c>
      <c r="BB477" s="275">
        <v>135000</v>
      </c>
      <c r="BC477" s="275">
        <v>99000</v>
      </c>
      <c r="BD477" s="275">
        <v>110000</v>
      </c>
      <c r="BE477" s="275">
        <v>85000</v>
      </c>
      <c r="BF477" s="275">
        <v>99000</v>
      </c>
      <c r="BK477" s="121" t="s">
        <v>287</v>
      </c>
    </row>
    <row r="478" spans="53:63" x14ac:dyDescent="0.3">
      <c r="BA478" s="274">
        <v>471</v>
      </c>
      <c r="BB478" s="275">
        <v>135000</v>
      </c>
      <c r="BC478" s="275">
        <v>99000</v>
      </c>
      <c r="BD478" s="275">
        <v>110000</v>
      </c>
      <c r="BE478" s="275">
        <v>85000</v>
      </c>
      <c r="BF478" s="275">
        <v>99000</v>
      </c>
      <c r="BK478" s="121" t="s">
        <v>287</v>
      </c>
    </row>
    <row r="479" spans="53:63" x14ac:dyDescent="0.3">
      <c r="BA479" s="274">
        <v>472</v>
      </c>
      <c r="BB479" s="275">
        <v>135000</v>
      </c>
      <c r="BC479" s="275">
        <v>99000</v>
      </c>
      <c r="BD479" s="275">
        <v>110000</v>
      </c>
      <c r="BE479" s="275">
        <v>85000</v>
      </c>
      <c r="BF479" s="275">
        <v>99000</v>
      </c>
      <c r="BK479" s="121" t="s">
        <v>287</v>
      </c>
    </row>
    <row r="480" spans="53:63" x14ac:dyDescent="0.3">
      <c r="BA480" s="274">
        <v>473</v>
      </c>
      <c r="BB480" s="275">
        <v>135000</v>
      </c>
      <c r="BC480" s="275">
        <v>99000</v>
      </c>
      <c r="BD480" s="275">
        <v>110000</v>
      </c>
      <c r="BE480" s="275">
        <v>85000</v>
      </c>
      <c r="BF480" s="275">
        <v>99000</v>
      </c>
      <c r="BK480" s="121" t="s">
        <v>287</v>
      </c>
    </row>
    <row r="481" spans="53:63" x14ac:dyDescent="0.3">
      <c r="BA481" s="274">
        <v>474</v>
      </c>
      <c r="BB481" s="275">
        <v>135000</v>
      </c>
      <c r="BC481" s="275">
        <v>99000</v>
      </c>
      <c r="BD481" s="275">
        <v>110000</v>
      </c>
      <c r="BE481" s="275">
        <v>85000</v>
      </c>
      <c r="BF481" s="275">
        <v>99000</v>
      </c>
      <c r="BK481" s="121" t="s">
        <v>287</v>
      </c>
    </row>
    <row r="482" spans="53:63" x14ac:dyDescent="0.3">
      <c r="BA482" s="274">
        <v>475</v>
      </c>
      <c r="BB482" s="275">
        <v>135000</v>
      </c>
      <c r="BC482" s="275">
        <v>99000</v>
      </c>
      <c r="BD482" s="275">
        <v>110000</v>
      </c>
      <c r="BE482" s="275">
        <v>85000</v>
      </c>
      <c r="BF482" s="275">
        <v>99000</v>
      </c>
      <c r="BK482" s="121" t="s">
        <v>287</v>
      </c>
    </row>
    <row r="483" spans="53:63" x14ac:dyDescent="0.3">
      <c r="BA483" s="274">
        <v>476</v>
      </c>
      <c r="BB483" s="275">
        <v>135000</v>
      </c>
      <c r="BC483" s="275">
        <v>99000</v>
      </c>
      <c r="BD483" s="275">
        <v>110000</v>
      </c>
      <c r="BE483" s="275">
        <v>85000</v>
      </c>
      <c r="BF483" s="275">
        <v>99000</v>
      </c>
      <c r="BK483" s="121" t="s">
        <v>287</v>
      </c>
    </row>
    <row r="484" spans="53:63" x14ac:dyDescent="0.3">
      <c r="BA484" s="274">
        <v>477</v>
      </c>
      <c r="BB484" s="275">
        <v>135000</v>
      </c>
      <c r="BC484" s="275">
        <v>99000</v>
      </c>
      <c r="BD484" s="275">
        <v>110000</v>
      </c>
      <c r="BE484" s="275">
        <v>85000</v>
      </c>
      <c r="BF484" s="275">
        <v>99000</v>
      </c>
      <c r="BK484" s="121" t="s">
        <v>287</v>
      </c>
    </row>
    <row r="485" spans="53:63" x14ac:dyDescent="0.3">
      <c r="BA485" s="274">
        <v>478</v>
      </c>
      <c r="BB485" s="275">
        <v>135000</v>
      </c>
      <c r="BC485" s="275">
        <v>99000</v>
      </c>
      <c r="BD485" s="275">
        <v>110000</v>
      </c>
      <c r="BE485" s="275">
        <v>85000</v>
      </c>
      <c r="BF485" s="275">
        <v>99000</v>
      </c>
      <c r="BK485" s="121" t="s">
        <v>287</v>
      </c>
    </row>
    <row r="486" spans="53:63" x14ac:dyDescent="0.3">
      <c r="BA486" s="274">
        <v>479</v>
      </c>
      <c r="BB486" s="275">
        <v>135000</v>
      </c>
      <c r="BC486" s="275">
        <v>99000</v>
      </c>
      <c r="BD486" s="275">
        <v>110000</v>
      </c>
      <c r="BE486" s="275">
        <v>85000</v>
      </c>
      <c r="BF486" s="275">
        <v>99000</v>
      </c>
      <c r="BK486" s="121" t="s">
        <v>287</v>
      </c>
    </row>
    <row r="487" spans="53:63" x14ac:dyDescent="0.3">
      <c r="BA487" s="274">
        <v>480</v>
      </c>
      <c r="BB487" s="275">
        <v>135000</v>
      </c>
      <c r="BC487" s="275">
        <v>99000</v>
      </c>
      <c r="BD487" s="275">
        <v>110000</v>
      </c>
      <c r="BE487" s="275">
        <v>85000</v>
      </c>
      <c r="BF487" s="275">
        <v>99000</v>
      </c>
      <c r="BK487" s="121" t="s">
        <v>287</v>
      </c>
    </row>
    <row r="488" spans="53:63" x14ac:dyDescent="0.3">
      <c r="BA488" s="274">
        <v>481</v>
      </c>
      <c r="BB488" s="275">
        <v>135000</v>
      </c>
      <c r="BC488" s="275">
        <v>99000</v>
      </c>
      <c r="BD488" s="275">
        <v>110000</v>
      </c>
      <c r="BE488" s="275">
        <v>85000</v>
      </c>
      <c r="BF488" s="275">
        <v>99000</v>
      </c>
      <c r="BK488" s="121" t="s">
        <v>287</v>
      </c>
    </row>
    <row r="489" spans="53:63" x14ac:dyDescent="0.3">
      <c r="BA489" s="274">
        <v>482</v>
      </c>
      <c r="BB489" s="275">
        <v>135000</v>
      </c>
      <c r="BC489" s="275">
        <v>99000</v>
      </c>
      <c r="BD489" s="275">
        <v>110000</v>
      </c>
      <c r="BE489" s="275">
        <v>85000</v>
      </c>
      <c r="BF489" s="275">
        <v>99000</v>
      </c>
      <c r="BK489" s="121" t="s">
        <v>287</v>
      </c>
    </row>
    <row r="490" spans="53:63" x14ac:dyDescent="0.3">
      <c r="BA490" s="274">
        <v>483</v>
      </c>
      <c r="BB490" s="275">
        <v>135000</v>
      </c>
      <c r="BC490" s="275">
        <v>99000</v>
      </c>
      <c r="BD490" s="275">
        <v>110000</v>
      </c>
      <c r="BE490" s="275">
        <v>85000</v>
      </c>
      <c r="BF490" s="275">
        <v>99000</v>
      </c>
      <c r="BK490" s="121" t="s">
        <v>287</v>
      </c>
    </row>
    <row r="491" spans="53:63" x14ac:dyDescent="0.3">
      <c r="BA491" s="274">
        <v>484</v>
      </c>
      <c r="BB491" s="275">
        <v>135000</v>
      </c>
      <c r="BC491" s="275">
        <v>99000</v>
      </c>
      <c r="BD491" s="275">
        <v>110000</v>
      </c>
      <c r="BE491" s="275">
        <v>85000</v>
      </c>
      <c r="BF491" s="275">
        <v>99000</v>
      </c>
      <c r="BK491" s="121" t="s">
        <v>287</v>
      </c>
    </row>
    <row r="492" spans="53:63" x14ac:dyDescent="0.3">
      <c r="BA492" s="274">
        <v>485</v>
      </c>
      <c r="BB492" s="275">
        <v>135000</v>
      </c>
      <c r="BC492" s="275">
        <v>99000</v>
      </c>
      <c r="BD492" s="275">
        <v>110000</v>
      </c>
      <c r="BE492" s="275">
        <v>85000</v>
      </c>
      <c r="BF492" s="275">
        <v>99000</v>
      </c>
      <c r="BK492" s="121" t="s">
        <v>287</v>
      </c>
    </row>
    <row r="493" spans="53:63" x14ac:dyDescent="0.3">
      <c r="BA493" s="274">
        <v>486</v>
      </c>
      <c r="BB493" s="275">
        <v>135000</v>
      </c>
      <c r="BC493" s="275">
        <v>99000</v>
      </c>
      <c r="BD493" s="275">
        <v>110000</v>
      </c>
      <c r="BE493" s="275">
        <v>85000</v>
      </c>
      <c r="BF493" s="275">
        <v>99000</v>
      </c>
      <c r="BK493" s="121" t="s">
        <v>287</v>
      </c>
    </row>
    <row r="494" spans="53:63" x14ac:dyDescent="0.3">
      <c r="BA494" s="274">
        <v>487</v>
      </c>
      <c r="BB494" s="275">
        <v>135000</v>
      </c>
      <c r="BC494" s="275">
        <v>99000</v>
      </c>
      <c r="BD494" s="275">
        <v>110000</v>
      </c>
      <c r="BE494" s="275">
        <v>85000</v>
      </c>
      <c r="BF494" s="275">
        <v>99000</v>
      </c>
      <c r="BK494" s="121" t="s">
        <v>287</v>
      </c>
    </row>
    <row r="495" spans="53:63" x14ac:dyDescent="0.3">
      <c r="BA495" s="274">
        <v>488</v>
      </c>
      <c r="BB495" s="275">
        <v>135000</v>
      </c>
      <c r="BC495" s="275">
        <v>99000</v>
      </c>
      <c r="BD495" s="275">
        <v>110000</v>
      </c>
      <c r="BE495" s="275">
        <v>85000</v>
      </c>
      <c r="BF495" s="275">
        <v>99000</v>
      </c>
      <c r="BK495" s="121" t="s">
        <v>287</v>
      </c>
    </row>
    <row r="496" spans="53:63" x14ac:dyDescent="0.3">
      <c r="BA496" s="274">
        <v>489</v>
      </c>
      <c r="BB496" s="275">
        <v>135000</v>
      </c>
      <c r="BC496" s="275">
        <v>99000</v>
      </c>
      <c r="BD496" s="275">
        <v>110000</v>
      </c>
      <c r="BE496" s="275">
        <v>85000</v>
      </c>
      <c r="BF496" s="275">
        <v>99000</v>
      </c>
      <c r="BK496" s="121" t="s">
        <v>287</v>
      </c>
    </row>
    <row r="497" spans="53:63" x14ac:dyDescent="0.3">
      <c r="BA497" s="274">
        <v>490</v>
      </c>
      <c r="BB497" s="275">
        <v>135000</v>
      </c>
      <c r="BC497" s="275">
        <v>99000</v>
      </c>
      <c r="BD497" s="275">
        <v>110000</v>
      </c>
      <c r="BE497" s="275">
        <v>85000</v>
      </c>
      <c r="BF497" s="275">
        <v>99000</v>
      </c>
      <c r="BK497" s="121" t="s">
        <v>287</v>
      </c>
    </row>
    <row r="498" spans="53:63" x14ac:dyDescent="0.3">
      <c r="BA498" s="274">
        <v>491</v>
      </c>
      <c r="BB498" s="275">
        <v>135000</v>
      </c>
      <c r="BC498" s="275">
        <v>99000</v>
      </c>
      <c r="BD498" s="275">
        <v>110000</v>
      </c>
      <c r="BE498" s="275">
        <v>85000</v>
      </c>
      <c r="BF498" s="275">
        <v>99000</v>
      </c>
      <c r="BK498" s="121" t="s">
        <v>287</v>
      </c>
    </row>
    <row r="499" spans="53:63" x14ac:dyDescent="0.3">
      <c r="BA499" s="274">
        <v>492</v>
      </c>
      <c r="BB499" s="275">
        <v>135000</v>
      </c>
      <c r="BC499" s="275">
        <v>99000</v>
      </c>
      <c r="BD499" s="275">
        <v>110000</v>
      </c>
      <c r="BE499" s="275">
        <v>85000</v>
      </c>
      <c r="BF499" s="275">
        <v>99000</v>
      </c>
      <c r="BK499" s="121" t="s">
        <v>287</v>
      </c>
    </row>
    <row r="500" spans="53:63" x14ac:dyDescent="0.3">
      <c r="BA500" s="274">
        <v>493</v>
      </c>
      <c r="BB500" s="275">
        <v>135000</v>
      </c>
      <c r="BC500" s="275">
        <v>99000</v>
      </c>
      <c r="BD500" s="275">
        <v>110000</v>
      </c>
      <c r="BE500" s="275">
        <v>85000</v>
      </c>
      <c r="BF500" s="275">
        <v>99000</v>
      </c>
      <c r="BK500" s="121" t="s">
        <v>287</v>
      </c>
    </row>
    <row r="501" spans="53:63" x14ac:dyDescent="0.3">
      <c r="BA501" s="274">
        <v>494</v>
      </c>
      <c r="BB501" s="275">
        <v>135000</v>
      </c>
      <c r="BC501" s="275">
        <v>99000</v>
      </c>
      <c r="BD501" s="275">
        <v>110000</v>
      </c>
      <c r="BE501" s="275">
        <v>85000</v>
      </c>
      <c r="BF501" s="275">
        <v>99000</v>
      </c>
      <c r="BK501" s="121" t="s">
        <v>287</v>
      </c>
    </row>
    <row r="502" spans="53:63" x14ac:dyDescent="0.3">
      <c r="BA502" s="274">
        <v>495</v>
      </c>
      <c r="BB502" s="275">
        <v>135000</v>
      </c>
      <c r="BC502" s="275">
        <v>99000</v>
      </c>
      <c r="BD502" s="275">
        <v>110000</v>
      </c>
      <c r="BE502" s="275">
        <v>85000</v>
      </c>
      <c r="BF502" s="275">
        <v>99000</v>
      </c>
      <c r="BK502" s="121" t="s">
        <v>287</v>
      </c>
    </row>
    <row r="503" spans="53:63" x14ac:dyDescent="0.3">
      <c r="BA503" s="274">
        <v>496</v>
      </c>
      <c r="BB503" s="275">
        <v>135000</v>
      </c>
      <c r="BC503" s="275">
        <v>99000</v>
      </c>
      <c r="BD503" s="275">
        <v>110000</v>
      </c>
      <c r="BE503" s="275">
        <v>85000</v>
      </c>
      <c r="BF503" s="275">
        <v>99000</v>
      </c>
      <c r="BK503" s="121" t="s">
        <v>287</v>
      </c>
    </row>
    <row r="504" spans="53:63" x14ac:dyDescent="0.3">
      <c r="BA504" s="274">
        <v>497</v>
      </c>
      <c r="BB504" s="275">
        <v>135000</v>
      </c>
      <c r="BC504" s="275">
        <v>99000</v>
      </c>
      <c r="BD504" s="275">
        <v>110000</v>
      </c>
      <c r="BE504" s="275">
        <v>85000</v>
      </c>
      <c r="BF504" s="275">
        <v>99000</v>
      </c>
      <c r="BK504" s="121" t="s">
        <v>287</v>
      </c>
    </row>
    <row r="505" spans="53:63" x14ac:dyDescent="0.3">
      <c r="BA505" s="274">
        <v>498</v>
      </c>
      <c r="BB505" s="275">
        <v>135000</v>
      </c>
      <c r="BC505" s="275">
        <v>99000</v>
      </c>
      <c r="BD505" s="275">
        <v>110000</v>
      </c>
      <c r="BE505" s="275">
        <v>85000</v>
      </c>
      <c r="BF505" s="275">
        <v>99000</v>
      </c>
      <c r="BK505" s="121" t="s">
        <v>287</v>
      </c>
    </row>
    <row r="506" spans="53:63" x14ac:dyDescent="0.3">
      <c r="BA506" s="274">
        <v>499</v>
      </c>
      <c r="BB506" s="275">
        <v>135000</v>
      </c>
      <c r="BC506" s="275">
        <v>99000</v>
      </c>
      <c r="BD506" s="275">
        <v>110000</v>
      </c>
      <c r="BE506" s="275">
        <v>85000</v>
      </c>
      <c r="BF506" s="275">
        <v>99000</v>
      </c>
      <c r="BK506" s="121" t="s">
        <v>287</v>
      </c>
    </row>
    <row r="507" spans="53:63" x14ac:dyDescent="0.3">
      <c r="BA507" s="274">
        <v>500</v>
      </c>
      <c r="BB507" s="275">
        <v>135000</v>
      </c>
      <c r="BC507" s="275">
        <v>99000</v>
      </c>
      <c r="BD507" s="275">
        <v>110000</v>
      </c>
      <c r="BE507" s="275">
        <v>85000</v>
      </c>
      <c r="BF507" s="275">
        <v>99000</v>
      </c>
      <c r="BK507" s="121" t="s">
        <v>287</v>
      </c>
    </row>
    <row r="508" spans="53:63" x14ac:dyDescent="0.3">
      <c r="BA508" s="274">
        <v>501</v>
      </c>
      <c r="BB508" s="275">
        <v>135000</v>
      </c>
      <c r="BC508" s="275">
        <v>99000</v>
      </c>
      <c r="BD508" s="275">
        <v>110000</v>
      </c>
      <c r="BE508" s="275">
        <v>85000</v>
      </c>
      <c r="BF508" s="275">
        <v>99000</v>
      </c>
      <c r="BK508" s="121" t="s">
        <v>287</v>
      </c>
    </row>
    <row r="509" spans="53:63" x14ac:dyDescent="0.3">
      <c r="BA509" s="274">
        <v>502</v>
      </c>
      <c r="BB509" s="275">
        <v>135000</v>
      </c>
      <c r="BC509" s="275">
        <v>99000</v>
      </c>
      <c r="BD509" s="275">
        <v>110000</v>
      </c>
      <c r="BE509" s="275">
        <v>85000</v>
      </c>
      <c r="BF509" s="275">
        <v>99000</v>
      </c>
      <c r="BK509" s="121" t="s">
        <v>287</v>
      </c>
    </row>
    <row r="510" spans="53:63" x14ac:dyDescent="0.3">
      <c r="BA510" s="274">
        <v>503</v>
      </c>
      <c r="BB510" s="275">
        <v>135000</v>
      </c>
      <c r="BC510" s="275">
        <v>99000</v>
      </c>
      <c r="BD510" s="275">
        <v>110000</v>
      </c>
      <c r="BE510" s="275">
        <v>85000</v>
      </c>
      <c r="BF510" s="275">
        <v>99000</v>
      </c>
      <c r="BK510" s="121" t="s">
        <v>287</v>
      </c>
    </row>
    <row r="511" spans="53:63" x14ac:dyDescent="0.3">
      <c r="BA511" s="274">
        <v>504</v>
      </c>
      <c r="BB511" s="275">
        <v>135000</v>
      </c>
      <c r="BC511" s="275">
        <v>99000</v>
      </c>
      <c r="BD511" s="275">
        <v>110000</v>
      </c>
      <c r="BE511" s="275">
        <v>85000</v>
      </c>
      <c r="BF511" s="275">
        <v>99000</v>
      </c>
      <c r="BK511" s="121" t="s">
        <v>287</v>
      </c>
    </row>
    <row r="512" spans="53:63" x14ac:dyDescent="0.3">
      <c r="BA512" s="274">
        <v>505</v>
      </c>
      <c r="BB512" s="275">
        <v>135000</v>
      </c>
      <c r="BC512" s="275">
        <v>99000</v>
      </c>
      <c r="BD512" s="275">
        <v>110000</v>
      </c>
      <c r="BE512" s="275">
        <v>85000</v>
      </c>
      <c r="BF512" s="275">
        <v>99000</v>
      </c>
      <c r="BK512" s="121" t="s">
        <v>287</v>
      </c>
    </row>
    <row r="513" spans="53:63" x14ac:dyDescent="0.3">
      <c r="BA513" s="274">
        <v>506</v>
      </c>
      <c r="BB513" s="275">
        <v>135000</v>
      </c>
      <c r="BC513" s="275">
        <v>99000</v>
      </c>
      <c r="BD513" s="275">
        <v>110000</v>
      </c>
      <c r="BE513" s="275">
        <v>85000</v>
      </c>
      <c r="BF513" s="275">
        <v>99000</v>
      </c>
      <c r="BK513" s="121" t="s">
        <v>287</v>
      </c>
    </row>
    <row r="514" spans="53:63" x14ac:dyDescent="0.3">
      <c r="BA514" s="274">
        <v>507</v>
      </c>
      <c r="BB514" s="275">
        <v>135000</v>
      </c>
      <c r="BC514" s="275">
        <v>99000</v>
      </c>
      <c r="BD514" s="275">
        <v>110000</v>
      </c>
      <c r="BE514" s="275">
        <v>85000</v>
      </c>
      <c r="BF514" s="275">
        <v>99000</v>
      </c>
      <c r="BK514" s="121" t="s">
        <v>287</v>
      </c>
    </row>
    <row r="515" spans="53:63" x14ac:dyDescent="0.3">
      <c r="BA515" s="274">
        <v>508</v>
      </c>
      <c r="BB515" s="275">
        <v>135000</v>
      </c>
      <c r="BC515" s="275">
        <v>99000</v>
      </c>
      <c r="BD515" s="275">
        <v>110000</v>
      </c>
      <c r="BE515" s="275">
        <v>85000</v>
      </c>
      <c r="BF515" s="275">
        <v>99000</v>
      </c>
      <c r="BK515" s="121" t="s">
        <v>287</v>
      </c>
    </row>
    <row r="516" spans="53:63" x14ac:dyDescent="0.3">
      <c r="BA516" s="274">
        <v>509</v>
      </c>
      <c r="BB516" s="275">
        <v>135000</v>
      </c>
      <c r="BC516" s="275">
        <v>99000</v>
      </c>
      <c r="BD516" s="275">
        <v>110000</v>
      </c>
      <c r="BE516" s="275">
        <v>85000</v>
      </c>
      <c r="BF516" s="275">
        <v>99000</v>
      </c>
      <c r="BK516" s="121" t="s">
        <v>287</v>
      </c>
    </row>
    <row r="517" spans="53:63" x14ac:dyDescent="0.3">
      <c r="BA517" s="274">
        <v>510</v>
      </c>
      <c r="BB517" s="275">
        <v>135000</v>
      </c>
      <c r="BC517" s="275">
        <v>99000</v>
      </c>
      <c r="BD517" s="275">
        <v>110000</v>
      </c>
      <c r="BE517" s="275">
        <v>85000</v>
      </c>
      <c r="BF517" s="275">
        <v>99000</v>
      </c>
      <c r="BK517" s="121" t="s">
        <v>287</v>
      </c>
    </row>
    <row r="518" spans="53:63" x14ac:dyDescent="0.3">
      <c r="BA518" s="274">
        <v>511</v>
      </c>
      <c r="BB518" s="275">
        <v>135000</v>
      </c>
      <c r="BC518" s="275">
        <v>99000</v>
      </c>
      <c r="BD518" s="275">
        <v>110000</v>
      </c>
      <c r="BE518" s="275">
        <v>85000</v>
      </c>
      <c r="BF518" s="275">
        <v>99000</v>
      </c>
      <c r="BK518" s="121" t="s">
        <v>287</v>
      </c>
    </row>
    <row r="519" spans="53:63" x14ac:dyDescent="0.3">
      <c r="BA519" s="274">
        <v>512</v>
      </c>
      <c r="BB519" s="275">
        <v>135000</v>
      </c>
      <c r="BC519" s="275">
        <v>99000</v>
      </c>
      <c r="BD519" s="275">
        <v>110000</v>
      </c>
      <c r="BE519" s="275">
        <v>85000</v>
      </c>
      <c r="BF519" s="275">
        <v>99000</v>
      </c>
      <c r="BK519" s="121" t="s">
        <v>287</v>
      </c>
    </row>
    <row r="520" spans="53:63" x14ac:dyDescent="0.3">
      <c r="BA520" s="274">
        <v>513</v>
      </c>
      <c r="BB520" s="275">
        <v>135000</v>
      </c>
      <c r="BC520" s="275">
        <v>99000</v>
      </c>
      <c r="BD520" s="275">
        <v>110000</v>
      </c>
      <c r="BE520" s="275">
        <v>85000</v>
      </c>
      <c r="BF520" s="275">
        <v>99000</v>
      </c>
      <c r="BK520" s="121" t="s">
        <v>287</v>
      </c>
    </row>
    <row r="521" spans="53:63" x14ac:dyDescent="0.3">
      <c r="BA521" s="274">
        <v>514</v>
      </c>
      <c r="BB521" s="275">
        <v>135000</v>
      </c>
      <c r="BC521" s="275">
        <v>99000</v>
      </c>
      <c r="BD521" s="275">
        <v>110000</v>
      </c>
      <c r="BE521" s="275">
        <v>85000</v>
      </c>
      <c r="BF521" s="275">
        <v>99000</v>
      </c>
      <c r="BK521" s="121" t="s">
        <v>287</v>
      </c>
    </row>
    <row r="522" spans="53:63" x14ac:dyDescent="0.3">
      <c r="BA522" s="274">
        <v>515</v>
      </c>
      <c r="BB522" s="275">
        <v>135000</v>
      </c>
      <c r="BC522" s="275">
        <v>99000</v>
      </c>
      <c r="BD522" s="275">
        <v>110000</v>
      </c>
      <c r="BE522" s="275">
        <v>85000</v>
      </c>
      <c r="BF522" s="275">
        <v>99000</v>
      </c>
      <c r="BK522" s="121" t="s">
        <v>287</v>
      </c>
    </row>
    <row r="523" spans="53:63" x14ac:dyDescent="0.3">
      <c r="BA523" s="274">
        <v>516</v>
      </c>
      <c r="BB523" s="275">
        <v>135000</v>
      </c>
      <c r="BC523" s="275">
        <v>99000</v>
      </c>
      <c r="BD523" s="275">
        <v>110000</v>
      </c>
      <c r="BE523" s="275">
        <v>85000</v>
      </c>
      <c r="BF523" s="275">
        <v>99000</v>
      </c>
      <c r="BK523" s="121" t="s">
        <v>287</v>
      </c>
    </row>
    <row r="524" spans="53:63" x14ac:dyDescent="0.3">
      <c r="BA524" s="274">
        <v>517</v>
      </c>
      <c r="BB524" s="275">
        <v>135000</v>
      </c>
      <c r="BC524" s="275">
        <v>99000</v>
      </c>
      <c r="BD524" s="275">
        <v>110000</v>
      </c>
      <c r="BE524" s="275">
        <v>85000</v>
      </c>
      <c r="BF524" s="275">
        <v>99000</v>
      </c>
      <c r="BK524" s="121" t="s">
        <v>287</v>
      </c>
    </row>
    <row r="525" spans="53:63" x14ac:dyDescent="0.3">
      <c r="BA525" s="274">
        <v>518</v>
      </c>
      <c r="BB525" s="275">
        <v>135000</v>
      </c>
      <c r="BC525" s="275">
        <v>99000</v>
      </c>
      <c r="BD525" s="275">
        <v>110000</v>
      </c>
      <c r="BE525" s="275">
        <v>85000</v>
      </c>
      <c r="BF525" s="275">
        <v>99000</v>
      </c>
      <c r="BK525" s="121" t="s">
        <v>287</v>
      </c>
    </row>
    <row r="526" spans="53:63" x14ac:dyDescent="0.3">
      <c r="BA526" s="274">
        <v>519</v>
      </c>
      <c r="BB526" s="275">
        <v>135000</v>
      </c>
      <c r="BC526" s="275">
        <v>99000</v>
      </c>
      <c r="BD526" s="275">
        <v>110000</v>
      </c>
      <c r="BE526" s="275">
        <v>85000</v>
      </c>
      <c r="BF526" s="275">
        <v>99000</v>
      </c>
      <c r="BK526" s="121" t="s">
        <v>287</v>
      </c>
    </row>
    <row r="527" spans="53:63" x14ac:dyDescent="0.3">
      <c r="BA527" s="274">
        <v>520</v>
      </c>
      <c r="BB527" s="275">
        <v>135000</v>
      </c>
      <c r="BC527" s="275">
        <v>99000</v>
      </c>
      <c r="BD527" s="275">
        <v>110000</v>
      </c>
      <c r="BE527" s="275">
        <v>85000</v>
      </c>
      <c r="BF527" s="275">
        <v>99000</v>
      </c>
      <c r="BK527" s="121" t="s">
        <v>287</v>
      </c>
    </row>
    <row r="528" spans="53:63" x14ac:dyDescent="0.3">
      <c r="BA528" s="274">
        <v>521</v>
      </c>
      <c r="BB528" s="275">
        <v>135000</v>
      </c>
      <c r="BC528" s="275">
        <v>99000</v>
      </c>
      <c r="BD528" s="275">
        <v>110000</v>
      </c>
      <c r="BE528" s="275">
        <v>85000</v>
      </c>
      <c r="BF528" s="275">
        <v>99000</v>
      </c>
      <c r="BK528" s="121" t="s">
        <v>287</v>
      </c>
    </row>
    <row r="529" spans="53:63" x14ac:dyDescent="0.3">
      <c r="BA529" s="274">
        <v>522</v>
      </c>
      <c r="BB529" s="275">
        <v>135000</v>
      </c>
      <c r="BC529" s="275">
        <v>99000</v>
      </c>
      <c r="BD529" s="275">
        <v>110000</v>
      </c>
      <c r="BE529" s="275">
        <v>85000</v>
      </c>
      <c r="BF529" s="275">
        <v>99000</v>
      </c>
      <c r="BK529" s="121" t="s">
        <v>287</v>
      </c>
    </row>
    <row r="530" spans="53:63" x14ac:dyDescent="0.3">
      <c r="BA530" s="274">
        <v>523</v>
      </c>
      <c r="BB530" s="275">
        <v>135000</v>
      </c>
      <c r="BC530" s="275">
        <v>99000</v>
      </c>
      <c r="BD530" s="275">
        <v>110000</v>
      </c>
      <c r="BE530" s="275">
        <v>85000</v>
      </c>
      <c r="BF530" s="275">
        <v>99000</v>
      </c>
      <c r="BK530" s="121" t="s">
        <v>287</v>
      </c>
    </row>
    <row r="531" spans="53:63" x14ac:dyDescent="0.3">
      <c r="BA531" s="274">
        <v>524</v>
      </c>
      <c r="BB531" s="275">
        <v>135000</v>
      </c>
      <c r="BC531" s="275">
        <v>99000</v>
      </c>
      <c r="BD531" s="275">
        <v>110000</v>
      </c>
      <c r="BE531" s="275">
        <v>85000</v>
      </c>
      <c r="BF531" s="275">
        <v>99000</v>
      </c>
      <c r="BK531" s="121" t="s">
        <v>287</v>
      </c>
    </row>
    <row r="532" spans="53:63" x14ac:dyDescent="0.3">
      <c r="BA532" s="274">
        <v>525</v>
      </c>
      <c r="BB532" s="275">
        <v>135000</v>
      </c>
      <c r="BC532" s="275">
        <v>99000</v>
      </c>
      <c r="BD532" s="275">
        <v>110000</v>
      </c>
      <c r="BE532" s="275">
        <v>85000</v>
      </c>
      <c r="BF532" s="275">
        <v>99000</v>
      </c>
      <c r="BK532" s="121" t="s">
        <v>287</v>
      </c>
    </row>
    <row r="533" spans="53:63" x14ac:dyDescent="0.3">
      <c r="BA533" s="274">
        <v>526</v>
      </c>
      <c r="BB533" s="275">
        <v>135000</v>
      </c>
      <c r="BC533" s="275">
        <v>99000</v>
      </c>
      <c r="BD533" s="275">
        <v>110000</v>
      </c>
      <c r="BE533" s="275">
        <v>85000</v>
      </c>
      <c r="BF533" s="275">
        <v>99000</v>
      </c>
      <c r="BK533" s="121" t="s">
        <v>287</v>
      </c>
    </row>
    <row r="534" spans="53:63" x14ac:dyDescent="0.3">
      <c r="BA534" s="274">
        <v>527</v>
      </c>
      <c r="BB534" s="275">
        <v>135000</v>
      </c>
      <c r="BC534" s="275">
        <v>99000</v>
      </c>
      <c r="BD534" s="275">
        <v>110000</v>
      </c>
      <c r="BE534" s="275">
        <v>85000</v>
      </c>
      <c r="BF534" s="275">
        <v>99000</v>
      </c>
      <c r="BK534" s="121" t="s">
        <v>287</v>
      </c>
    </row>
    <row r="535" spans="53:63" x14ac:dyDescent="0.3">
      <c r="BA535" s="274">
        <v>528</v>
      </c>
      <c r="BB535" s="275">
        <v>135000</v>
      </c>
      <c r="BC535" s="275">
        <v>99000</v>
      </c>
      <c r="BD535" s="275">
        <v>110000</v>
      </c>
      <c r="BE535" s="275">
        <v>85000</v>
      </c>
      <c r="BF535" s="275">
        <v>99000</v>
      </c>
      <c r="BK535" s="121" t="s">
        <v>287</v>
      </c>
    </row>
    <row r="536" spans="53:63" x14ac:dyDescent="0.3">
      <c r="BA536" s="274">
        <v>529</v>
      </c>
      <c r="BB536" s="275">
        <v>135000</v>
      </c>
      <c r="BC536" s="275">
        <v>99000</v>
      </c>
      <c r="BD536" s="275">
        <v>110000</v>
      </c>
      <c r="BE536" s="275">
        <v>85000</v>
      </c>
      <c r="BF536" s="275">
        <v>99000</v>
      </c>
      <c r="BK536" s="121" t="s">
        <v>287</v>
      </c>
    </row>
    <row r="537" spans="53:63" x14ac:dyDescent="0.3">
      <c r="BA537" s="274">
        <v>530</v>
      </c>
      <c r="BB537" s="275">
        <v>135000</v>
      </c>
      <c r="BC537" s="275">
        <v>99000</v>
      </c>
      <c r="BD537" s="275">
        <v>110000</v>
      </c>
      <c r="BE537" s="275">
        <v>85000</v>
      </c>
      <c r="BF537" s="275">
        <v>99000</v>
      </c>
      <c r="BK537" s="121" t="s">
        <v>287</v>
      </c>
    </row>
    <row r="538" spans="53:63" x14ac:dyDescent="0.3">
      <c r="BA538" s="274">
        <v>531</v>
      </c>
      <c r="BB538" s="275">
        <v>135000</v>
      </c>
      <c r="BC538" s="275">
        <v>99000</v>
      </c>
      <c r="BD538" s="275">
        <v>110000</v>
      </c>
      <c r="BE538" s="275">
        <v>85000</v>
      </c>
      <c r="BF538" s="275">
        <v>99000</v>
      </c>
      <c r="BK538" s="121" t="s">
        <v>287</v>
      </c>
    </row>
    <row r="539" spans="53:63" x14ac:dyDescent="0.3">
      <c r="BA539" s="274">
        <v>532</v>
      </c>
      <c r="BB539" s="275">
        <v>135000</v>
      </c>
      <c r="BC539" s="275">
        <v>99000</v>
      </c>
      <c r="BD539" s="275">
        <v>110000</v>
      </c>
      <c r="BE539" s="275">
        <v>85000</v>
      </c>
      <c r="BF539" s="275">
        <v>99000</v>
      </c>
      <c r="BK539" s="121" t="s">
        <v>287</v>
      </c>
    </row>
    <row r="540" spans="53:63" x14ac:dyDescent="0.3">
      <c r="BA540" s="274">
        <v>533</v>
      </c>
      <c r="BB540" s="275">
        <v>135000</v>
      </c>
      <c r="BC540" s="275">
        <v>99000</v>
      </c>
      <c r="BD540" s="275">
        <v>110000</v>
      </c>
      <c r="BE540" s="275">
        <v>85000</v>
      </c>
      <c r="BF540" s="275">
        <v>99000</v>
      </c>
      <c r="BK540" s="121" t="s">
        <v>287</v>
      </c>
    </row>
    <row r="541" spans="53:63" x14ac:dyDescent="0.3">
      <c r="BA541" s="274">
        <v>534</v>
      </c>
      <c r="BB541" s="275">
        <v>135000</v>
      </c>
      <c r="BC541" s="275">
        <v>99000</v>
      </c>
      <c r="BD541" s="275">
        <v>110000</v>
      </c>
      <c r="BE541" s="275">
        <v>85000</v>
      </c>
      <c r="BF541" s="275">
        <v>99000</v>
      </c>
      <c r="BK541" s="121" t="s">
        <v>287</v>
      </c>
    </row>
    <row r="542" spans="53:63" x14ac:dyDescent="0.3">
      <c r="BA542" s="274">
        <v>535</v>
      </c>
      <c r="BB542" s="275">
        <v>135000</v>
      </c>
      <c r="BC542" s="275">
        <v>99000</v>
      </c>
      <c r="BD542" s="275">
        <v>110000</v>
      </c>
      <c r="BE542" s="275">
        <v>85000</v>
      </c>
      <c r="BF542" s="275">
        <v>99000</v>
      </c>
      <c r="BK542" s="121" t="s">
        <v>287</v>
      </c>
    </row>
    <row r="543" spans="53:63" x14ac:dyDescent="0.3">
      <c r="BA543" s="274">
        <v>536</v>
      </c>
      <c r="BB543" s="275">
        <v>135000</v>
      </c>
      <c r="BC543" s="275">
        <v>99000</v>
      </c>
      <c r="BD543" s="275">
        <v>110000</v>
      </c>
      <c r="BE543" s="275">
        <v>85000</v>
      </c>
      <c r="BF543" s="275">
        <v>99000</v>
      </c>
      <c r="BK543" s="121" t="s">
        <v>287</v>
      </c>
    </row>
    <row r="544" spans="53:63" x14ac:dyDescent="0.3">
      <c r="BA544" s="274">
        <v>537</v>
      </c>
      <c r="BB544" s="275">
        <v>135000</v>
      </c>
      <c r="BC544" s="275">
        <v>99000</v>
      </c>
      <c r="BD544" s="275">
        <v>110000</v>
      </c>
      <c r="BE544" s="275">
        <v>85000</v>
      </c>
      <c r="BF544" s="275">
        <v>99000</v>
      </c>
      <c r="BK544" s="121" t="s">
        <v>287</v>
      </c>
    </row>
    <row r="545" spans="53:63" x14ac:dyDescent="0.3">
      <c r="BA545" s="274">
        <v>538</v>
      </c>
      <c r="BB545" s="275">
        <v>135000</v>
      </c>
      <c r="BC545" s="275">
        <v>99000</v>
      </c>
      <c r="BD545" s="275">
        <v>110000</v>
      </c>
      <c r="BE545" s="275">
        <v>85000</v>
      </c>
      <c r="BF545" s="275">
        <v>99000</v>
      </c>
      <c r="BK545" s="121" t="s">
        <v>287</v>
      </c>
    </row>
    <row r="546" spans="53:63" x14ac:dyDescent="0.3">
      <c r="BA546" s="274">
        <v>539</v>
      </c>
      <c r="BB546" s="275">
        <v>135000</v>
      </c>
      <c r="BC546" s="275">
        <v>99000</v>
      </c>
      <c r="BD546" s="275">
        <v>110000</v>
      </c>
      <c r="BE546" s="275">
        <v>85000</v>
      </c>
      <c r="BF546" s="275">
        <v>99000</v>
      </c>
      <c r="BK546" s="121" t="s">
        <v>287</v>
      </c>
    </row>
    <row r="547" spans="53:63" x14ac:dyDescent="0.3">
      <c r="BA547" s="274">
        <v>540</v>
      </c>
      <c r="BB547" s="275">
        <v>135000</v>
      </c>
      <c r="BC547" s="275">
        <v>99000</v>
      </c>
      <c r="BD547" s="275">
        <v>110000</v>
      </c>
      <c r="BE547" s="275">
        <v>85000</v>
      </c>
      <c r="BF547" s="275">
        <v>99000</v>
      </c>
      <c r="BK547" s="121" t="s">
        <v>287</v>
      </c>
    </row>
    <row r="548" spans="53:63" x14ac:dyDescent="0.3">
      <c r="BA548" s="274">
        <v>541</v>
      </c>
      <c r="BB548" s="275">
        <v>135000</v>
      </c>
      <c r="BC548" s="275">
        <v>99000</v>
      </c>
      <c r="BD548" s="275">
        <v>110000</v>
      </c>
      <c r="BE548" s="275">
        <v>85000</v>
      </c>
      <c r="BF548" s="275">
        <v>99000</v>
      </c>
      <c r="BK548" s="121" t="s">
        <v>287</v>
      </c>
    </row>
    <row r="549" spans="53:63" x14ac:dyDescent="0.3">
      <c r="BA549" s="274">
        <v>542</v>
      </c>
      <c r="BB549" s="275">
        <v>135000</v>
      </c>
      <c r="BC549" s="275">
        <v>99000</v>
      </c>
      <c r="BD549" s="275">
        <v>110000</v>
      </c>
      <c r="BE549" s="275">
        <v>85000</v>
      </c>
      <c r="BF549" s="275">
        <v>99000</v>
      </c>
      <c r="BK549" s="121" t="s">
        <v>287</v>
      </c>
    </row>
    <row r="550" spans="53:63" x14ac:dyDescent="0.3">
      <c r="BA550" s="274">
        <v>543</v>
      </c>
      <c r="BB550" s="275">
        <v>135000</v>
      </c>
      <c r="BC550" s="275">
        <v>99000</v>
      </c>
      <c r="BD550" s="275">
        <v>110000</v>
      </c>
      <c r="BE550" s="275">
        <v>85000</v>
      </c>
      <c r="BF550" s="275">
        <v>99000</v>
      </c>
      <c r="BK550" s="121" t="s">
        <v>287</v>
      </c>
    </row>
    <row r="551" spans="53:63" x14ac:dyDescent="0.3">
      <c r="BA551" s="274">
        <v>544</v>
      </c>
      <c r="BB551" s="275">
        <v>135000</v>
      </c>
      <c r="BC551" s="275">
        <v>99000</v>
      </c>
      <c r="BD551" s="275">
        <v>110000</v>
      </c>
      <c r="BE551" s="275">
        <v>85000</v>
      </c>
      <c r="BF551" s="275">
        <v>99000</v>
      </c>
      <c r="BK551" s="121" t="s">
        <v>287</v>
      </c>
    </row>
    <row r="552" spans="53:63" x14ac:dyDescent="0.3">
      <c r="BA552" s="274">
        <v>545</v>
      </c>
      <c r="BB552" s="275">
        <v>135000</v>
      </c>
      <c r="BC552" s="275">
        <v>99000</v>
      </c>
      <c r="BD552" s="275">
        <v>110000</v>
      </c>
      <c r="BE552" s="275">
        <v>85000</v>
      </c>
      <c r="BF552" s="275">
        <v>99000</v>
      </c>
      <c r="BK552" s="121" t="s">
        <v>287</v>
      </c>
    </row>
    <row r="553" spans="53:63" x14ac:dyDescent="0.3">
      <c r="BA553" s="274">
        <v>546</v>
      </c>
      <c r="BB553" s="275">
        <v>135000</v>
      </c>
      <c r="BC553" s="275">
        <v>99000</v>
      </c>
      <c r="BD553" s="275">
        <v>110000</v>
      </c>
      <c r="BE553" s="275">
        <v>85000</v>
      </c>
      <c r="BF553" s="275">
        <v>99000</v>
      </c>
      <c r="BK553" s="121" t="s">
        <v>287</v>
      </c>
    </row>
    <row r="554" spans="53:63" x14ac:dyDescent="0.3">
      <c r="BA554" s="274">
        <v>547</v>
      </c>
      <c r="BB554" s="275">
        <v>135000</v>
      </c>
      <c r="BC554" s="275">
        <v>99000</v>
      </c>
      <c r="BD554" s="275">
        <v>110000</v>
      </c>
      <c r="BE554" s="275">
        <v>85000</v>
      </c>
      <c r="BF554" s="275">
        <v>99000</v>
      </c>
      <c r="BK554" s="121" t="s">
        <v>287</v>
      </c>
    </row>
    <row r="555" spans="53:63" x14ac:dyDescent="0.3">
      <c r="BA555" s="274">
        <v>548</v>
      </c>
      <c r="BB555" s="275">
        <v>135000</v>
      </c>
      <c r="BC555" s="275">
        <v>99000</v>
      </c>
      <c r="BD555" s="275">
        <v>110000</v>
      </c>
      <c r="BE555" s="275">
        <v>85000</v>
      </c>
      <c r="BF555" s="275">
        <v>99000</v>
      </c>
      <c r="BK555" s="121" t="s">
        <v>287</v>
      </c>
    </row>
    <row r="556" spans="53:63" x14ac:dyDescent="0.3">
      <c r="BA556" s="274">
        <v>549</v>
      </c>
      <c r="BB556" s="275">
        <v>135000</v>
      </c>
      <c r="BC556" s="275">
        <v>99000</v>
      </c>
      <c r="BD556" s="275">
        <v>110000</v>
      </c>
      <c r="BE556" s="275">
        <v>85000</v>
      </c>
      <c r="BF556" s="275">
        <v>99000</v>
      </c>
      <c r="BK556" s="121" t="s">
        <v>287</v>
      </c>
    </row>
    <row r="557" spans="53:63" x14ac:dyDescent="0.3">
      <c r="BA557" s="274">
        <v>550</v>
      </c>
      <c r="BB557" s="275">
        <v>135000</v>
      </c>
      <c r="BC557" s="275">
        <v>99000</v>
      </c>
      <c r="BD557" s="275">
        <v>110000</v>
      </c>
      <c r="BE557" s="275">
        <v>85000</v>
      </c>
      <c r="BF557" s="275">
        <v>99000</v>
      </c>
      <c r="BK557" s="121" t="s">
        <v>287</v>
      </c>
    </row>
    <row r="558" spans="53:63" x14ac:dyDescent="0.3">
      <c r="BA558" s="274">
        <v>551</v>
      </c>
      <c r="BB558" s="275">
        <v>135000</v>
      </c>
      <c r="BC558" s="275">
        <v>99000</v>
      </c>
      <c r="BD558" s="275">
        <v>110000</v>
      </c>
      <c r="BE558" s="275">
        <v>85000</v>
      </c>
      <c r="BF558" s="275">
        <v>99000</v>
      </c>
      <c r="BK558" s="121" t="s">
        <v>287</v>
      </c>
    </row>
    <row r="559" spans="53:63" x14ac:dyDescent="0.3">
      <c r="BA559" s="274">
        <v>552</v>
      </c>
      <c r="BB559" s="275">
        <v>135000</v>
      </c>
      <c r="BC559" s="275">
        <v>99000</v>
      </c>
      <c r="BD559" s="275">
        <v>110000</v>
      </c>
      <c r="BE559" s="275">
        <v>85000</v>
      </c>
      <c r="BF559" s="275">
        <v>99000</v>
      </c>
      <c r="BK559" s="121" t="s">
        <v>287</v>
      </c>
    </row>
    <row r="560" spans="53:63" x14ac:dyDescent="0.3">
      <c r="BA560" s="274">
        <v>553</v>
      </c>
      <c r="BB560" s="275">
        <v>135000</v>
      </c>
      <c r="BC560" s="275">
        <v>99000</v>
      </c>
      <c r="BD560" s="275">
        <v>110000</v>
      </c>
      <c r="BE560" s="275">
        <v>85000</v>
      </c>
      <c r="BF560" s="275">
        <v>99000</v>
      </c>
      <c r="BK560" s="121" t="s">
        <v>287</v>
      </c>
    </row>
    <row r="561" spans="53:63" x14ac:dyDescent="0.3">
      <c r="BA561" s="274">
        <v>554</v>
      </c>
      <c r="BB561" s="275">
        <v>135000</v>
      </c>
      <c r="BC561" s="275">
        <v>99000</v>
      </c>
      <c r="BD561" s="275">
        <v>110000</v>
      </c>
      <c r="BE561" s="275">
        <v>85000</v>
      </c>
      <c r="BF561" s="275">
        <v>99000</v>
      </c>
      <c r="BK561" s="121" t="s">
        <v>287</v>
      </c>
    </row>
    <row r="562" spans="53:63" x14ac:dyDescent="0.3">
      <c r="BA562" s="274">
        <v>555</v>
      </c>
      <c r="BB562" s="275">
        <v>135000</v>
      </c>
      <c r="BC562" s="275">
        <v>99000</v>
      </c>
      <c r="BD562" s="275">
        <v>110000</v>
      </c>
      <c r="BE562" s="275">
        <v>85000</v>
      </c>
      <c r="BF562" s="275">
        <v>99000</v>
      </c>
      <c r="BK562" s="121" t="s">
        <v>287</v>
      </c>
    </row>
    <row r="563" spans="53:63" x14ac:dyDescent="0.3">
      <c r="BA563" s="274">
        <v>556</v>
      </c>
      <c r="BB563" s="275">
        <v>135000</v>
      </c>
      <c r="BC563" s="275">
        <v>99000</v>
      </c>
      <c r="BD563" s="275">
        <v>110000</v>
      </c>
      <c r="BE563" s="275">
        <v>85000</v>
      </c>
      <c r="BF563" s="275">
        <v>99000</v>
      </c>
      <c r="BK563" s="121" t="s">
        <v>287</v>
      </c>
    </row>
    <row r="564" spans="53:63" x14ac:dyDescent="0.3">
      <c r="BA564" s="274">
        <v>557</v>
      </c>
      <c r="BB564" s="275">
        <v>135000</v>
      </c>
      <c r="BC564" s="275">
        <v>99000</v>
      </c>
      <c r="BD564" s="275">
        <v>110000</v>
      </c>
      <c r="BE564" s="275">
        <v>85000</v>
      </c>
      <c r="BF564" s="275">
        <v>99000</v>
      </c>
      <c r="BK564" s="121" t="s">
        <v>287</v>
      </c>
    </row>
    <row r="565" spans="53:63" x14ac:dyDescent="0.3">
      <c r="BA565" s="274">
        <v>558</v>
      </c>
      <c r="BB565" s="275">
        <v>135000</v>
      </c>
      <c r="BC565" s="275">
        <v>99000</v>
      </c>
      <c r="BD565" s="275">
        <v>110000</v>
      </c>
      <c r="BE565" s="275">
        <v>85000</v>
      </c>
      <c r="BF565" s="275">
        <v>99000</v>
      </c>
      <c r="BK565" s="121" t="s">
        <v>287</v>
      </c>
    </row>
    <row r="566" spans="53:63" x14ac:dyDescent="0.3">
      <c r="BA566" s="274">
        <v>559</v>
      </c>
      <c r="BB566" s="275">
        <v>135000</v>
      </c>
      <c r="BC566" s="275">
        <v>99000</v>
      </c>
      <c r="BD566" s="275">
        <v>110000</v>
      </c>
      <c r="BE566" s="275">
        <v>85000</v>
      </c>
      <c r="BF566" s="275">
        <v>99000</v>
      </c>
      <c r="BK566" s="121" t="s">
        <v>287</v>
      </c>
    </row>
    <row r="567" spans="53:63" x14ac:dyDescent="0.3">
      <c r="BA567" s="274">
        <v>560</v>
      </c>
      <c r="BB567" s="275">
        <v>135000</v>
      </c>
      <c r="BC567" s="275">
        <v>99000</v>
      </c>
      <c r="BD567" s="275">
        <v>110000</v>
      </c>
      <c r="BE567" s="275">
        <v>85000</v>
      </c>
      <c r="BF567" s="275">
        <v>99000</v>
      </c>
      <c r="BK567" s="121" t="s">
        <v>287</v>
      </c>
    </row>
    <row r="568" spans="53:63" x14ac:dyDescent="0.3">
      <c r="BA568" s="274">
        <v>561</v>
      </c>
      <c r="BB568" s="275">
        <v>135000</v>
      </c>
      <c r="BC568" s="275">
        <v>99000</v>
      </c>
      <c r="BD568" s="275">
        <v>110000</v>
      </c>
      <c r="BE568" s="275">
        <v>85000</v>
      </c>
      <c r="BF568" s="275">
        <v>99000</v>
      </c>
      <c r="BK568" s="121" t="s">
        <v>287</v>
      </c>
    </row>
    <row r="569" spans="53:63" x14ac:dyDescent="0.3">
      <c r="BA569" s="274">
        <v>562</v>
      </c>
      <c r="BB569" s="275">
        <v>135000</v>
      </c>
      <c r="BC569" s="275">
        <v>99000</v>
      </c>
      <c r="BD569" s="275">
        <v>110000</v>
      </c>
      <c r="BE569" s="275">
        <v>85000</v>
      </c>
      <c r="BF569" s="275">
        <v>99000</v>
      </c>
      <c r="BK569" s="121" t="s">
        <v>287</v>
      </c>
    </row>
    <row r="570" spans="53:63" x14ac:dyDescent="0.3">
      <c r="BA570" s="274">
        <v>563</v>
      </c>
      <c r="BB570" s="275">
        <v>135000</v>
      </c>
      <c r="BC570" s="275">
        <v>99000</v>
      </c>
      <c r="BD570" s="275">
        <v>110000</v>
      </c>
      <c r="BE570" s="275">
        <v>85000</v>
      </c>
      <c r="BF570" s="275">
        <v>99000</v>
      </c>
      <c r="BK570" s="121" t="s">
        <v>287</v>
      </c>
    </row>
    <row r="571" spans="53:63" x14ac:dyDescent="0.3">
      <c r="BA571" s="274">
        <v>564</v>
      </c>
      <c r="BB571" s="275">
        <v>135000</v>
      </c>
      <c r="BC571" s="275">
        <v>99000</v>
      </c>
      <c r="BD571" s="275">
        <v>110000</v>
      </c>
      <c r="BE571" s="275">
        <v>85000</v>
      </c>
      <c r="BF571" s="275">
        <v>99000</v>
      </c>
      <c r="BK571" s="121" t="s">
        <v>287</v>
      </c>
    </row>
    <row r="572" spans="53:63" x14ac:dyDescent="0.3">
      <c r="BA572" s="274">
        <v>565</v>
      </c>
      <c r="BB572" s="275">
        <v>135000</v>
      </c>
      <c r="BC572" s="275">
        <v>99000</v>
      </c>
      <c r="BD572" s="275">
        <v>110000</v>
      </c>
      <c r="BE572" s="275">
        <v>85000</v>
      </c>
      <c r="BF572" s="275">
        <v>99000</v>
      </c>
      <c r="BK572" s="121" t="s">
        <v>287</v>
      </c>
    </row>
    <row r="573" spans="53:63" x14ac:dyDescent="0.3">
      <c r="BA573" s="274">
        <v>566</v>
      </c>
      <c r="BB573" s="275">
        <v>135000</v>
      </c>
      <c r="BC573" s="275">
        <v>99000</v>
      </c>
      <c r="BD573" s="275">
        <v>110000</v>
      </c>
      <c r="BE573" s="275">
        <v>85000</v>
      </c>
      <c r="BF573" s="275">
        <v>99000</v>
      </c>
      <c r="BK573" s="121" t="s">
        <v>287</v>
      </c>
    </row>
    <row r="574" spans="53:63" x14ac:dyDescent="0.3">
      <c r="BA574" s="274">
        <v>567</v>
      </c>
      <c r="BB574" s="275">
        <v>135000</v>
      </c>
      <c r="BC574" s="275">
        <v>99000</v>
      </c>
      <c r="BD574" s="275">
        <v>110000</v>
      </c>
      <c r="BE574" s="275">
        <v>85000</v>
      </c>
      <c r="BF574" s="275">
        <v>99000</v>
      </c>
      <c r="BK574" s="121" t="s">
        <v>287</v>
      </c>
    </row>
    <row r="575" spans="53:63" x14ac:dyDescent="0.3">
      <c r="BA575" s="274">
        <v>568</v>
      </c>
      <c r="BB575" s="275">
        <v>135000</v>
      </c>
      <c r="BC575" s="275">
        <v>99000</v>
      </c>
      <c r="BD575" s="275">
        <v>110000</v>
      </c>
      <c r="BE575" s="275">
        <v>85000</v>
      </c>
      <c r="BF575" s="275">
        <v>99000</v>
      </c>
      <c r="BK575" s="121" t="s">
        <v>287</v>
      </c>
    </row>
    <row r="576" spans="53:63" x14ac:dyDescent="0.3">
      <c r="BA576" s="274">
        <v>569</v>
      </c>
      <c r="BB576" s="275">
        <v>135000</v>
      </c>
      <c r="BC576" s="275">
        <v>99000</v>
      </c>
      <c r="BD576" s="275">
        <v>110000</v>
      </c>
      <c r="BE576" s="275">
        <v>85000</v>
      </c>
      <c r="BF576" s="275">
        <v>99000</v>
      </c>
      <c r="BK576" s="121" t="s">
        <v>287</v>
      </c>
    </row>
    <row r="577" spans="53:63" x14ac:dyDescent="0.3">
      <c r="BA577" s="274">
        <v>570</v>
      </c>
      <c r="BB577" s="275">
        <v>135000</v>
      </c>
      <c r="BC577" s="275">
        <v>99000</v>
      </c>
      <c r="BD577" s="275">
        <v>110000</v>
      </c>
      <c r="BE577" s="275">
        <v>85000</v>
      </c>
      <c r="BF577" s="275">
        <v>99000</v>
      </c>
      <c r="BK577" s="121" t="s">
        <v>287</v>
      </c>
    </row>
    <row r="578" spans="53:63" x14ac:dyDescent="0.3">
      <c r="BA578" s="274">
        <v>571</v>
      </c>
      <c r="BB578" s="275">
        <v>135000</v>
      </c>
      <c r="BC578" s="275">
        <v>99000</v>
      </c>
      <c r="BD578" s="275">
        <v>110000</v>
      </c>
      <c r="BE578" s="275">
        <v>85000</v>
      </c>
      <c r="BF578" s="275">
        <v>99000</v>
      </c>
      <c r="BK578" s="121" t="s">
        <v>287</v>
      </c>
    </row>
    <row r="579" spans="53:63" x14ac:dyDescent="0.3">
      <c r="BA579" s="274">
        <v>572</v>
      </c>
      <c r="BB579" s="275">
        <v>135000</v>
      </c>
      <c r="BC579" s="275">
        <v>99000</v>
      </c>
      <c r="BD579" s="275">
        <v>110000</v>
      </c>
      <c r="BE579" s="275">
        <v>85000</v>
      </c>
      <c r="BF579" s="275">
        <v>99000</v>
      </c>
      <c r="BK579" s="121" t="s">
        <v>287</v>
      </c>
    </row>
    <row r="580" spans="53:63" x14ac:dyDescent="0.3">
      <c r="BA580" s="274">
        <v>573</v>
      </c>
      <c r="BB580" s="275">
        <v>135000</v>
      </c>
      <c r="BC580" s="275">
        <v>99000</v>
      </c>
      <c r="BD580" s="275">
        <v>110000</v>
      </c>
      <c r="BE580" s="275">
        <v>85000</v>
      </c>
      <c r="BF580" s="275">
        <v>99000</v>
      </c>
      <c r="BK580" s="121" t="s">
        <v>287</v>
      </c>
    </row>
    <row r="581" spans="53:63" x14ac:dyDescent="0.3">
      <c r="BA581" s="274">
        <v>574</v>
      </c>
      <c r="BB581" s="275">
        <v>135000</v>
      </c>
      <c r="BC581" s="275">
        <v>99000</v>
      </c>
      <c r="BD581" s="275">
        <v>110000</v>
      </c>
      <c r="BE581" s="275">
        <v>85000</v>
      </c>
      <c r="BF581" s="275">
        <v>99000</v>
      </c>
      <c r="BK581" s="121" t="s">
        <v>287</v>
      </c>
    </row>
    <row r="582" spans="53:63" x14ac:dyDescent="0.3">
      <c r="BA582" s="274">
        <v>575</v>
      </c>
      <c r="BB582" s="275">
        <v>135000</v>
      </c>
      <c r="BC582" s="275">
        <v>99000</v>
      </c>
      <c r="BD582" s="275">
        <v>110000</v>
      </c>
      <c r="BE582" s="275">
        <v>85000</v>
      </c>
      <c r="BF582" s="275">
        <v>99000</v>
      </c>
      <c r="BK582" s="121" t="s">
        <v>287</v>
      </c>
    </row>
    <row r="583" spans="53:63" x14ac:dyDescent="0.3">
      <c r="BA583" s="274">
        <v>576</v>
      </c>
      <c r="BB583" s="275">
        <v>135000</v>
      </c>
      <c r="BC583" s="275">
        <v>99000</v>
      </c>
      <c r="BD583" s="275">
        <v>110000</v>
      </c>
      <c r="BE583" s="275">
        <v>85000</v>
      </c>
      <c r="BF583" s="275">
        <v>99000</v>
      </c>
      <c r="BK583" s="121" t="s">
        <v>287</v>
      </c>
    </row>
    <row r="584" spans="53:63" x14ac:dyDescent="0.3">
      <c r="BA584" s="274">
        <v>577</v>
      </c>
      <c r="BB584" s="275">
        <v>135000</v>
      </c>
      <c r="BC584" s="275">
        <v>99000</v>
      </c>
      <c r="BD584" s="275">
        <v>110000</v>
      </c>
      <c r="BE584" s="275">
        <v>85000</v>
      </c>
      <c r="BF584" s="275">
        <v>99000</v>
      </c>
      <c r="BK584" s="121" t="s">
        <v>287</v>
      </c>
    </row>
    <row r="585" spans="53:63" x14ac:dyDescent="0.3">
      <c r="BA585" s="274">
        <v>578</v>
      </c>
      <c r="BB585" s="275">
        <v>135000</v>
      </c>
      <c r="BC585" s="275">
        <v>99000</v>
      </c>
      <c r="BD585" s="275">
        <v>110000</v>
      </c>
      <c r="BE585" s="275">
        <v>85000</v>
      </c>
      <c r="BF585" s="275">
        <v>99000</v>
      </c>
      <c r="BK585" s="121" t="s">
        <v>287</v>
      </c>
    </row>
    <row r="586" spans="53:63" x14ac:dyDescent="0.3">
      <c r="BA586" s="274">
        <v>579</v>
      </c>
      <c r="BB586" s="275">
        <v>135000</v>
      </c>
      <c r="BC586" s="275">
        <v>99000</v>
      </c>
      <c r="BD586" s="275">
        <v>110000</v>
      </c>
      <c r="BE586" s="275">
        <v>85000</v>
      </c>
      <c r="BF586" s="275">
        <v>99000</v>
      </c>
      <c r="BK586" s="121" t="s">
        <v>287</v>
      </c>
    </row>
    <row r="587" spans="53:63" x14ac:dyDescent="0.3">
      <c r="BA587" s="274">
        <v>580</v>
      </c>
      <c r="BB587" s="275">
        <v>135000</v>
      </c>
      <c r="BC587" s="275">
        <v>99000</v>
      </c>
      <c r="BD587" s="275">
        <v>110000</v>
      </c>
      <c r="BE587" s="275">
        <v>85000</v>
      </c>
      <c r="BF587" s="275">
        <v>99000</v>
      </c>
      <c r="BK587" s="121" t="s">
        <v>287</v>
      </c>
    </row>
    <row r="588" spans="53:63" x14ac:dyDescent="0.3">
      <c r="BA588" s="274">
        <v>581</v>
      </c>
      <c r="BB588" s="275">
        <v>135000</v>
      </c>
      <c r="BC588" s="275">
        <v>99000</v>
      </c>
      <c r="BD588" s="275">
        <v>110000</v>
      </c>
      <c r="BE588" s="275">
        <v>85000</v>
      </c>
      <c r="BF588" s="275">
        <v>99000</v>
      </c>
      <c r="BK588" s="121" t="s">
        <v>287</v>
      </c>
    </row>
    <row r="589" spans="53:63" x14ac:dyDescent="0.3">
      <c r="BA589" s="274">
        <v>582</v>
      </c>
      <c r="BB589" s="275">
        <v>135000</v>
      </c>
      <c r="BC589" s="275">
        <v>99000</v>
      </c>
      <c r="BD589" s="275">
        <v>110000</v>
      </c>
      <c r="BE589" s="275">
        <v>85000</v>
      </c>
      <c r="BF589" s="275">
        <v>99000</v>
      </c>
      <c r="BK589" s="121" t="s">
        <v>287</v>
      </c>
    </row>
    <row r="590" spans="53:63" x14ac:dyDescent="0.3">
      <c r="BA590" s="274">
        <v>583</v>
      </c>
      <c r="BB590" s="275">
        <v>135000</v>
      </c>
      <c r="BC590" s="275">
        <v>99000</v>
      </c>
      <c r="BD590" s="275">
        <v>110000</v>
      </c>
      <c r="BE590" s="275">
        <v>85000</v>
      </c>
      <c r="BF590" s="275">
        <v>99000</v>
      </c>
      <c r="BK590" s="121" t="s">
        <v>287</v>
      </c>
    </row>
    <row r="591" spans="53:63" x14ac:dyDescent="0.3">
      <c r="BA591" s="274">
        <v>584</v>
      </c>
      <c r="BB591" s="275">
        <v>135000</v>
      </c>
      <c r="BC591" s="275">
        <v>99000</v>
      </c>
      <c r="BD591" s="275">
        <v>110000</v>
      </c>
      <c r="BE591" s="275">
        <v>85000</v>
      </c>
      <c r="BF591" s="275">
        <v>99000</v>
      </c>
      <c r="BK591" s="121" t="s">
        <v>287</v>
      </c>
    </row>
    <row r="592" spans="53:63" x14ac:dyDescent="0.3">
      <c r="BA592" s="274">
        <v>585</v>
      </c>
      <c r="BB592" s="275">
        <v>135000</v>
      </c>
      <c r="BC592" s="275">
        <v>99000</v>
      </c>
      <c r="BD592" s="275">
        <v>110000</v>
      </c>
      <c r="BE592" s="275">
        <v>85000</v>
      </c>
      <c r="BF592" s="275">
        <v>99000</v>
      </c>
      <c r="BK592" s="121" t="s">
        <v>287</v>
      </c>
    </row>
    <row r="593" spans="53:63" x14ac:dyDescent="0.3">
      <c r="BA593" s="274">
        <v>586</v>
      </c>
      <c r="BB593" s="275">
        <v>135000</v>
      </c>
      <c r="BC593" s="275">
        <v>99000</v>
      </c>
      <c r="BD593" s="275">
        <v>110000</v>
      </c>
      <c r="BE593" s="275">
        <v>85000</v>
      </c>
      <c r="BF593" s="275">
        <v>99000</v>
      </c>
      <c r="BK593" s="121" t="s">
        <v>287</v>
      </c>
    </row>
    <row r="594" spans="53:63" x14ac:dyDescent="0.3">
      <c r="BA594" s="274">
        <v>587</v>
      </c>
      <c r="BB594" s="275">
        <v>135000</v>
      </c>
      <c r="BC594" s="275">
        <v>99000</v>
      </c>
      <c r="BD594" s="275">
        <v>110000</v>
      </c>
      <c r="BE594" s="275">
        <v>85000</v>
      </c>
      <c r="BF594" s="275">
        <v>99000</v>
      </c>
      <c r="BK594" s="121" t="s">
        <v>287</v>
      </c>
    </row>
    <row r="595" spans="53:63" x14ac:dyDescent="0.3">
      <c r="BA595" s="274">
        <v>588</v>
      </c>
      <c r="BB595" s="275">
        <v>135000</v>
      </c>
      <c r="BC595" s="275">
        <v>99000</v>
      </c>
      <c r="BD595" s="275">
        <v>110000</v>
      </c>
      <c r="BE595" s="275">
        <v>85000</v>
      </c>
      <c r="BF595" s="275">
        <v>99000</v>
      </c>
      <c r="BK595" s="121" t="s">
        <v>287</v>
      </c>
    </row>
    <row r="596" spans="53:63" x14ac:dyDescent="0.3">
      <c r="BA596" s="274">
        <v>589</v>
      </c>
      <c r="BB596" s="275">
        <v>135000</v>
      </c>
      <c r="BC596" s="275">
        <v>99000</v>
      </c>
      <c r="BD596" s="275">
        <v>110000</v>
      </c>
      <c r="BE596" s="275">
        <v>85000</v>
      </c>
      <c r="BF596" s="275">
        <v>99000</v>
      </c>
      <c r="BK596" s="121" t="s">
        <v>287</v>
      </c>
    </row>
    <row r="597" spans="53:63" x14ac:dyDescent="0.3">
      <c r="BA597" s="274">
        <v>590</v>
      </c>
      <c r="BB597" s="275">
        <v>135000</v>
      </c>
      <c r="BC597" s="275">
        <v>99000</v>
      </c>
      <c r="BD597" s="275">
        <v>110000</v>
      </c>
      <c r="BE597" s="275">
        <v>85000</v>
      </c>
      <c r="BF597" s="275">
        <v>99000</v>
      </c>
      <c r="BK597" s="121" t="s">
        <v>287</v>
      </c>
    </row>
    <row r="598" spans="53:63" x14ac:dyDescent="0.3">
      <c r="BA598" s="274">
        <v>591</v>
      </c>
      <c r="BB598" s="275">
        <v>135000</v>
      </c>
      <c r="BC598" s="275">
        <v>99000</v>
      </c>
      <c r="BD598" s="275">
        <v>110000</v>
      </c>
      <c r="BE598" s="275">
        <v>85000</v>
      </c>
      <c r="BF598" s="275">
        <v>99000</v>
      </c>
      <c r="BK598" s="121" t="s">
        <v>287</v>
      </c>
    </row>
    <row r="599" spans="53:63" x14ac:dyDescent="0.3">
      <c r="BA599" s="274">
        <v>592</v>
      </c>
      <c r="BB599" s="275">
        <v>135000</v>
      </c>
      <c r="BC599" s="275">
        <v>99000</v>
      </c>
      <c r="BD599" s="275">
        <v>110000</v>
      </c>
      <c r="BE599" s="275">
        <v>85000</v>
      </c>
      <c r="BF599" s="275">
        <v>99000</v>
      </c>
      <c r="BK599" s="121" t="s">
        <v>287</v>
      </c>
    </row>
    <row r="600" spans="53:63" x14ac:dyDescent="0.3">
      <c r="BA600" s="274">
        <v>593</v>
      </c>
      <c r="BB600" s="275">
        <v>135000</v>
      </c>
      <c r="BC600" s="275">
        <v>99000</v>
      </c>
      <c r="BD600" s="275">
        <v>110000</v>
      </c>
      <c r="BE600" s="275">
        <v>85000</v>
      </c>
      <c r="BF600" s="275">
        <v>99000</v>
      </c>
      <c r="BK600" s="121" t="s">
        <v>287</v>
      </c>
    </row>
    <row r="601" spans="53:63" x14ac:dyDescent="0.3">
      <c r="BA601" s="274">
        <v>594</v>
      </c>
      <c r="BB601" s="275">
        <v>135000</v>
      </c>
      <c r="BC601" s="275">
        <v>99000</v>
      </c>
      <c r="BD601" s="275">
        <v>110000</v>
      </c>
      <c r="BE601" s="275">
        <v>85000</v>
      </c>
      <c r="BF601" s="275">
        <v>99000</v>
      </c>
      <c r="BK601" s="121" t="s">
        <v>287</v>
      </c>
    </row>
    <row r="602" spans="53:63" x14ac:dyDescent="0.3">
      <c r="BA602" s="274">
        <v>595</v>
      </c>
      <c r="BB602" s="275">
        <v>135000</v>
      </c>
      <c r="BC602" s="275">
        <v>99000</v>
      </c>
      <c r="BD602" s="275">
        <v>110000</v>
      </c>
      <c r="BE602" s="275">
        <v>85000</v>
      </c>
      <c r="BF602" s="275">
        <v>99000</v>
      </c>
      <c r="BK602" s="121" t="s">
        <v>287</v>
      </c>
    </row>
    <row r="603" spans="53:63" x14ac:dyDescent="0.3">
      <c r="BA603" s="274">
        <v>596</v>
      </c>
      <c r="BB603" s="275">
        <v>135000</v>
      </c>
      <c r="BC603" s="275">
        <v>99000</v>
      </c>
      <c r="BD603" s="275">
        <v>110000</v>
      </c>
      <c r="BE603" s="275">
        <v>85000</v>
      </c>
      <c r="BF603" s="275">
        <v>99000</v>
      </c>
      <c r="BK603" s="121" t="s">
        <v>287</v>
      </c>
    </row>
    <row r="604" spans="53:63" x14ac:dyDescent="0.3">
      <c r="BA604" s="274">
        <v>597</v>
      </c>
      <c r="BB604" s="275">
        <v>135000</v>
      </c>
      <c r="BC604" s="275">
        <v>99000</v>
      </c>
      <c r="BD604" s="275">
        <v>110000</v>
      </c>
      <c r="BE604" s="275">
        <v>85000</v>
      </c>
      <c r="BF604" s="275">
        <v>99000</v>
      </c>
      <c r="BK604" s="121" t="s">
        <v>287</v>
      </c>
    </row>
    <row r="605" spans="53:63" x14ac:dyDescent="0.3">
      <c r="BA605" s="274">
        <v>598</v>
      </c>
      <c r="BB605" s="275">
        <v>135000</v>
      </c>
      <c r="BC605" s="275">
        <v>99000</v>
      </c>
      <c r="BD605" s="275">
        <v>110000</v>
      </c>
      <c r="BE605" s="275">
        <v>85000</v>
      </c>
      <c r="BF605" s="275">
        <v>99000</v>
      </c>
      <c r="BK605" s="121" t="s">
        <v>287</v>
      </c>
    </row>
    <row r="606" spans="53:63" x14ac:dyDescent="0.3">
      <c r="BA606" s="274">
        <v>599</v>
      </c>
      <c r="BB606" s="275">
        <v>135000</v>
      </c>
      <c r="BC606" s="275">
        <v>99000</v>
      </c>
      <c r="BD606" s="275">
        <v>110000</v>
      </c>
      <c r="BE606" s="275">
        <v>85000</v>
      </c>
      <c r="BF606" s="275">
        <v>99000</v>
      </c>
      <c r="BK606" s="121" t="s">
        <v>287</v>
      </c>
    </row>
    <row r="607" spans="53:63" x14ac:dyDescent="0.3">
      <c r="BA607" s="274">
        <v>600</v>
      </c>
      <c r="BB607" s="275">
        <v>135000</v>
      </c>
      <c r="BC607" s="275">
        <v>99000</v>
      </c>
      <c r="BD607" s="275">
        <v>110000</v>
      </c>
      <c r="BE607" s="275">
        <v>85000</v>
      </c>
      <c r="BF607" s="275">
        <v>99000</v>
      </c>
      <c r="BK607" s="121" t="s">
        <v>287</v>
      </c>
    </row>
    <row r="608" spans="53:63" x14ac:dyDescent="0.3">
      <c r="BA608" s="274">
        <v>601</v>
      </c>
      <c r="BB608" s="275">
        <v>135000</v>
      </c>
      <c r="BC608" s="275">
        <v>99000</v>
      </c>
      <c r="BD608" s="275">
        <v>110000</v>
      </c>
      <c r="BE608" s="275">
        <v>85000</v>
      </c>
      <c r="BF608" s="275">
        <v>99000</v>
      </c>
      <c r="BK608" s="121" t="s">
        <v>287</v>
      </c>
    </row>
    <row r="609" spans="53:63" x14ac:dyDescent="0.3">
      <c r="BA609" s="274">
        <v>602</v>
      </c>
      <c r="BB609" s="275">
        <v>135000</v>
      </c>
      <c r="BC609" s="275">
        <v>99000</v>
      </c>
      <c r="BD609" s="275">
        <v>110000</v>
      </c>
      <c r="BE609" s="275">
        <v>85000</v>
      </c>
      <c r="BF609" s="275">
        <v>99000</v>
      </c>
      <c r="BK609" s="121" t="s">
        <v>287</v>
      </c>
    </row>
    <row r="610" spans="53:63" x14ac:dyDescent="0.3">
      <c r="BA610" s="274">
        <v>603</v>
      </c>
      <c r="BB610" s="275">
        <v>135000</v>
      </c>
      <c r="BC610" s="275">
        <v>99000</v>
      </c>
      <c r="BD610" s="275">
        <v>110000</v>
      </c>
      <c r="BE610" s="275">
        <v>85000</v>
      </c>
      <c r="BF610" s="275">
        <v>99000</v>
      </c>
      <c r="BK610" s="121" t="s">
        <v>287</v>
      </c>
    </row>
    <row r="611" spans="53:63" x14ac:dyDescent="0.3">
      <c r="BA611" s="274">
        <v>604</v>
      </c>
      <c r="BB611" s="275">
        <v>135000</v>
      </c>
      <c r="BC611" s="275">
        <v>99000</v>
      </c>
      <c r="BD611" s="275">
        <v>110000</v>
      </c>
      <c r="BE611" s="275">
        <v>85000</v>
      </c>
      <c r="BF611" s="275">
        <v>99000</v>
      </c>
      <c r="BK611" s="121" t="s">
        <v>287</v>
      </c>
    </row>
    <row r="612" spans="53:63" x14ac:dyDescent="0.3">
      <c r="BA612" s="274">
        <v>605</v>
      </c>
      <c r="BB612" s="275">
        <v>135000</v>
      </c>
      <c r="BC612" s="275">
        <v>99000</v>
      </c>
      <c r="BD612" s="275">
        <v>110000</v>
      </c>
      <c r="BE612" s="275">
        <v>85000</v>
      </c>
      <c r="BF612" s="275">
        <v>99000</v>
      </c>
      <c r="BK612" s="121" t="s">
        <v>287</v>
      </c>
    </row>
    <row r="613" spans="53:63" x14ac:dyDescent="0.3">
      <c r="BA613" s="274">
        <v>606</v>
      </c>
      <c r="BB613" s="275">
        <v>135000</v>
      </c>
      <c r="BC613" s="275">
        <v>99000</v>
      </c>
      <c r="BD613" s="275">
        <v>110000</v>
      </c>
      <c r="BE613" s="275">
        <v>85000</v>
      </c>
      <c r="BF613" s="275">
        <v>99000</v>
      </c>
      <c r="BK613" s="121" t="s">
        <v>287</v>
      </c>
    </row>
    <row r="614" spans="53:63" x14ac:dyDescent="0.3">
      <c r="BA614" s="274">
        <v>607</v>
      </c>
      <c r="BB614" s="275">
        <v>135000</v>
      </c>
      <c r="BC614" s="275">
        <v>99000</v>
      </c>
      <c r="BD614" s="275">
        <v>110000</v>
      </c>
      <c r="BE614" s="275">
        <v>85000</v>
      </c>
      <c r="BF614" s="275">
        <v>99000</v>
      </c>
      <c r="BK614" s="121" t="s">
        <v>287</v>
      </c>
    </row>
    <row r="615" spans="53:63" x14ac:dyDescent="0.3">
      <c r="BA615" s="274">
        <v>608</v>
      </c>
      <c r="BB615" s="275">
        <v>135000</v>
      </c>
      <c r="BC615" s="275">
        <v>99000</v>
      </c>
      <c r="BD615" s="275">
        <v>110000</v>
      </c>
      <c r="BE615" s="275">
        <v>85000</v>
      </c>
      <c r="BF615" s="275">
        <v>99000</v>
      </c>
      <c r="BK615" s="121" t="s">
        <v>287</v>
      </c>
    </row>
    <row r="616" spans="53:63" x14ac:dyDescent="0.3">
      <c r="BA616" s="274">
        <v>609</v>
      </c>
      <c r="BB616" s="275">
        <v>135000</v>
      </c>
      <c r="BC616" s="275">
        <v>99000</v>
      </c>
      <c r="BD616" s="275">
        <v>110000</v>
      </c>
      <c r="BE616" s="275">
        <v>85000</v>
      </c>
      <c r="BF616" s="275">
        <v>99000</v>
      </c>
      <c r="BK616" s="121" t="s">
        <v>287</v>
      </c>
    </row>
    <row r="617" spans="53:63" x14ac:dyDescent="0.3">
      <c r="BA617" s="274">
        <v>610</v>
      </c>
      <c r="BB617" s="275">
        <v>135000</v>
      </c>
      <c r="BC617" s="275">
        <v>99000</v>
      </c>
      <c r="BD617" s="275">
        <v>110000</v>
      </c>
      <c r="BE617" s="275">
        <v>85000</v>
      </c>
      <c r="BF617" s="275">
        <v>99000</v>
      </c>
      <c r="BK617" s="121" t="s">
        <v>287</v>
      </c>
    </row>
    <row r="618" spans="53:63" x14ac:dyDescent="0.3">
      <c r="BA618" s="274">
        <v>611</v>
      </c>
      <c r="BB618" s="275">
        <v>135000</v>
      </c>
      <c r="BC618" s="275">
        <v>99000</v>
      </c>
      <c r="BD618" s="275">
        <v>110000</v>
      </c>
      <c r="BE618" s="275">
        <v>85000</v>
      </c>
      <c r="BF618" s="275">
        <v>99000</v>
      </c>
      <c r="BK618" s="121" t="s">
        <v>287</v>
      </c>
    </row>
    <row r="619" spans="53:63" x14ac:dyDescent="0.3">
      <c r="BA619" s="274">
        <v>612</v>
      </c>
      <c r="BB619" s="275">
        <v>135000</v>
      </c>
      <c r="BC619" s="275">
        <v>99000</v>
      </c>
      <c r="BD619" s="275">
        <v>110000</v>
      </c>
      <c r="BE619" s="275">
        <v>85000</v>
      </c>
      <c r="BF619" s="275">
        <v>99000</v>
      </c>
      <c r="BK619" s="121" t="s">
        <v>287</v>
      </c>
    </row>
    <row r="620" spans="53:63" x14ac:dyDescent="0.3">
      <c r="BA620" s="274">
        <v>613</v>
      </c>
      <c r="BB620" s="275">
        <v>135000</v>
      </c>
      <c r="BC620" s="275">
        <v>99000</v>
      </c>
      <c r="BD620" s="275">
        <v>110000</v>
      </c>
      <c r="BE620" s="275">
        <v>85000</v>
      </c>
      <c r="BF620" s="275">
        <v>99000</v>
      </c>
      <c r="BK620" s="121" t="s">
        <v>287</v>
      </c>
    </row>
    <row r="621" spans="53:63" x14ac:dyDescent="0.3">
      <c r="BA621" s="274">
        <v>614</v>
      </c>
      <c r="BB621" s="275">
        <v>135000</v>
      </c>
      <c r="BC621" s="275">
        <v>99000</v>
      </c>
      <c r="BD621" s="275">
        <v>110000</v>
      </c>
      <c r="BE621" s="275">
        <v>85000</v>
      </c>
      <c r="BF621" s="275">
        <v>99000</v>
      </c>
      <c r="BK621" s="121" t="s">
        <v>287</v>
      </c>
    </row>
    <row r="622" spans="53:63" x14ac:dyDescent="0.3">
      <c r="BA622" s="274">
        <v>615</v>
      </c>
      <c r="BB622" s="275">
        <v>135000</v>
      </c>
      <c r="BC622" s="275">
        <v>99000</v>
      </c>
      <c r="BD622" s="275">
        <v>110000</v>
      </c>
      <c r="BE622" s="275">
        <v>85000</v>
      </c>
      <c r="BF622" s="275">
        <v>99000</v>
      </c>
      <c r="BK622" s="121" t="s">
        <v>287</v>
      </c>
    </row>
    <row r="623" spans="53:63" x14ac:dyDescent="0.3">
      <c r="BA623" s="274">
        <v>616</v>
      </c>
      <c r="BB623" s="275">
        <v>135000</v>
      </c>
      <c r="BC623" s="275">
        <v>99000</v>
      </c>
      <c r="BD623" s="275">
        <v>110000</v>
      </c>
      <c r="BE623" s="275">
        <v>85000</v>
      </c>
      <c r="BF623" s="275">
        <v>99000</v>
      </c>
      <c r="BK623" s="121" t="s">
        <v>287</v>
      </c>
    </row>
    <row r="624" spans="53:63" x14ac:dyDescent="0.3">
      <c r="BA624" s="274">
        <v>617</v>
      </c>
      <c r="BB624" s="275">
        <v>135000</v>
      </c>
      <c r="BC624" s="275">
        <v>99000</v>
      </c>
      <c r="BD624" s="275">
        <v>110000</v>
      </c>
      <c r="BE624" s="275">
        <v>85000</v>
      </c>
      <c r="BF624" s="275">
        <v>99000</v>
      </c>
      <c r="BK624" s="121" t="s">
        <v>287</v>
      </c>
    </row>
    <row r="625" spans="53:63" x14ac:dyDescent="0.3">
      <c r="BA625" s="274">
        <v>618</v>
      </c>
      <c r="BB625" s="275">
        <v>135000</v>
      </c>
      <c r="BC625" s="275">
        <v>99000</v>
      </c>
      <c r="BD625" s="275">
        <v>110000</v>
      </c>
      <c r="BE625" s="275">
        <v>85000</v>
      </c>
      <c r="BF625" s="275">
        <v>99000</v>
      </c>
      <c r="BK625" s="121" t="s">
        <v>287</v>
      </c>
    </row>
    <row r="626" spans="53:63" x14ac:dyDescent="0.3">
      <c r="BA626" s="274">
        <v>619</v>
      </c>
      <c r="BB626" s="275">
        <v>135000</v>
      </c>
      <c r="BC626" s="275">
        <v>99000</v>
      </c>
      <c r="BD626" s="275">
        <v>110000</v>
      </c>
      <c r="BE626" s="275">
        <v>85000</v>
      </c>
      <c r="BF626" s="275">
        <v>99000</v>
      </c>
      <c r="BK626" s="121" t="s">
        <v>287</v>
      </c>
    </row>
    <row r="627" spans="53:63" x14ac:dyDescent="0.3">
      <c r="BA627" s="274">
        <v>620</v>
      </c>
      <c r="BB627" s="275">
        <v>135000</v>
      </c>
      <c r="BC627" s="275">
        <v>99000</v>
      </c>
      <c r="BD627" s="275">
        <v>110000</v>
      </c>
      <c r="BE627" s="275">
        <v>85000</v>
      </c>
      <c r="BF627" s="275">
        <v>99000</v>
      </c>
      <c r="BK627" s="121" t="s">
        <v>287</v>
      </c>
    </row>
    <row r="628" spans="53:63" x14ac:dyDescent="0.3">
      <c r="BA628" s="274">
        <v>621</v>
      </c>
      <c r="BB628" s="275">
        <v>135000</v>
      </c>
      <c r="BC628" s="275">
        <v>99000</v>
      </c>
      <c r="BD628" s="275">
        <v>110000</v>
      </c>
      <c r="BE628" s="275">
        <v>85000</v>
      </c>
      <c r="BF628" s="275">
        <v>99000</v>
      </c>
      <c r="BK628" s="121" t="s">
        <v>287</v>
      </c>
    </row>
    <row r="629" spans="53:63" x14ac:dyDescent="0.3">
      <c r="BA629" s="274">
        <v>622</v>
      </c>
      <c r="BB629" s="275">
        <v>135000</v>
      </c>
      <c r="BC629" s="275">
        <v>99000</v>
      </c>
      <c r="BD629" s="275">
        <v>110000</v>
      </c>
      <c r="BE629" s="275">
        <v>85000</v>
      </c>
      <c r="BF629" s="275">
        <v>99000</v>
      </c>
      <c r="BK629" s="121" t="s">
        <v>287</v>
      </c>
    </row>
    <row r="630" spans="53:63" x14ac:dyDescent="0.3">
      <c r="BA630" s="274">
        <v>623</v>
      </c>
      <c r="BB630" s="275">
        <v>135000</v>
      </c>
      <c r="BC630" s="275">
        <v>99000</v>
      </c>
      <c r="BD630" s="275">
        <v>110000</v>
      </c>
      <c r="BE630" s="275">
        <v>85000</v>
      </c>
      <c r="BF630" s="275">
        <v>99000</v>
      </c>
      <c r="BK630" s="121" t="s">
        <v>287</v>
      </c>
    </row>
    <row r="631" spans="53:63" x14ac:dyDescent="0.3">
      <c r="BA631" s="274">
        <v>624</v>
      </c>
      <c r="BB631" s="275">
        <v>135000</v>
      </c>
      <c r="BC631" s="275">
        <v>99000</v>
      </c>
      <c r="BD631" s="275">
        <v>110000</v>
      </c>
      <c r="BE631" s="275">
        <v>85000</v>
      </c>
      <c r="BF631" s="275">
        <v>99000</v>
      </c>
      <c r="BK631" s="121" t="s">
        <v>287</v>
      </c>
    </row>
    <row r="632" spans="53:63" x14ac:dyDescent="0.3">
      <c r="BA632" s="274">
        <v>625</v>
      </c>
      <c r="BB632" s="275">
        <v>135000</v>
      </c>
      <c r="BC632" s="275">
        <v>99000</v>
      </c>
      <c r="BD632" s="275">
        <v>110000</v>
      </c>
      <c r="BE632" s="275">
        <v>85000</v>
      </c>
      <c r="BF632" s="275">
        <v>99000</v>
      </c>
      <c r="BK632" s="121" t="s">
        <v>287</v>
      </c>
    </row>
    <row r="633" spans="53:63" x14ac:dyDescent="0.3">
      <c r="BA633" s="274">
        <v>626</v>
      </c>
      <c r="BB633" s="275">
        <v>135000</v>
      </c>
      <c r="BC633" s="275">
        <v>99000</v>
      </c>
      <c r="BD633" s="275">
        <v>110000</v>
      </c>
      <c r="BE633" s="275">
        <v>85000</v>
      </c>
      <c r="BF633" s="275">
        <v>99000</v>
      </c>
      <c r="BK633" s="121" t="s">
        <v>287</v>
      </c>
    </row>
    <row r="634" spans="53:63" x14ac:dyDescent="0.3">
      <c r="BA634" s="274">
        <v>627</v>
      </c>
      <c r="BB634" s="275">
        <v>135000</v>
      </c>
      <c r="BC634" s="275">
        <v>99000</v>
      </c>
      <c r="BD634" s="275">
        <v>110000</v>
      </c>
      <c r="BE634" s="275">
        <v>85000</v>
      </c>
      <c r="BF634" s="275">
        <v>99000</v>
      </c>
      <c r="BK634" s="121" t="s">
        <v>287</v>
      </c>
    </row>
    <row r="635" spans="53:63" x14ac:dyDescent="0.3">
      <c r="BA635" s="274">
        <v>628</v>
      </c>
      <c r="BB635" s="275">
        <v>135000</v>
      </c>
      <c r="BC635" s="275">
        <v>99000</v>
      </c>
      <c r="BD635" s="275">
        <v>110000</v>
      </c>
      <c r="BE635" s="275">
        <v>85000</v>
      </c>
      <c r="BF635" s="275">
        <v>99000</v>
      </c>
      <c r="BK635" s="121" t="s">
        <v>287</v>
      </c>
    </row>
    <row r="636" spans="53:63" x14ac:dyDescent="0.3">
      <c r="BA636" s="274">
        <v>629</v>
      </c>
      <c r="BB636" s="275">
        <v>135000</v>
      </c>
      <c r="BC636" s="275">
        <v>99000</v>
      </c>
      <c r="BD636" s="275">
        <v>110000</v>
      </c>
      <c r="BE636" s="275">
        <v>85000</v>
      </c>
      <c r="BF636" s="275">
        <v>99000</v>
      </c>
      <c r="BK636" s="121" t="s">
        <v>287</v>
      </c>
    </row>
    <row r="637" spans="53:63" x14ac:dyDescent="0.3">
      <c r="BA637" s="274">
        <v>630</v>
      </c>
      <c r="BB637" s="275">
        <v>135000</v>
      </c>
      <c r="BC637" s="275">
        <v>99000</v>
      </c>
      <c r="BD637" s="275">
        <v>110000</v>
      </c>
      <c r="BE637" s="275">
        <v>85000</v>
      </c>
      <c r="BF637" s="275">
        <v>99000</v>
      </c>
      <c r="BK637" s="121" t="s">
        <v>287</v>
      </c>
    </row>
    <row r="638" spans="53:63" x14ac:dyDescent="0.3">
      <c r="BA638" s="274">
        <v>631</v>
      </c>
      <c r="BB638" s="275">
        <v>135000</v>
      </c>
      <c r="BC638" s="275">
        <v>99000</v>
      </c>
      <c r="BD638" s="275">
        <v>110000</v>
      </c>
      <c r="BE638" s="275">
        <v>85000</v>
      </c>
      <c r="BF638" s="275">
        <v>99000</v>
      </c>
      <c r="BK638" s="121" t="s">
        <v>287</v>
      </c>
    </row>
    <row r="639" spans="53:63" x14ac:dyDescent="0.3">
      <c r="BA639" s="274">
        <v>632</v>
      </c>
      <c r="BB639" s="275">
        <v>135000</v>
      </c>
      <c r="BC639" s="275">
        <v>99000</v>
      </c>
      <c r="BD639" s="275">
        <v>110000</v>
      </c>
      <c r="BE639" s="275">
        <v>85000</v>
      </c>
      <c r="BF639" s="275">
        <v>99000</v>
      </c>
      <c r="BK639" s="121" t="s">
        <v>287</v>
      </c>
    </row>
    <row r="640" spans="53:63" x14ac:dyDescent="0.3">
      <c r="BA640" s="274">
        <v>633</v>
      </c>
      <c r="BB640" s="275">
        <v>135000</v>
      </c>
      <c r="BC640" s="275">
        <v>99000</v>
      </c>
      <c r="BD640" s="275">
        <v>110000</v>
      </c>
      <c r="BE640" s="275">
        <v>85000</v>
      </c>
      <c r="BF640" s="275">
        <v>99000</v>
      </c>
      <c r="BK640" s="121" t="s">
        <v>287</v>
      </c>
    </row>
    <row r="641" spans="53:63" x14ac:dyDescent="0.3">
      <c r="BA641" s="274">
        <v>634</v>
      </c>
      <c r="BB641" s="275">
        <v>135000</v>
      </c>
      <c r="BC641" s="275">
        <v>99000</v>
      </c>
      <c r="BD641" s="275">
        <v>110000</v>
      </c>
      <c r="BE641" s="275">
        <v>85000</v>
      </c>
      <c r="BF641" s="275">
        <v>99000</v>
      </c>
      <c r="BK641" s="121" t="s">
        <v>287</v>
      </c>
    </row>
    <row r="642" spans="53:63" x14ac:dyDescent="0.3">
      <c r="BA642" s="274">
        <v>635</v>
      </c>
      <c r="BB642" s="275">
        <v>135000</v>
      </c>
      <c r="BC642" s="275">
        <v>99000</v>
      </c>
      <c r="BD642" s="275">
        <v>110000</v>
      </c>
      <c r="BE642" s="275">
        <v>85000</v>
      </c>
      <c r="BF642" s="275">
        <v>99000</v>
      </c>
      <c r="BK642" s="121" t="s">
        <v>287</v>
      </c>
    </row>
    <row r="643" spans="53:63" x14ac:dyDescent="0.3">
      <c r="BA643" s="274">
        <v>636</v>
      </c>
      <c r="BB643" s="275">
        <v>135000</v>
      </c>
      <c r="BC643" s="275">
        <v>99000</v>
      </c>
      <c r="BD643" s="275">
        <v>110000</v>
      </c>
      <c r="BE643" s="275">
        <v>85000</v>
      </c>
      <c r="BF643" s="275">
        <v>99000</v>
      </c>
      <c r="BK643" s="121" t="s">
        <v>287</v>
      </c>
    </row>
    <row r="644" spans="53:63" x14ac:dyDescent="0.3">
      <c r="BA644" s="274">
        <v>637</v>
      </c>
      <c r="BB644" s="275">
        <v>135000</v>
      </c>
      <c r="BC644" s="275">
        <v>99000</v>
      </c>
      <c r="BD644" s="275">
        <v>110000</v>
      </c>
      <c r="BE644" s="275">
        <v>85000</v>
      </c>
      <c r="BF644" s="275">
        <v>99000</v>
      </c>
      <c r="BK644" s="121" t="s">
        <v>287</v>
      </c>
    </row>
    <row r="645" spans="53:63" x14ac:dyDescent="0.3">
      <c r="BA645" s="274">
        <v>638</v>
      </c>
      <c r="BB645" s="275">
        <v>135000</v>
      </c>
      <c r="BC645" s="275">
        <v>99000</v>
      </c>
      <c r="BD645" s="275">
        <v>110000</v>
      </c>
      <c r="BE645" s="275">
        <v>85000</v>
      </c>
      <c r="BF645" s="275">
        <v>99000</v>
      </c>
      <c r="BK645" s="121" t="s">
        <v>287</v>
      </c>
    </row>
    <row r="646" spans="53:63" x14ac:dyDescent="0.3">
      <c r="BA646" s="274">
        <v>639</v>
      </c>
      <c r="BB646" s="275">
        <v>135000</v>
      </c>
      <c r="BC646" s="275">
        <v>99000</v>
      </c>
      <c r="BD646" s="275">
        <v>110000</v>
      </c>
      <c r="BE646" s="275">
        <v>85000</v>
      </c>
      <c r="BF646" s="275">
        <v>99000</v>
      </c>
      <c r="BK646" s="121" t="s">
        <v>287</v>
      </c>
    </row>
    <row r="647" spans="53:63" x14ac:dyDescent="0.3">
      <c r="BA647" s="274">
        <v>640</v>
      </c>
      <c r="BB647" s="275">
        <v>135000</v>
      </c>
      <c r="BC647" s="275">
        <v>99000</v>
      </c>
      <c r="BD647" s="275">
        <v>110000</v>
      </c>
      <c r="BE647" s="275">
        <v>85000</v>
      </c>
      <c r="BF647" s="275">
        <v>99000</v>
      </c>
      <c r="BK647" s="121" t="s">
        <v>287</v>
      </c>
    </row>
    <row r="648" spans="53:63" x14ac:dyDescent="0.3">
      <c r="BA648" s="274">
        <v>641</v>
      </c>
      <c r="BB648" s="275">
        <v>135000</v>
      </c>
      <c r="BC648" s="275">
        <v>99000</v>
      </c>
      <c r="BD648" s="275">
        <v>110000</v>
      </c>
      <c r="BE648" s="275">
        <v>85000</v>
      </c>
      <c r="BF648" s="275">
        <v>99000</v>
      </c>
      <c r="BK648" s="121" t="s">
        <v>287</v>
      </c>
    </row>
    <row r="649" spans="53:63" x14ac:dyDescent="0.3">
      <c r="BA649" s="274">
        <v>642</v>
      </c>
      <c r="BB649" s="275">
        <v>135000</v>
      </c>
      <c r="BC649" s="275">
        <v>99000</v>
      </c>
      <c r="BD649" s="275">
        <v>110000</v>
      </c>
      <c r="BE649" s="275">
        <v>85000</v>
      </c>
      <c r="BF649" s="275">
        <v>99000</v>
      </c>
      <c r="BK649" s="121" t="s">
        <v>287</v>
      </c>
    </row>
    <row r="650" spans="53:63" x14ac:dyDescent="0.3">
      <c r="BA650" s="274">
        <v>643</v>
      </c>
      <c r="BB650" s="275">
        <v>135000</v>
      </c>
      <c r="BC650" s="275">
        <v>99000</v>
      </c>
      <c r="BD650" s="275">
        <v>110000</v>
      </c>
      <c r="BE650" s="275">
        <v>85000</v>
      </c>
      <c r="BF650" s="275">
        <v>99000</v>
      </c>
      <c r="BK650" s="121" t="s">
        <v>287</v>
      </c>
    </row>
    <row r="651" spans="53:63" x14ac:dyDescent="0.3">
      <c r="BA651" s="274">
        <v>644</v>
      </c>
      <c r="BB651" s="275">
        <v>135000</v>
      </c>
      <c r="BC651" s="275">
        <v>99000</v>
      </c>
      <c r="BD651" s="275">
        <v>110000</v>
      </c>
      <c r="BE651" s="275">
        <v>85000</v>
      </c>
      <c r="BF651" s="275">
        <v>99000</v>
      </c>
      <c r="BK651" s="121" t="s">
        <v>287</v>
      </c>
    </row>
    <row r="652" spans="53:63" x14ac:dyDescent="0.3">
      <c r="BA652" s="274">
        <v>645</v>
      </c>
      <c r="BB652" s="275">
        <v>135000</v>
      </c>
      <c r="BC652" s="275">
        <v>99000</v>
      </c>
      <c r="BD652" s="275">
        <v>110000</v>
      </c>
      <c r="BE652" s="275">
        <v>85000</v>
      </c>
      <c r="BF652" s="275">
        <v>99000</v>
      </c>
      <c r="BK652" s="121" t="s">
        <v>287</v>
      </c>
    </row>
    <row r="653" spans="53:63" x14ac:dyDescent="0.3">
      <c r="BA653" s="274">
        <v>646</v>
      </c>
      <c r="BB653" s="275">
        <v>135000</v>
      </c>
      <c r="BC653" s="275">
        <v>99000</v>
      </c>
      <c r="BD653" s="275">
        <v>110000</v>
      </c>
      <c r="BE653" s="275">
        <v>85000</v>
      </c>
      <c r="BF653" s="275">
        <v>99000</v>
      </c>
      <c r="BK653" s="121" t="s">
        <v>287</v>
      </c>
    </row>
    <row r="654" spans="53:63" x14ac:dyDescent="0.3">
      <c r="BA654" s="274">
        <v>647</v>
      </c>
      <c r="BB654" s="275">
        <v>135000</v>
      </c>
      <c r="BC654" s="275">
        <v>99000</v>
      </c>
      <c r="BD654" s="275">
        <v>110000</v>
      </c>
      <c r="BE654" s="275">
        <v>85000</v>
      </c>
      <c r="BF654" s="275">
        <v>99000</v>
      </c>
      <c r="BK654" s="121" t="s">
        <v>287</v>
      </c>
    </row>
    <row r="655" spans="53:63" x14ac:dyDescent="0.3">
      <c r="BA655" s="274">
        <v>648</v>
      </c>
      <c r="BB655" s="275">
        <v>135000</v>
      </c>
      <c r="BC655" s="275">
        <v>99000</v>
      </c>
      <c r="BD655" s="275">
        <v>110000</v>
      </c>
      <c r="BE655" s="275">
        <v>85000</v>
      </c>
      <c r="BF655" s="275">
        <v>99000</v>
      </c>
      <c r="BK655" s="121" t="s">
        <v>287</v>
      </c>
    </row>
    <row r="656" spans="53:63" x14ac:dyDescent="0.3">
      <c r="BA656" s="274">
        <v>649</v>
      </c>
      <c r="BB656" s="275">
        <v>135000</v>
      </c>
      <c r="BC656" s="275">
        <v>99000</v>
      </c>
      <c r="BD656" s="275">
        <v>110000</v>
      </c>
      <c r="BE656" s="275">
        <v>85000</v>
      </c>
      <c r="BF656" s="275">
        <v>99000</v>
      </c>
      <c r="BK656" s="121" t="s">
        <v>287</v>
      </c>
    </row>
    <row r="657" spans="53:63" x14ac:dyDescent="0.3">
      <c r="BA657" s="274">
        <v>650</v>
      </c>
      <c r="BB657" s="275">
        <v>135000</v>
      </c>
      <c r="BC657" s="275">
        <v>99000</v>
      </c>
      <c r="BD657" s="275">
        <v>110000</v>
      </c>
      <c r="BE657" s="275">
        <v>85000</v>
      </c>
      <c r="BF657" s="275">
        <v>99000</v>
      </c>
      <c r="BK657" s="121" t="s">
        <v>287</v>
      </c>
    </row>
    <row r="658" spans="53:63" x14ac:dyDescent="0.3">
      <c r="BA658" s="274">
        <v>651</v>
      </c>
      <c r="BB658" s="275">
        <v>135000</v>
      </c>
      <c r="BC658" s="275">
        <v>99000</v>
      </c>
      <c r="BD658" s="275">
        <v>110000</v>
      </c>
      <c r="BE658" s="275">
        <v>85000</v>
      </c>
      <c r="BF658" s="275">
        <v>99000</v>
      </c>
      <c r="BK658" s="121" t="s">
        <v>287</v>
      </c>
    </row>
    <row r="659" spans="53:63" x14ac:dyDescent="0.3">
      <c r="BA659" s="274">
        <v>652</v>
      </c>
      <c r="BB659" s="275">
        <v>135000</v>
      </c>
      <c r="BC659" s="275">
        <v>99000</v>
      </c>
      <c r="BD659" s="275">
        <v>110000</v>
      </c>
      <c r="BE659" s="275">
        <v>85000</v>
      </c>
      <c r="BF659" s="275">
        <v>99000</v>
      </c>
      <c r="BK659" s="121" t="s">
        <v>287</v>
      </c>
    </row>
    <row r="660" spans="53:63" x14ac:dyDescent="0.3">
      <c r="BA660" s="274">
        <v>653</v>
      </c>
      <c r="BB660" s="275">
        <v>135000</v>
      </c>
      <c r="BC660" s="275">
        <v>99000</v>
      </c>
      <c r="BD660" s="275">
        <v>110000</v>
      </c>
      <c r="BE660" s="275">
        <v>85000</v>
      </c>
      <c r="BF660" s="275">
        <v>99000</v>
      </c>
      <c r="BK660" s="121" t="s">
        <v>287</v>
      </c>
    </row>
    <row r="661" spans="53:63" x14ac:dyDescent="0.3">
      <c r="BA661" s="274">
        <v>654</v>
      </c>
      <c r="BB661" s="275">
        <v>135000</v>
      </c>
      <c r="BC661" s="275">
        <v>99000</v>
      </c>
      <c r="BD661" s="275">
        <v>110000</v>
      </c>
      <c r="BE661" s="275">
        <v>85000</v>
      </c>
      <c r="BF661" s="275">
        <v>99000</v>
      </c>
      <c r="BK661" s="121" t="s">
        <v>287</v>
      </c>
    </row>
    <row r="662" spans="53:63" x14ac:dyDescent="0.3">
      <c r="BA662" s="274">
        <v>655</v>
      </c>
      <c r="BB662" s="275">
        <v>135000</v>
      </c>
      <c r="BC662" s="275">
        <v>99000</v>
      </c>
      <c r="BD662" s="275">
        <v>110000</v>
      </c>
      <c r="BE662" s="275">
        <v>85000</v>
      </c>
      <c r="BF662" s="275">
        <v>99000</v>
      </c>
      <c r="BK662" s="121" t="s">
        <v>287</v>
      </c>
    </row>
    <row r="663" spans="53:63" x14ac:dyDescent="0.3">
      <c r="BA663" s="274">
        <v>656</v>
      </c>
      <c r="BB663" s="275">
        <v>135000</v>
      </c>
      <c r="BC663" s="275">
        <v>99000</v>
      </c>
      <c r="BD663" s="275">
        <v>110000</v>
      </c>
      <c r="BE663" s="275">
        <v>85000</v>
      </c>
      <c r="BF663" s="275">
        <v>99000</v>
      </c>
      <c r="BK663" s="121" t="s">
        <v>287</v>
      </c>
    </row>
    <row r="664" spans="53:63" x14ac:dyDescent="0.3">
      <c r="BA664" s="274">
        <v>657</v>
      </c>
      <c r="BB664" s="275">
        <v>135000</v>
      </c>
      <c r="BC664" s="275">
        <v>99000</v>
      </c>
      <c r="BD664" s="275">
        <v>110000</v>
      </c>
      <c r="BE664" s="275">
        <v>85000</v>
      </c>
      <c r="BF664" s="275">
        <v>99000</v>
      </c>
      <c r="BK664" s="121" t="s">
        <v>287</v>
      </c>
    </row>
    <row r="665" spans="53:63" x14ac:dyDescent="0.3">
      <c r="BA665" s="274">
        <v>658</v>
      </c>
      <c r="BB665" s="275">
        <v>135000</v>
      </c>
      <c r="BC665" s="275">
        <v>99000</v>
      </c>
      <c r="BD665" s="275">
        <v>110000</v>
      </c>
      <c r="BE665" s="275">
        <v>85000</v>
      </c>
      <c r="BF665" s="275">
        <v>99000</v>
      </c>
      <c r="BK665" s="121" t="s">
        <v>287</v>
      </c>
    </row>
    <row r="666" spans="53:63" x14ac:dyDescent="0.3">
      <c r="BA666" s="274">
        <v>659</v>
      </c>
      <c r="BB666" s="275">
        <v>135000</v>
      </c>
      <c r="BC666" s="275">
        <v>99000</v>
      </c>
      <c r="BD666" s="275">
        <v>110000</v>
      </c>
      <c r="BE666" s="275">
        <v>85000</v>
      </c>
      <c r="BF666" s="275">
        <v>99000</v>
      </c>
      <c r="BK666" s="121" t="s">
        <v>287</v>
      </c>
    </row>
    <row r="667" spans="53:63" x14ac:dyDescent="0.3">
      <c r="BA667" s="274">
        <v>660</v>
      </c>
      <c r="BB667" s="275">
        <v>135000</v>
      </c>
      <c r="BC667" s="275">
        <v>99000</v>
      </c>
      <c r="BD667" s="275">
        <v>110000</v>
      </c>
      <c r="BE667" s="275">
        <v>85000</v>
      </c>
      <c r="BF667" s="275">
        <v>99000</v>
      </c>
      <c r="BK667" s="121" t="s">
        <v>287</v>
      </c>
    </row>
    <row r="668" spans="53:63" x14ac:dyDescent="0.3">
      <c r="BA668" s="274">
        <v>661</v>
      </c>
      <c r="BB668" s="275">
        <v>135000</v>
      </c>
      <c r="BC668" s="275">
        <v>99000</v>
      </c>
      <c r="BD668" s="275">
        <v>110000</v>
      </c>
      <c r="BE668" s="275">
        <v>85000</v>
      </c>
      <c r="BF668" s="275">
        <v>99000</v>
      </c>
      <c r="BK668" s="121" t="s">
        <v>287</v>
      </c>
    </row>
    <row r="669" spans="53:63" x14ac:dyDescent="0.3">
      <c r="BA669" s="274">
        <v>662</v>
      </c>
      <c r="BB669" s="275">
        <v>135000</v>
      </c>
      <c r="BC669" s="275">
        <v>99000</v>
      </c>
      <c r="BD669" s="275">
        <v>110000</v>
      </c>
      <c r="BE669" s="275">
        <v>85000</v>
      </c>
      <c r="BF669" s="275">
        <v>99000</v>
      </c>
      <c r="BK669" s="121" t="s">
        <v>287</v>
      </c>
    </row>
    <row r="670" spans="53:63" x14ac:dyDescent="0.3">
      <c r="BA670" s="274">
        <v>663</v>
      </c>
      <c r="BB670" s="275">
        <v>135000</v>
      </c>
      <c r="BC670" s="275">
        <v>99000</v>
      </c>
      <c r="BD670" s="275">
        <v>110000</v>
      </c>
      <c r="BE670" s="275">
        <v>85000</v>
      </c>
      <c r="BF670" s="275">
        <v>99000</v>
      </c>
      <c r="BK670" s="121" t="s">
        <v>287</v>
      </c>
    </row>
    <row r="671" spans="53:63" x14ac:dyDescent="0.3">
      <c r="BA671" s="274">
        <v>664</v>
      </c>
      <c r="BB671" s="275">
        <v>135000</v>
      </c>
      <c r="BC671" s="275">
        <v>99000</v>
      </c>
      <c r="BD671" s="275">
        <v>110000</v>
      </c>
      <c r="BE671" s="275">
        <v>85000</v>
      </c>
      <c r="BF671" s="275">
        <v>99000</v>
      </c>
      <c r="BK671" s="121" t="s">
        <v>287</v>
      </c>
    </row>
    <row r="672" spans="53:63" x14ac:dyDescent="0.3">
      <c r="BA672" s="274">
        <v>665</v>
      </c>
      <c r="BB672" s="275">
        <v>135000</v>
      </c>
      <c r="BC672" s="275">
        <v>99000</v>
      </c>
      <c r="BD672" s="275">
        <v>110000</v>
      </c>
      <c r="BE672" s="275">
        <v>85000</v>
      </c>
      <c r="BF672" s="275">
        <v>99000</v>
      </c>
      <c r="BK672" s="121" t="s">
        <v>287</v>
      </c>
    </row>
    <row r="673" spans="53:63" x14ac:dyDescent="0.3">
      <c r="BA673" s="274">
        <v>666</v>
      </c>
      <c r="BB673" s="275">
        <v>135000</v>
      </c>
      <c r="BC673" s="275">
        <v>99000</v>
      </c>
      <c r="BD673" s="275">
        <v>110000</v>
      </c>
      <c r="BE673" s="275">
        <v>85000</v>
      </c>
      <c r="BF673" s="275">
        <v>99000</v>
      </c>
      <c r="BK673" s="121" t="s">
        <v>287</v>
      </c>
    </row>
    <row r="674" spans="53:63" x14ac:dyDescent="0.3">
      <c r="BA674" s="274">
        <v>667</v>
      </c>
      <c r="BB674" s="275">
        <v>135000</v>
      </c>
      <c r="BC674" s="275">
        <v>99000</v>
      </c>
      <c r="BD674" s="275">
        <v>110000</v>
      </c>
      <c r="BE674" s="275">
        <v>85000</v>
      </c>
      <c r="BF674" s="275">
        <v>99000</v>
      </c>
      <c r="BK674" s="121" t="s">
        <v>287</v>
      </c>
    </row>
    <row r="675" spans="53:63" x14ac:dyDescent="0.3">
      <c r="BA675" s="274">
        <v>668</v>
      </c>
      <c r="BB675" s="275">
        <v>135000</v>
      </c>
      <c r="BC675" s="275">
        <v>99000</v>
      </c>
      <c r="BD675" s="275">
        <v>110000</v>
      </c>
      <c r="BE675" s="275">
        <v>85000</v>
      </c>
      <c r="BF675" s="275">
        <v>99000</v>
      </c>
      <c r="BK675" s="121" t="s">
        <v>287</v>
      </c>
    </row>
    <row r="676" spans="53:63" x14ac:dyDescent="0.3">
      <c r="BA676" s="274">
        <v>669</v>
      </c>
      <c r="BB676" s="275">
        <v>135000</v>
      </c>
      <c r="BC676" s="275">
        <v>99000</v>
      </c>
      <c r="BD676" s="275">
        <v>110000</v>
      </c>
      <c r="BE676" s="275">
        <v>85000</v>
      </c>
      <c r="BF676" s="275">
        <v>99000</v>
      </c>
      <c r="BK676" s="121" t="s">
        <v>287</v>
      </c>
    </row>
    <row r="677" spans="53:63" x14ac:dyDescent="0.3">
      <c r="BA677" s="274">
        <v>670</v>
      </c>
      <c r="BB677" s="275">
        <v>135000</v>
      </c>
      <c r="BC677" s="275">
        <v>99000</v>
      </c>
      <c r="BD677" s="275">
        <v>110000</v>
      </c>
      <c r="BE677" s="275">
        <v>85000</v>
      </c>
      <c r="BF677" s="275">
        <v>99000</v>
      </c>
      <c r="BK677" s="121" t="s">
        <v>287</v>
      </c>
    </row>
    <row r="678" spans="53:63" x14ac:dyDescent="0.3">
      <c r="BA678" s="274">
        <v>671</v>
      </c>
      <c r="BB678" s="275">
        <v>135000</v>
      </c>
      <c r="BC678" s="275">
        <v>99000</v>
      </c>
      <c r="BD678" s="275">
        <v>110000</v>
      </c>
      <c r="BE678" s="275">
        <v>85000</v>
      </c>
      <c r="BF678" s="275">
        <v>99000</v>
      </c>
      <c r="BK678" s="121" t="s">
        <v>287</v>
      </c>
    </row>
    <row r="679" spans="53:63" x14ac:dyDescent="0.3">
      <c r="BA679" s="274">
        <v>672</v>
      </c>
      <c r="BB679" s="275">
        <v>135000</v>
      </c>
      <c r="BC679" s="275">
        <v>99000</v>
      </c>
      <c r="BD679" s="275">
        <v>110000</v>
      </c>
      <c r="BE679" s="275">
        <v>85000</v>
      </c>
      <c r="BF679" s="275">
        <v>99000</v>
      </c>
      <c r="BK679" s="121" t="s">
        <v>287</v>
      </c>
    </row>
    <row r="680" spans="53:63" x14ac:dyDescent="0.3">
      <c r="BA680" s="274">
        <v>673</v>
      </c>
      <c r="BB680" s="275">
        <v>135000</v>
      </c>
      <c r="BC680" s="275">
        <v>99000</v>
      </c>
      <c r="BD680" s="275">
        <v>110000</v>
      </c>
      <c r="BE680" s="275">
        <v>85000</v>
      </c>
      <c r="BF680" s="275">
        <v>99000</v>
      </c>
      <c r="BK680" s="121" t="s">
        <v>287</v>
      </c>
    </row>
    <row r="681" spans="53:63" x14ac:dyDescent="0.3">
      <c r="BA681" s="274">
        <v>674</v>
      </c>
      <c r="BB681" s="275">
        <v>135000</v>
      </c>
      <c r="BC681" s="275">
        <v>99000</v>
      </c>
      <c r="BD681" s="275">
        <v>110000</v>
      </c>
      <c r="BE681" s="275">
        <v>85000</v>
      </c>
      <c r="BF681" s="275">
        <v>99000</v>
      </c>
      <c r="BK681" s="121" t="s">
        <v>287</v>
      </c>
    </row>
    <row r="682" spans="53:63" x14ac:dyDescent="0.3">
      <c r="BA682" s="274">
        <v>675</v>
      </c>
      <c r="BB682" s="275">
        <v>135000</v>
      </c>
      <c r="BC682" s="275">
        <v>99000</v>
      </c>
      <c r="BD682" s="275">
        <v>110000</v>
      </c>
      <c r="BE682" s="275">
        <v>85000</v>
      </c>
      <c r="BF682" s="275">
        <v>99000</v>
      </c>
      <c r="BK682" s="121" t="s">
        <v>287</v>
      </c>
    </row>
    <row r="683" spans="53:63" x14ac:dyDescent="0.3">
      <c r="BA683" s="274">
        <v>676</v>
      </c>
      <c r="BB683" s="275">
        <v>135000</v>
      </c>
      <c r="BC683" s="275">
        <v>99000</v>
      </c>
      <c r="BD683" s="275">
        <v>110000</v>
      </c>
      <c r="BE683" s="275">
        <v>85000</v>
      </c>
      <c r="BF683" s="275">
        <v>99000</v>
      </c>
      <c r="BK683" s="121" t="s">
        <v>287</v>
      </c>
    </row>
    <row r="684" spans="53:63" x14ac:dyDescent="0.3">
      <c r="BA684" s="274">
        <v>677</v>
      </c>
      <c r="BB684" s="275">
        <v>135000</v>
      </c>
      <c r="BC684" s="275">
        <v>99000</v>
      </c>
      <c r="BD684" s="275">
        <v>110000</v>
      </c>
      <c r="BE684" s="275">
        <v>85000</v>
      </c>
      <c r="BF684" s="275">
        <v>99000</v>
      </c>
      <c r="BK684" s="121" t="s">
        <v>287</v>
      </c>
    </row>
    <row r="685" spans="53:63" x14ac:dyDescent="0.3">
      <c r="BA685" s="274">
        <v>678</v>
      </c>
      <c r="BB685" s="275">
        <v>135000</v>
      </c>
      <c r="BC685" s="275">
        <v>99000</v>
      </c>
      <c r="BD685" s="275">
        <v>110000</v>
      </c>
      <c r="BE685" s="275">
        <v>85000</v>
      </c>
      <c r="BF685" s="275">
        <v>99000</v>
      </c>
      <c r="BK685" s="121" t="s">
        <v>287</v>
      </c>
    </row>
    <row r="686" spans="53:63" x14ac:dyDescent="0.3">
      <c r="BA686" s="274">
        <v>679</v>
      </c>
      <c r="BB686" s="275">
        <v>135000</v>
      </c>
      <c r="BC686" s="275">
        <v>99000</v>
      </c>
      <c r="BD686" s="275">
        <v>110000</v>
      </c>
      <c r="BE686" s="275">
        <v>85000</v>
      </c>
      <c r="BF686" s="275">
        <v>99000</v>
      </c>
      <c r="BK686" s="121" t="s">
        <v>287</v>
      </c>
    </row>
    <row r="687" spans="53:63" x14ac:dyDescent="0.3">
      <c r="BA687" s="274">
        <v>680</v>
      </c>
      <c r="BB687" s="275">
        <v>135000</v>
      </c>
      <c r="BC687" s="275">
        <v>99000</v>
      </c>
      <c r="BD687" s="275">
        <v>110000</v>
      </c>
      <c r="BE687" s="275">
        <v>85000</v>
      </c>
      <c r="BF687" s="275">
        <v>99000</v>
      </c>
      <c r="BK687" s="121" t="s">
        <v>287</v>
      </c>
    </row>
    <row r="688" spans="53:63" x14ac:dyDescent="0.3">
      <c r="BA688" s="274">
        <v>681</v>
      </c>
      <c r="BB688" s="275">
        <v>135000</v>
      </c>
      <c r="BC688" s="275">
        <v>99000</v>
      </c>
      <c r="BD688" s="275">
        <v>110000</v>
      </c>
      <c r="BE688" s="275">
        <v>85000</v>
      </c>
      <c r="BF688" s="275">
        <v>99000</v>
      </c>
      <c r="BK688" s="121" t="s">
        <v>287</v>
      </c>
    </row>
    <row r="689" spans="53:63" x14ac:dyDescent="0.3">
      <c r="BA689" s="274">
        <v>682</v>
      </c>
      <c r="BB689" s="275">
        <v>135000</v>
      </c>
      <c r="BC689" s="275">
        <v>99000</v>
      </c>
      <c r="BD689" s="275">
        <v>110000</v>
      </c>
      <c r="BE689" s="275">
        <v>85000</v>
      </c>
      <c r="BF689" s="275">
        <v>99000</v>
      </c>
      <c r="BK689" s="121" t="s">
        <v>287</v>
      </c>
    </row>
    <row r="690" spans="53:63" x14ac:dyDescent="0.3">
      <c r="BA690" s="274">
        <v>683</v>
      </c>
      <c r="BB690" s="275">
        <v>135000</v>
      </c>
      <c r="BC690" s="275">
        <v>99000</v>
      </c>
      <c r="BD690" s="275">
        <v>110000</v>
      </c>
      <c r="BE690" s="275">
        <v>85000</v>
      </c>
      <c r="BF690" s="275">
        <v>99000</v>
      </c>
      <c r="BK690" s="121" t="s">
        <v>287</v>
      </c>
    </row>
    <row r="691" spans="53:63" x14ac:dyDescent="0.3">
      <c r="BA691" s="274">
        <v>684</v>
      </c>
      <c r="BB691" s="275">
        <v>135000</v>
      </c>
      <c r="BC691" s="275">
        <v>99000</v>
      </c>
      <c r="BD691" s="275">
        <v>110000</v>
      </c>
      <c r="BE691" s="275">
        <v>85000</v>
      </c>
      <c r="BF691" s="275">
        <v>99000</v>
      </c>
      <c r="BK691" s="121" t="s">
        <v>287</v>
      </c>
    </row>
    <row r="692" spans="53:63" x14ac:dyDescent="0.3">
      <c r="BA692" s="274">
        <v>685</v>
      </c>
      <c r="BB692" s="275">
        <v>135000</v>
      </c>
      <c r="BC692" s="275">
        <v>99000</v>
      </c>
      <c r="BD692" s="275">
        <v>110000</v>
      </c>
      <c r="BE692" s="275">
        <v>85000</v>
      </c>
      <c r="BF692" s="275">
        <v>99000</v>
      </c>
      <c r="BK692" s="121" t="s">
        <v>287</v>
      </c>
    </row>
    <row r="693" spans="53:63" x14ac:dyDescent="0.3">
      <c r="BA693" s="274">
        <v>686</v>
      </c>
      <c r="BB693" s="275">
        <v>135000</v>
      </c>
      <c r="BC693" s="275">
        <v>99000</v>
      </c>
      <c r="BD693" s="275">
        <v>110000</v>
      </c>
      <c r="BE693" s="275">
        <v>85000</v>
      </c>
      <c r="BF693" s="275">
        <v>99000</v>
      </c>
      <c r="BK693" s="121" t="s">
        <v>287</v>
      </c>
    </row>
    <row r="694" spans="53:63" x14ac:dyDescent="0.3">
      <c r="BA694" s="274">
        <v>687</v>
      </c>
      <c r="BB694" s="275">
        <v>135000</v>
      </c>
      <c r="BC694" s="275">
        <v>99000</v>
      </c>
      <c r="BD694" s="275">
        <v>110000</v>
      </c>
      <c r="BE694" s="275">
        <v>85000</v>
      </c>
      <c r="BF694" s="275">
        <v>99000</v>
      </c>
      <c r="BK694" s="121" t="s">
        <v>287</v>
      </c>
    </row>
    <row r="695" spans="53:63" x14ac:dyDescent="0.3">
      <c r="BA695" s="274">
        <v>688</v>
      </c>
      <c r="BB695" s="275">
        <v>135000</v>
      </c>
      <c r="BC695" s="275">
        <v>99000</v>
      </c>
      <c r="BD695" s="275">
        <v>110000</v>
      </c>
      <c r="BE695" s="275">
        <v>85000</v>
      </c>
      <c r="BF695" s="275">
        <v>99000</v>
      </c>
      <c r="BK695" s="121" t="s">
        <v>287</v>
      </c>
    </row>
    <row r="696" spans="53:63" x14ac:dyDescent="0.3">
      <c r="BA696" s="274">
        <v>689</v>
      </c>
      <c r="BB696" s="275">
        <v>135000</v>
      </c>
      <c r="BC696" s="275">
        <v>99000</v>
      </c>
      <c r="BD696" s="275">
        <v>110000</v>
      </c>
      <c r="BE696" s="275">
        <v>85000</v>
      </c>
      <c r="BF696" s="275">
        <v>99000</v>
      </c>
      <c r="BK696" s="121" t="s">
        <v>287</v>
      </c>
    </row>
    <row r="697" spans="53:63" x14ac:dyDescent="0.3">
      <c r="BA697" s="274">
        <v>690</v>
      </c>
      <c r="BB697" s="275">
        <v>135000</v>
      </c>
      <c r="BC697" s="275">
        <v>99000</v>
      </c>
      <c r="BD697" s="275">
        <v>110000</v>
      </c>
      <c r="BE697" s="275">
        <v>85000</v>
      </c>
      <c r="BF697" s="275">
        <v>99000</v>
      </c>
      <c r="BK697" s="121" t="s">
        <v>287</v>
      </c>
    </row>
    <row r="698" spans="53:63" x14ac:dyDescent="0.3">
      <c r="BA698" s="274">
        <v>691</v>
      </c>
      <c r="BB698" s="275">
        <v>135000</v>
      </c>
      <c r="BC698" s="275">
        <v>99000</v>
      </c>
      <c r="BD698" s="275">
        <v>110000</v>
      </c>
      <c r="BE698" s="275">
        <v>85000</v>
      </c>
      <c r="BF698" s="275">
        <v>99000</v>
      </c>
      <c r="BK698" s="121" t="s">
        <v>287</v>
      </c>
    </row>
    <row r="699" spans="53:63" x14ac:dyDescent="0.3">
      <c r="BA699" s="274">
        <v>692</v>
      </c>
      <c r="BB699" s="275">
        <v>135000</v>
      </c>
      <c r="BC699" s="275">
        <v>99000</v>
      </c>
      <c r="BD699" s="275">
        <v>110000</v>
      </c>
      <c r="BE699" s="275">
        <v>85000</v>
      </c>
      <c r="BF699" s="275">
        <v>99000</v>
      </c>
      <c r="BK699" s="121" t="s">
        <v>287</v>
      </c>
    </row>
    <row r="700" spans="53:63" x14ac:dyDescent="0.3">
      <c r="BA700" s="274">
        <v>693</v>
      </c>
      <c r="BB700" s="275">
        <v>135000</v>
      </c>
      <c r="BC700" s="275">
        <v>99000</v>
      </c>
      <c r="BD700" s="275">
        <v>110000</v>
      </c>
      <c r="BE700" s="275">
        <v>85000</v>
      </c>
      <c r="BF700" s="275">
        <v>99000</v>
      </c>
      <c r="BK700" s="121" t="s">
        <v>287</v>
      </c>
    </row>
    <row r="701" spans="53:63" x14ac:dyDescent="0.3">
      <c r="BA701" s="274">
        <v>694</v>
      </c>
      <c r="BB701" s="275">
        <v>135000</v>
      </c>
      <c r="BC701" s="275">
        <v>99000</v>
      </c>
      <c r="BD701" s="275">
        <v>110000</v>
      </c>
      <c r="BE701" s="275">
        <v>85000</v>
      </c>
      <c r="BF701" s="275">
        <v>99000</v>
      </c>
      <c r="BK701" s="121" t="s">
        <v>287</v>
      </c>
    </row>
    <row r="702" spans="53:63" x14ac:dyDescent="0.3">
      <c r="BA702" s="274">
        <v>695</v>
      </c>
      <c r="BB702" s="275">
        <v>135000</v>
      </c>
      <c r="BC702" s="275">
        <v>99000</v>
      </c>
      <c r="BD702" s="275">
        <v>110000</v>
      </c>
      <c r="BE702" s="275">
        <v>85000</v>
      </c>
      <c r="BF702" s="275">
        <v>99000</v>
      </c>
      <c r="BK702" s="121" t="s">
        <v>287</v>
      </c>
    </row>
    <row r="703" spans="53:63" x14ac:dyDescent="0.3">
      <c r="BA703" s="274">
        <v>696</v>
      </c>
      <c r="BB703" s="275">
        <v>135000</v>
      </c>
      <c r="BC703" s="275">
        <v>99000</v>
      </c>
      <c r="BD703" s="275">
        <v>110000</v>
      </c>
      <c r="BE703" s="275">
        <v>85000</v>
      </c>
      <c r="BF703" s="275">
        <v>99000</v>
      </c>
      <c r="BK703" s="121" t="s">
        <v>287</v>
      </c>
    </row>
    <row r="704" spans="53:63" x14ac:dyDescent="0.3">
      <c r="BA704" s="274">
        <v>697</v>
      </c>
      <c r="BB704" s="275">
        <v>135000</v>
      </c>
      <c r="BC704" s="275">
        <v>99000</v>
      </c>
      <c r="BD704" s="275">
        <v>110000</v>
      </c>
      <c r="BE704" s="275">
        <v>85000</v>
      </c>
      <c r="BF704" s="275">
        <v>99000</v>
      </c>
      <c r="BK704" s="121" t="s">
        <v>287</v>
      </c>
    </row>
    <row r="705" spans="53:63" x14ac:dyDescent="0.3">
      <c r="BA705" s="274">
        <v>698</v>
      </c>
      <c r="BB705" s="275">
        <v>135000</v>
      </c>
      <c r="BC705" s="275">
        <v>99000</v>
      </c>
      <c r="BD705" s="275">
        <v>110000</v>
      </c>
      <c r="BE705" s="275">
        <v>85000</v>
      </c>
      <c r="BF705" s="275">
        <v>99000</v>
      </c>
      <c r="BK705" s="121" t="s">
        <v>287</v>
      </c>
    </row>
    <row r="706" spans="53:63" x14ac:dyDescent="0.3">
      <c r="BA706" s="274">
        <v>699</v>
      </c>
      <c r="BB706" s="275">
        <v>135000</v>
      </c>
      <c r="BC706" s="275">
        <v>99000</v>
      </c>
      <c r="BD706" s="275">
        <v>110000</v>
      </c>
      <c r="BE706" s="275">
        <v>85000</v>
      </c>
      <c r="BF706" s="275">
        <v>99000</v>
      </c>
      <c r="BK706" s="121" t="s">
        <v>287</v>
      </c>
    </row>
    <row r="707" spans="53:63" x14ac:dyDescent="0.3">
      <c r="BA707" s="274">
        <v>700</v>
      </c>
      <c r="BB707" s="275">
        <v>135000</v>
      </c>
      <c r="BC707" s="275">
        <v>99000</v>
      </c>
      <c r="BD707" s="275">
        <v>110000</v>
      </c>
      <c r="BE707" s="275">
        <v>85000</v>
      </c>
      <c r="BF707" s="275">
        <v>99000</v>
      </c>
      <c r="BK707" s="121" t="s">
        <v>287</v>
      </c>
    </row>
    <row r="708" spans="53:63" x14ac:dyDescent="0.3">
      <c r="BA708" s="274">
        <v>701</v>
      </c>
      <c r="BB708" s="275">
        <v>135000</v>
      </c>
      <c r="BC708" s="275">
        <v>99000</v>
      </c>
      <c r="BD708" s="275">
        <v>110000</v>
      </c>
      <c r="BE708" s="275">
        <v>85000</v>
      </c>
      <c r="BF708" s="275">
        <v>99000</v>
      </c>
      <c r="BK708" s="121" t="s">
        <v>287</v>
      </c>
    </row>
    <row r="709" spans="53:63" x14ac:dyDescent="0.3">
      <c r="BA709" s="274">
        <v>702</v>
      </c>
      <c r="BB709" s="275">
        <v>135000</v>
      </c>
      <c r="BC709" s="275">
        <v>99000</v>
      </c>
      <c r="BD709" s="275">
        <v>110000</v>
      </c>
      <c r="BE709" s="275">
        <v>85000</v>
      </c>
      <c r="BF709" s="275">
        <v>99000</v>
      </c>
      <c r="BK709" s="121" t="s">
        <v>287</v>
      </c>
    </row>
    <row r="710" spans="53:63" x14ac:dyDescent="0.3">
      <c r="BA710" s="274">
        <v>703</v>
      </c>
      <c r="BB710" s="275">
        <v>135000</v>
      </c>
      <c r="BC710" s="275">
        <v>99000</v>
      </c>
      <c r="BD710" s="275">
        <v>110000</v>
      </c>
      <c r="BE710" s="275">
        <v>85000</v>
      </c>
      <c r="BF710" s="275">
        <v>99000</v>
      </c>
      <c r="BK710" s="121" t="s">
        <v>287</v>
      </c>
    </row>
    <row r="711" spans="53:63" x14ac:dyDescent="0.3">
      <c r="BA711" s="274">
        <v>704</v>
      </c>
      <c r="BB711" s="275">
        <v>135000</v>
      </c>
      <c r="BC711" s="275">
        <v>99000</v>
      </c>
      <c r="BD711" s="275">
        <v>110000</v>
      </c>
      <c r="BE711" s="275">
        <v>85000</v>
      </c>
      <c r="BF711" s="275">
        <v>99000</v>
      </c>
      <c r="BK711" s="121" t="s">
        <v>287</v>
      </c>
    </row>
    <row r="712" spans="53:63" x14ac:dyDescent="0.3">
      <c r="BA712" s="274">
        <v>705</v>
      </c>
      <c r="BB712" s="275">
        <v>135000</v>
      </c>
      <c r="BC712" s="275">
        <v>99000</v>
      </c>
      <c r="BD712" s="275">
        <v>110000</v>
      </c>
      <c r="BE712" s="275">
        <v>85000</v>
      </c>
      <c r="BF712" s="275">
        <v>99000</v>
      </c>
      <c r="BK712" s="121" t="s">
        <v>287</v>
      </c>
    </row>
    <row r="713" spans="53:63" x14ac:dyDescent="0.3">
      <c r="BA713" s="274">
        <v>706</v>
      </c>
      <c r="BB713" s="275">
        <v>135000</v>
      </c>
      <c r="BC713" s="275">
        <v>99000</v>
      </c>
      <c r="BD713" s="275">
        <v>110000</v>
      </c>
      <c r="BE713" s="275">
        <v>85000</v>
      </c>
      <c r="BF713" s="275">
        <v>99000</v>
      </c>
      <c r="BK713" s="121" t="s">
        <v>287</v>
      </c>
    </row>
    <row r="714" spans="53:63" x14ac:dyDescent="0.3">
      <c r="BA714" s="274">
        <v>707</v>
      </c>
      <c r="BB714" s="275">
        <v>135000</v>
      </c>
      <c r="BC714" s="275">
        <v>99000</v>
      </c>
      <c r="BD714" s="275">
        <v>110000</v>
      </c>
      <c r="BE714" s="275">
        <v>85000</v>
      </c>
      <c r="BF714" s="275">
        <v>99000</v>
      </c>
      <c r="BK714" s="121" t="s">
        <v>287</v>
      </c>
    </row>
    <row r="715" spans="53:63" x14ac:dyDescent="0.3">
      <c r="BA715" s="274">
        <v>708</v>
      </c>
      <c r="BB715" s="275">
        <v>135000</v>
      </c>
      <c r="BC715" s="275">
        <v>99000</v>
      </c>
      <c r="BD715" s="275">
        <v>110000</v>
      </c>
      <c r="BE715" s="275">
        <v>85000</v>
      </c>
      <c r="BF715" s="275">
        <v>99000</v>
      </c>
      <c r="BK715" s="121" t="s">
        <v>287</v>
      </c>
    </row>
    <row r="716" spans="53:63" x14ac:dyDescent="0.3">
      <c r="BA716" s="274">
        <v>709</v>
      </c>
      <c r="BB716" s="275">
        <v>135000</v>
      </c>
      <c r="BC716" s="275">
        <v>99000</v>
      </c>
      <c r="BD716" s="275">
        <v>110000</v>
      </c>
      <c r="BE716" s="275">
        <v>85000</v>
      </c>
      <c r="BF716" s="275">
        <v>99000</v>
      </c>
      <c r="BK716" s="121" t="s">
        <v>287</v>
      </c>
    </row>
    <row r="717" spans="53:63" x14ac:dyDescent="0.3">
      <c r="BA717" s="274">
        <v>710</v>
      </c>
      <c r="BB717" s="275">
        <v>135000</v>
      </c>
      <c r="BC717" s="275">
        <v>99000</v>
      </c>
      <c r="BD717" s="275">
        <v>110000</v>
      </c>
      <c r="BE717" s="275">
        <v>85000</v>
      </c>
      <c r="BF717" s="275">
        <v>99000</v>
      </c>
      <c r="BK717" s="121" t="s">
        <v>287</v>
      </c>
    </row>
    <row r="718" spans="53:63" x14ac:dyDescent="0.3">
      <c r="BA718" s="274">
        <v>711</v>
      </c>
      <c r="BB718" s="275">
        <v>135000</v>
      </c>
      <c r="BC718" s="275">
        <v>99000</v>
      </c>
      <c r="BD718" s="275">
        <v>110000</v>
      </c>
      <c r="BE718" s="275">
        <v>85000</v>
      </c>
      <c r="BF718" s="275">
        <v>99000</v>
      </c>
      <c r="BK718" s="121" t="s">
        <v>287</v>
      </c>
    </row>
    <row r="719" spans="53:63" x14ac:dyDescent="0.3">
      <c r="BA719" s="274">
        <v>712</v>
      </c>
      <c r="BB719" s="275">
        <v>135000</v>
      </c>
      <c r="BC719" s="275">
        <v>99000</v>
      </c>
      <c r="BD719" s="275">
        <v>110000</v>
      </c>
      <c r="BE719" s="275">
        <v>85000</v>
      </c>
      <c r="BF719" s="275">
        <v>99000</v>
      </c>
      <c r="BK719" s="121" t="s">
        <v>287</v>
      </c>
    </row>
    <row r="720" spans="53:63" x14ac:dyDescent="0.3">
      <c r="BA720" s="274">
        <v>713</v>
      </c>
      <c r="BB720" s="275">
        <v>135000</v>
      </c>
      <c r="BC720" s="275">
        <v>99000</v>
      </c>
      <c r="BD720" s="275">
        <v>110000</v>
      </c>
      <c r="BE720" s="275">
        <v>85000</v>
      </c>
      <c r="BF720" s="275">
        <v>99000</v>
      </c>
      <c r="BK720" s="121" t="s">
        <v>287</v>
      </c>
    </row>
    <row r="721" spans="53:63" x14ac:dyDescent="0.3">
      <c r="BA721" s="274">
        <v>714</v>
      </c>
      <c r="BB721" s="275">
        <v>135000</v>
      </c>
      <c r="BC721" s="275">
        <v>99000</v>
      </c>
      <c r="BD721" s="275">
        <v>110000</v>
      </c>
      <c r="BE721" s="275">
        <v>85000</v>
      </c>
      <c r="BF721" s="275">
        <v>99000</v>
      </c>
      <c r="BK721" s="121" t="s">
        <v>287</v>
      </c>
    </row>
    <row r="722" spans="53:63" x14ac:dyDescent="0.3">
      <c r="BA722" s="274">
        <v>715</v>
      </c>
      <c r="BB722" s="275">
        <v>135000</v>
      </c>
      <c r="BC722" s="275">
        <v>99000</v>
      </c>
      <c r="BD722" s="275">
        <v>110000</v>
      </c>
      <c r="BE722" s="275">
        <v>85000</v>
      </c>
      <c r="BF722" s="275">
        <v>99000</v>
      </c>
      <c r="BK722" s="121" t="s">
        <v>287</v>
      </c>
    </row>
    <row r="723" spans="53:63" x14ac:dyDescent="0.3">
      <c r="BA723" s="274">
        <v>716</v>
      </c>
      <c r="BB723" s="275">
        <v>135000</v>
      </c>
      <c r="BC723" s="275">
        <v>99000</v>
      </c>
      <c r="BD723" s="275">
        <v>110000</v>
      </c>
      <c r="BE723" s="275">
        <v>85000</v>
      </c>
      <c r="BF723" s="275">
        <v>99000</v>
      </c>
      <c r="BK723" s="121" t="s">
        <v>287</v>
      </c>
    </row>
    <row r="724" spans="53:63" x14ac:dyDescent="0.3">
      <c r="BA724" s="274">
        <v>717</v>
      </c>
      <c r="BB724" s="275">
        <v>135000</v>
      </c>
      <c r="BC724" s="275">
        <v>99000</v>
      </c>
      <c r="BD724" s="275">
        <v>110000</v>
      </c>
      <c r="BE724" s="275">
        <v>85000</v>
      </c>
      <c r="BF724" s="275">
        <v>99000</v>
      </c>
      <c r="BK724" s="121" t="s">
        <v>287</v>
      </c>
    </row>
    <row r="725" spans="53:63" x14ac:dyDescent="0.3">
      <c r="BA725" s="274">
        <v>718</v>
      </c>
      <c r="BB725" s="275">
        <v>135000</v>
      </c>
      <c r="BC725" s="275">
        <v>99000</v>
      </c>
      <c r="BD725" s="275">
        <v>110000</v>
      </c>
      <c r="BE725" s="275">
        <v>85000</v>
      </c>
      <c r="BF725" s="275">
        <v>99000</v>
      </c>
      <c r="BK725" s="121" t="s">
        <v>287</v>
      </c>
    </row>
    <row r="726" spans="53:63" x14ac:dyDescent="0.3">
      <c r="BA726" s="274">
        <v>719</v>
      </c>
      <c r="BB726" s="275">
        <v>135000</v>
      </c>
      <c r="BC726" s="275">
        <v>99000</v>
      </c>
      <c r="BD726" s="275">
        <v>110000</v>
      </c>
      <c r="BE726" s="275">
        <v>85000</v>
      </c>
      <c r="BF726" s="275">
        <v>99000</v>
      </c>
      <c r="BK726" s="121" t="s">
        <v>287</v>
      </c>
    </row>
    <row r="727" spans="53:63" x14ac:dyDescent="0.3">
      <c r="BA727" s="274">
        <v>720</v>
      </c>
      <c r="BB727" s="275">
        <v>135000</v>
      </c>
      <c r="BC727" s="275">
        <v>99000</v>
      </c>
      <c r="BD727" s="275">
        <v>110000</v>
      </c>
      <c r="BE727" s="275">
        <v>85000</v>
      </c>
      <c r="BF727" s="275">
        <v>99000</v>
      </c>
      <c r="BK727" s="121" t="s">
        <v>287</v>
      </c>
    </row>
    <row r="728" spans="53:63" x14ac:dyDescent="0.3">
      <c r="BA728" s="274">
        <v>721</v>
      </c>
      <c r="BB728" s="275">
        <v>135000</v>
      </c>
      <c r="BC728" s="275">
        <v>99000</v>
      </c>
      <c r="BD728" s="275">
        <v>110000</v>
      </c>
      <c r="BE728" s="275">
        <v>85000</v>
      </c>
      <c r="BF728" s="275">
        <v>99000</v>
      </c>
      <c r="BK728" s="121" t="s">
        <v>287</v>
      </c>
    </row>
    <row r="729" spans="53:63" x14ac:dyDescent="0.3">
      <c r="BA729" s="274">
        <v>722</v>
      </c>
      <c r="BB729" s="275">
        <v>135000</v>
      </c>
      <c r="BC729" s="275">
        <v>99000</v>
      </c>
      <c r="BD729" s="275">
        <v>110000</v>
      </c>
      <c r="BE729" s="275">
        <v>85000</v>
      </c>
      <c r="BF729" s="275">
        <v>99000</v>
      </c>
      <c r="BK729" s="121" t="s">
        <v>287</v>
      </c>
    </row>
    <row r="730" spans="53:63" x14ac:dyDescent="0.3">
      <c r="BA730" s="274">
        <v>723</v>
      </c>
      <c r="BB730" s="275">
        <v>135000</v>
      </c>
      <c r="BC730" s="275">
        <v>99000</v>
      </c>
      <c r="BD730" s="275">
        <v>110000</v>
      </c>
      <c r="BE730" s="275">
        <v>85000</v>
      </c>
      <c r="BF730" s="275">
        <v>99000</v>
      </c>
      <c r="BK730" s="121" t="s">
        <v>287</v>
      </c>
    </row>
    <row r="731" spans="53:63" x14ac:dyDescent="0.3">
      <c r="BA731" s="274">
        <v>724</v>
      </c>
      <c r="BB731" s="275">
        <v>135000</v>
      </c>
      <c r="BC731" s="275">
        <v>99000</v>
      </c>
      <c r="BD731" s="275">
        <v>110000</v>
      </c>
      <c r="BE731" s="275">
        <v>85000</v>
      </c>
      <c r="BF731" s="275">
        <v>99000</v>
      </c>
      <c r="BK731" s="121" t="s">
        <v>287</v>
      </c>
    </row>
    <row r="732" spans="53:63" x14ac:dyDescent="0.3">
      <c r="BA732" s="274">
        <v>725</v>
      </c>
      <c r="BB732" s="275">
        <v>135000</v>
      </c>
      <c r="BC732" s="275">
        <v>99000</v>
      </c>
      <c r="BD732" s="275">
        <v>110000</v>
      </c>
      <c r="BE732" s="275">
        <v>85000</v>
      </c>
      <c r="BF732" s="275">
        <v>99000</v>
      </c>
      <c r="BK732" s="121" t="s">
        <v>287</v>
      </c>
    </row>
    <row r="733" spans="53:63" x14ac:dyDescent="0.3">
      <c r="BA733" s="274">
        <v>726</v>
      </c>
      <c r="BB733" s="275">
        <v>135000</v>
      </c>
      <c r="BC733" s="275">
        <v>99000</v>
      </c>
      <c r="BD733" s="275">
        <v>110000</v>
      </c>
      <c r="BE733" s="275">
        <v>85000</v>
      </c>
      <c r="BF733" s="275">
        <v>99000</v>
      </c>
      <c r="BK733" s="121" t="s">
        <v>287</v>
      </c>
    </row>
    <row r="734" spans="53:63" x14ac:dyDescent="0.3">
      <c r="BA734" s="274">
        <v>727</v>
      </c>
      <c r="BB734" s="275">
        <v>135000</v>
      </c>
      <c r="BC734" s="275">
        <v>99000</v>
      </c>
      <c r="BD734" s="275">
        <v>110000</v>
      </c>
      <c r="BE734" s="275">
        <v>85000</v>
      </c>
      <c r="BF734" s="275">
        <v>99000</v>
      </c>
      <c r="BK734" s="121" t="s">
        <v>287</v>
      </c>
    </row>
    <row r="735" spans="53:63" x14ac:dyDescent="0.3">
      <c r="BA735" s="274">
        <v>728</v>
      </c>
      <c r="BB735" s="275">
        <v>135000</v>
      </c>
      <c r="BC735" s="275">
        <v>99000</v>
      </c>
      <c r="BD735" s="275">
        <v>110000</v>
      </c>
      <c r="BE735" s="275">
        <v>85000</v>
      </c>
      <c r="BF735" s="275">
        <v>99000</v>
      </c>
      <c r="BK735" s="121" t="s">
        <v>287</v>
      </c>
    </row>
    <row r="736" spans="53:63" x14ac:dyDescent="0.3">
      <c r="BA736" s="274">
        <v>729</v>
      </c>
      <c r="BB736" s="275">
        <v>135000</v>
      </c>
      <c r="BC736" s="275">
        <v>99000</v>
      </c>
      <c r="BD736" s="275">
        <v>110000</v>
      </c>
      <c r="BE736" s="275">
        <v>85000</v>
      </c>
      <c r="BF736" s="275">
        <v>99000</v>
      </c>
      <c r="BK736" s="121" t="s">
        <v>287</v>
      </c>
    </row>
    <row r="737" spans="53:63" x14ac:dyDescent="0.3">
      <c r="BA737" s="274">
        <v>730</v>
      </c>
      <c r="BB737" s="275">
        <v>135000</v>
      </c>
      <c r="BC737" s="275">
        <v>99000</v>
      </c>
      <c r="BD737" s="275">
        <v>110000</v>
      </c>
      <c r="BE737" s="275">
        <v>85000</v>
      </c>
      <c r="BF737" s="275">
        <v>99000</v>
      </c>
      <c r="BK737" s="121" t="s">
        <v>287</v>
      </c>
    </row>
    <row r="738" spans="53:63" x14ac:dyDescent="0.3">
      <c r="BA738" s="274">
        <v>731</v>
      </c>
      <c r="BB738" s="275">
        <v>135000</v>
      </c>
      <c r="BC738" s="275">
        <v>99000</v>
      </c>
      <c r="BD738" s="275">
        <v>110000</v>
      </c>
      <c r="BE738" s="275">
        <v>85000</v>
      </c>
      <c r="BF738" s="275">
        <v>99000</v>
      </c>
      <c r="BK738" s="121" t="s">
        <v>287</v>
      </c>
    </row>
    <row r="739" spans="53:63" x14ac:dyDescent="0.3">
      <c r="BA739" s="274">
        <v>732</v>
      </c>
      <c r="BB739" s="275">
        <v>135000</v>
      </c>
      <c r="BC739" s="275">
        <v>99000</v>
      </c>
      <c r="BD739" s="275">
        <v>110000</v>
      </c>
      <c r="BE739" s="275">
        <v>85000</v>
      </c>
      <c r="BF739" s="275">
        <v>99000</v>
      </c>
      <c r="BK739" s="121" t="s">
        <v>287</v>
      </c>
    </row>
    <row r="740" spans="53:63" x14ac:dyDescent="0.3">
      <c r="BA740" s="274">
        <v>733</v>
      </c>
      <c r="BB740" s="275">
        <v>135000</v>
      </c>
      <c r="BC740" s="275">
        <v>99000</v>
      </c>
      <c r="BD740" s="275">
        <v>110000</v>
      </c>
      <c r="BE740" s="275">
        <v>85000</v>
      </c>
      <c r="BF740" s="275">
        <v>99000</v>
      </c>
      <c r="BK740" s="121" t="s">
        <v>287</v>
      </c>
    </row>
    <row r="741" spans="53:63" x14ac:dyDescent="0.3">
      <c r="BA741" s="274">
        <v>734</v>
      </c>
      <c r="BB741" s="275">
        <v>135000</v>
      </c>
      <c r="BC741" s="275">
        <v>99000</v>
      </c>
      <c r="BD741" s="275">
        <v>110000</v>
      </c>
      <c r="BE741" s="275">
        <v>85000</v>
      </c>
      <c r="BF741" s="275">
        <v>99000</v>
      </c>
      <c r="BK741" s="121" t="s">
        <v>287</v>
      </c>
    </row>
    <row r="742" spans="53:63" x14ac:dyDescent="0.3">
      <c r="BA742" s="274">
        <v>735</v>
      </c>
      <c r="BB742" s="275">
        <v>135000</v>
      </c>
      <c r="BC742" s="275">
        <v>99000</v>
      </c>
      <c r="BD742" s="275">
        <v>110000</v>
      </c>
      <c r="BE742" s="275">
        <v>85000</v>
      </c>
      <c r="BF742" s="275">
        <v>99000</v>
      </c>
      <c r="BK742" s="121" t="s">
        <v>287</v>
      </c>
    </row>
    <row r="743" spans="53:63" x14ac:dyDescent="0.3">
      <c r="BA743" s="274">
        <v>736</v>
      </c>
      <c r="BB743" s="275">
        <v>135000</v>
      </c>
      <c r="BC743" s="275">
        <v>99000</v>
      </c>
      <c r="BD743" s="275">
        <v>110000</v>
      </c>
      <c r="BE743" s="275">
        <v>85000</v>
      </c>
      <c r="BF743" s="275">
        <v>99000</v>
      </c>
      <c r="BK743" s="121" t="s">
        <v>287</v>
      </c>
    </row>
    <row r="744" spans="53:63" x14ac:dyDescent="0.3">
      <c r="BA744" s="274">
        <v>737</v>
      </c>
      <c r="BB744" s="275">
        <v>135000</v>
      </c>
      <c r="BC744" s="275">
        <v>99000</v>
      </c>
      <c r="BD744" s="275">
        <v>110000</v>
      </c>
      <c r="BE744" s="275">
        <v>85000</v>
      </c>
      <c r="BF744" s="275">
        <v>99000</v>
      </c>
      <c r="BK744" s="121" t="s">
        <v>287</v>
      </c>
    </row>
    <row r="745" spans="53:63" x14ac:dyDescent="0.3">
      <c r="BA745" s="274">
        <v>738</v>
      </c>
      <c r="BB745" s="275">
        <v>135000</v>
      </c>
      <c r="BC745" s="275">
        <v>99000</v>
      </c>
      <c r="BD745" s="275">
        <v>110000</v>
      </c>
      <c r="BE745" s="275">
        <v>85000</v>
      </c>
      <c r="BF745" s="275">
        <v>99000</v>
      </c>
      <c r="BK745" s="121" t="s">
        <v>287</v>
      </c>
    </row>
    <row r="746" spans="53:63" x14ac:dyDescent="0.3">
      <c r="BA746" s="274">
        <v>739</v>
      </c>
      <c r="BB746" s="275">
        <v>135000</v>
      </c>
      <c r="BC746" s="275">
        <v>99000</v>
      </c>
      <c r="BD746" s="275">
        <v>110000</v>
      </c>
      <c r="BE746" s="275">
        <v>85000</v>
      </c>
      <c r="BF746" s="275">
        <v>99000</v>
      </c>
      <c r="BK746" s="121" t="s">
        <v>287</v>
      </c>
    </row>
    <row r="747" spans="53:63" x14ac:dyDescent="0.3">
      <c r="BA747" s="274">
        <v>740</v>
      </c>
      <c r="BB747" s="275">
        <v>135000</v>
      </c>
      <c r="BC747" s="275">
        <v>99000</v>
      </c>
      <c r="BD747" s="275">
        <v>110000</v>
      </c>
      <c r="BE747" s="275">
        <v>85000</v>
      </c>
      <c r="BF747" s="275">
        <v>99000</v>
      </c>
      <c r="BK747" s="121" t="s">
        <v>287</v>
      </c>
    </row>
    <row r="748" spans="53:63" x14ac:dyDescent="0.3">
      <c r="BA748" s="274">
        <v>741</v>
      </c>
      <c r="BB748" s="275">
        <v>135000</v>
      </c>
      <c r="BC748" s="275">
        <v>99000</v>
      </c>
      <c r="BD748" s="275">
        <v>110000</v>
      </c>
      <c r="BE748" s="275">
        <v>85000</v>
      </c>
      <c r="BF748" s="275">
        <v>99000</v>
      </c>
      <c r="BK748" s="121" t="s">
        <v>287</v>
      </c>
    </row>
    <row r="749" spans="53:63" x14ac:dyDescent="0.3">
      <c r="BA749" s="274">
        <v>742</v>
      </c>
      <c r="BB749" s="275">
        <v>135000</v>
      </c>
      <c r="BC749" s="275">
        <v>99000</v>
      </c>
      <c r="BD749" s="275">
        <v>110000</v>
      </c>
      <c r="BE749" s="275">
        <v>85000</v>
      </c>
      <c r="BF749" s="275">
        <v>99000</v>
      </c>
      <c r="BK749" s="121" t="s">
        <v>287</v>
      </c>
    </row>
    <row r="750" spans="53:63" x14ac:dyDescent="0.3">
      <c r="BA750" s="274">
        <v>743</v>
      </c>
      <c r="BB750" s="275">
        <v>135000</v>
      </c>
      <c r="BC750" s="275">
        <v>99000</v>
      </c>
      <c r="BD750" s="275">
        <v>110000</v>
      </c>
      <c r="BE750" s="275">
        <v>85000</v>
      </c>
      <c r="BF750" s="275">
        <v>99000</v>
      </c>
      <c r="BK750" s="121" t="s">
        <v>287</v>
      </c>
    </row>
    <row r="751" spans="53:63" x14ac:dyDescent="0.3">
      <c r="BA751" s="274">
        <v>744</v>
      </c>
      <c r="BB751" s="275">
        <v>135000</v>
      </c>
      <c r="BC751" s="275">
        <v>99000</v>
      </c>
      <c r="BD751" s="275">
        <v>110000</v>
      </c>
      <c r="BE751" s="275">
        <v>85000</v>
      </c>
      <c r="BF751" s="275">
        <v>99000</v>
      </c>
      <c r="BK751" s="121" t="s">
        <v>287</v>
      </c>
    </row>
    <row r="752" spans="53:63" x14ac:dyDescent="0.3">
      <c r="BA752" s="274">
        <v>745</v>
      </c>
      <c r="BB752" s="275">
        <v>135000</v>
      </c>
      <c r="BC752" s="275">
        <v>99000</v>
      </c>
      <c r="BD752" s="275">
        <v>110000</v>
      </c>
      <c r="BE752" s="275">
        <v>85000</v>
      </c>
      <c r="BF752" s="275">
        <v>99000</v>
      </c>
      <c r="BK752" s="121" t="s">
        <v>287</v>
      </c>
    </row>
    <row r="753" spans="53:63" x14ac:dyDescent="0.3">
      <c r="BA753" s="274">
        <v>746</v>
      </c>
      <c r="BB753" s="275">
        <v>135000</v>
      </c>
      <c r="BC753" s="275">
        <v>99000</v>
      </c>
      <c r="BD753" s="275">
        <v>110000</v>
      </c>
      <c r="BE753" s="275">
        <v>85000</v>
      </c>
      <c r="BF753" s="275">
        <v>99000</v>
      </c>
      <c r="BK753" s="121" t="s">
        <v>287</v>
      </c>
    </row>
    <row r="754" spans="53:63" x14ac:dyDescent="0.3">
      <c r="BA754" s="274">
        <v>747</v>
      </c>
      <c r="BB754" s="275">
        <v>135000</v>
      </c>
      <c r="BC754" s="275">
        <v>99000</v>
      </c>
      <c r="BD754" s="275">
        <v>110000</v>
      </c>
      <c r="BE754" s="275">
        <v>85000</v>
      </c>
      <c r="BF754" s="275">
        <v>99000</v>
      </c>
      <c r="BK754" s="121" t="s">
        <v>287</v>
      </c>
    </row>
    <row r="755" spans="53:63" x14ac:dyDescent="0.3">
      <c r="BA755" s="274">
        <v>748</v>
      </c>
      <c r="BB755" s="275">
        <v>135000</v>
      </c>
      <c r="BC755" s="275">
        <v>99000</v>
      </c>
      <c r="BD755" s="275">
        <v>110000</v>
      </c>
      <c r="BE755" s="275">
        <v>85000</v>
      </c>
      <c r="BF755" s="275">
        <v>99000</v>
      </c>
      <c r="BK755" s="121" t="s">
        <v>287</v>
      </c>
    </row>
    <row r="756" spans="53:63" x14ac:dyDescent="0.3">
      <c r="BA756" s="274">
        <v>749</v>
      </c>
      <c r="BB756" s="275">
        <v>135000</v>
      </c>
      <c r="BC756" s="275">
        <v>99000</v>
      </c>
      <c r="BD756" s="275">
        <v>110000</v>
      </c>
      <c r="BE756" s="275">
        <v>85000</v>
      </c>
      <c r="BF756" s="275">
        <v>99000</v>
      </c>
      <c r="BK756" s="121" t="s">
        <v>287</v>
      </c>
    </row>
    <row r="757" spans="53:63" x14ac:dyDescent="0.3">
      <c r="BA757" s="274">
        <v>750</v>
      </c>
      <c r="BB757" s="275">
        <v>135000</v>
      </c>
      <c r="BC757" s="275">
        <v>99000</v>
      </c>
      <c r="BD757" s="275">
        <v>110000</v>
      </c>
      <c r="BE757" s="275">
        <v>85000</v>
      </c>
      <c r="BF757" s="275">
        <v>99000</v>
      </c>
      <c r="BK757" s="121" t="s">
        <v>287</v>
      </c>
    </row>
    <row r="759" spans="53:63" x14ac:dyDescent="0.3">
      <c r="BA759" s="274" t="s">
        <v>273</v>
      </c>
      <c r="BB759" s="275" t="s">
        <v>304</v>
      </c>
      <c r="BC759" s="275" t="s">
        <v>304</v>
      </c>
      <c r="BD759" s="275" t="s">
        <v>304</v>
      </c>
      <c r="BE759" s="275">
        <v>160000</v>
      </c>
      <c r="BF759" s="275">
        <v>250000</v>
      </c>
    </row>
  </sheetData>
  <sheetProtection algorithmName="SHA-512" hashValue="hpDIhUOlWGZk9wnmRyvoEVNz+2jNKcVVG+ylZLc1z9+lejX4Yc9usqo9iUMWlCxnJqjmCz9C7u4ZJ3h61+HByA==" saltValue="CEy2KkrYtDSfgtybI9iDiw==" spinCount="100000" sheet="1" objects="1" scenarios="1"/>
  <mergeCells count="11">
    <mergeCell ref="F5:M5"/>
    <mergeCell ref="G10:I10"/>
    <mergeCell ref="F6:O6"/>
    <mergeCell ref="F7:I7"/>
    <mergeCell ref="F8:I8"/>
    <mergeCell ref="F9:I9"/>
    <mergeCell ref="N68:O73"/>
    <mergeCell ref="M68:M73"/>
    <mergeCell ref="R68:S73"/>
    <mergeCell ref="Q68:Q73"/>
    <mergeCell ref="F11:I11"/>
  </mergeCells>
  <conditionalFormatting sqref="K33:K41">
    <cfRule type="containsText" dxfId="14" priority="17" operator="containsText" text="Salah">
      <formula>NOT(ISERROR(SEARCH("Salah",K33)))</formula>
    </cfRule>
    <cfRule type="expression" dxfId="13" priority="18">
      <formula>"Salah"</formula>
    </cfRule>
  </conditionalFormatting>
  <conditionalFormatting sqref="E21:J29">
    <cfRule type="cellIs" dxfId="12" priority="15" operator="lessThan">
      <formula>0</formula>
    </cfRule>
  </conditionalFormatting>
  <conditionalFormatting sqref="S35:S37">
    <cfRule type="cellIs" dxfId="11" priority="14" operator="lessThan">
      <formula>0</formula>
    </cfRule>
  </conditionalFormatting>
  <conditionalFormatting sqref="S40">
    <cfRule type="cellIs" dxfId="10" priority="13" operator="lessThan">
      <formula>0</formula>
    </cfRule>
  </conditionalFormatting>
  <conditionalFormatting sqref="N31:O31">
    <cfRule type="cellIs" dxfId="9" priority="12" operator="lessThan">
      <formula>0</formula>
    </cfRule>
  </conditionalFormatting>
  <conditionalFormatting sqref="Q16">
    <cfRule type="cellIs" dxfId="8" priority="10" operator="lessThan">
      <formula>0</formula>
    </cfRule>
  </conditionalFormatting>
  <conditionalFormatting sqref="S44:T52">
    <cfRule type="cellIs" dxfId="7" priority="9" operator="lessThan">
      <formula>0</formula>
    </cfRule>
  </conditionalFormatting>
  <conditionalFormatting sqref="X22:X30 X33:X35">
    <cfRule type="cellIs" dxfId="6" priority="8" operator="lessThan">
      <formula>0</formula>
    </cfRule>
  </conditionalFormatting>
  <conditionalFormatting sqref="U58:U65">
    <cfRule type="containsText" dxfId="5" priority="7" operator="containsText" text="Salah">
      <formula>NOT(ISERROR(SEARCH("Salah",U58)))</formula>
    </cfRule>
  </conditionalFormatting>
  <conditionalFormatting sqref="O45:O47 O34:O42">
    <cfRule type="cellIs" dxfId="4" priority="6" operator="lessThan">
      <formula>0</formula>
    </cfRule>
  </conditionalFormatting>
  <conditionalFormatting sqref="M68:O73">
    <cfRule type="cellIs" dxfId="3" priority="5" operator="lessThan">
      <formula>0.2</formula>
    </cfRule>
  </conditionalFormatting>
  <conditionalFormatting sqref="M68:M73">
    <cfRule type="containsText" dxfId="2" priority="2" operator="containsText" text="IRR.">
      <formula>NOT(ISERROR(SEARCH("IRR.",M68)))</formula>
    </cfRule>
  </conditionalFormatting>
  <conditionalFormatting sqref="Q17">
    <cfRule type="cellIs" dxfId="1" priority="1" operator="lessThan">
      <formula>0</formula>
    </cfRule>
  </conditionalFormatting>
  <dataValidations count="12">
    <dataValidation type="list" allowBlank="1" showInputMessage="1" showErrorMessage="1" sqref="F7:I7" xr:uid="{00000000-0002-0000-1000-000000000000}">
      <formula1>$AC$8:$AC$18</formula1>
    </dataValidation>
    <dataValidation type="list" allowBlank="1" showInputMessage="1" showErrorMessage="1" sqref="F8:I8" xr:uid="{00000000-0002-0000-1000-000001000000}">
      <formula1>$AD$8:$AD$18</formula1>
    </dataValidation>
    <dataValidation type="list" allowBlank="1" showInputMessage="1" showErrorMessage="1" sqref="F9:I9" xr:uid="{00000000-0002-0000-1000-000002000000}">
      <formula1>$AE$8:$AE$10</formula1>
    </dataValidation>
    <dataValidation type="list" allowBlank="1" showInputMessage="1" showErrorMessage="1" sqref="F10" xr:uid="{00000000-0002-0000-1000-000003000000}">
      <formula1>$AF$8:$AF$39</formula1>
    </dataValidation>
    <dataValidation type="list" allowBlank="1" showInputMessage="1" showErrorMessage="1" sqref="G10:I10" xr:uid="{00000000-0002-0000-1000-000004000000}">
      <formula1>$AG$8:$AG$20</formula1>
    </dataValidation>
    <dataValidation type="list" allowBlank="1" showInputMessage="1" showErrorMessage="1" sqref="J10" xr:uid="{00000000-0002-0000-1000-000005000000}">
      <formula1>$AH$8:$AH$20</formula1>
    </dataValidation>
    <dataValidation type="list" allowBlank="1" showInputMessage="1" showErrorMessage="1" sqref="F11:I11" xr:uid="{00000000-0002-0000-1000-000006000000}">
      <formula1>$AI$8:$AI$12</formula1>
    </dataValidation>
    <dataValidation type="list" allowBlank="1" showInputMessage="1" showErrorMessage="1" sqref="E33:J41" xr:uid="{00000000-0002-0000-1000-000007000000}">
      <formula1>$AJ$8:$AJ$9</formula1>
    </dataValidation>
    <dataValidation type="list" allowBlank="1" showInputMessage="1" showErrorMessage="1" sqref="M8" xr:uid="{00000000-0002-0000-1000-000008000000}">
      <formula1>$AK$8:$AK$12</formula1>
    </dataValidation>
    <dataValidation type="list" allowBlank="1" showInputMessage="1" showErrorMessage="1" sqref="M48 V36" xr:uid="{00000000-0002-0000-1000-000009000000}">
      <formula1>$AL$8:$AL$10</formula1>
    </dataValidation>
    <dataValidation type="list" allowBlank="1" showInputMessage="1" showErrorMessage="1" sqref="O58:T65" xr:uid="{00000000-0002-0000-1000-00000A000000}">
      <formula1>$AM$9:$AM$28</formula1>
    </dataValidation>
    <dataValidation type="list" allowBlank="1" showInputMessage="1" showErrorMessage="1" sqref="K21:K29" xr:uid="{00000000-0002-0000-1000-00000B000000}">
      <formula1>$BA$759:$BA$760</formula1>
    </dataValidation>
  </dataValidations>
  <printOptions horizontalCentered="1" verticalCentered="1"/>
  <pageMargins left="0.45" right="0.45" top="0.5" bottom="0.5" header="0.3" footer="0.3"/>
  <pageSetup paperSize="9" scale="42" orientation="landscape" verticalDpi="0"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B2:T20"/>
  <sheetViews>
    <sheetView workbookViewId="0">
      <selection activeCell="J26" sqref="J26"/>
    </sheetView>
  </sheetViews>
  <sheetFormatPr defaultRowHeight="14.5" x14ac:dyDescent="0.35"/>
  <cols>
    <col min="2" max="2" width="13.453125" customWidth="1"/>
    <col min="3" max="3" width="13.54296875" customWidth="1"/>
    <col min="4" max="4" width="11.1796875" customWidth="1"/>
    <col min="5" max="6" width="15.54296875" customWidth="1"/>
    <col min="7" max="7" width="11" hidden="1" customWidth="1"/>
    <col min="8" max="8" width="14.81640625" hidden="1" customWidth="1"/>
    <col min="9" max="9" width="6" customWidth="1"/>
    <col min="10" max="10" width="12.7265625" customWidth="1"/>
    <col min="11" max="11" width="19.7265625" customWidth="1"/>
    <col min="12" max="12" width="11.7265625" hidden="1" customWidth="1"/>
    <col min="13" max="13" width="0" hidden="1" customWidth="1"/>
    <col min="14" max="15" width="15.54296875" customWidth="1"/>
    <col min="16" max="16" width="12.54296875" bestFit="1" customWidth="1"/>
    <col min="17" max="17" width="8.1796875" customWidth="1"/>
    <col min="18" max="19" width="11.54296875" bestFit="1" customWidth="1"/>
    <col min="20" max="20" width="13.26953125" customWidth="1"/>
  </cols>
  <sheetData>
    <row r="2" spans="2:20" ht="15" thickBot="1" x14ac:dyDescent="0.4">
      <c r="P2">
        <v>2012</v>
      </c>
      <c r="Q2">
        <v>2013</v>
      </c>
      <c r="R2">
        <v>2014</v>
      </c>
      <c r="S2">
        <v>2015</v>
      </c>
      <c r="T2">
        <v>2016</v>
      </c>
    </row>
    <row r="3" spans="2:20" x14ac:dyDescent="0.35">
      <c r="B3" s="599" t="s">
        <v>386</v>
      </c>
      <c r="C3" s="600" t="s">
        <v>387</v>
      </c>
      <c r="D3" s="599" t="s">
        <v>388</v>
      </c>
      <c r="E3" s="599" t="s">
        <v>389</v>
      </c>
      <c r="F3" s="602">
        <v>31751.11</v>
      </c>
      <c r="G3" s="600">
        <v>31751.11</v>
      </c>
      <c r="H3" s="600"/>
      <c r="I3" s="603">
        <v>0.2</v>
      </c>
      <c r="J3" s="601" t="s">
        <v>390</v>
      </c>
      <c r="K3" s="601" t="s">
        <v>391</v>
      </c>
      <c r="L3" s="604">
        <v>9403.6</v>
      </c>
      <c r="M3" s="604">
        <v>5970.39</v>
      </c>
      <c r="N3" s="605">
        <v>56143159.403999999</v>
      </c>
      <c r="O3" t="s">
        <v>31</v>
      </c>
      <c r="P3" s="282">
        <v>293400000</v>
      </c>
      <c r="Q3" s="282"/>
      <c r="R3" s="282">
        <f>N16</f>
        <v>24000000</v>
      </c>
      <c r="S3" s="282">
        <f>N17+N18</f>
        <v>52009420</v>
      </c>
      <c r="T3" s="282">
        <f>N19</f>
        <v>1832120</v>
      </c>
    </row>
    <row r="4" spans="2:20" x14ac:dyDescent="0.35">
      <c r="B4" s="542" t="s">
        <v>386</v>
      </c>
      <c r="C4" s="541"/>
      <c r="D4" s="542"/>
      <c r="E4" s="542"/>
      <c r="F4" s="544">
        <v>126562630</v>
      </c>
      <c r="G4" s="541"/>
      <c r="H4" s="541">
        <v>126562630</v>
      </c>
      <c r="I4" s="545">
        <v>0.2</v>
      </c>
      <c r="J4" s="606" t="s">
        <v>390</v>
      </c>
      <c r="K4" s="606" t="s">
        <v>392</v>
      </c>
      <c r="L4" s="607"/>
      <c r="M4" s="607"/>
      <c r="N4" s="608">
        <v>21551000</v>
      </c>
    </row>
    <row r="5" spans="2:20" x14ac:dyDescent="0.35">
      <c r="B5" s="542" t="s">
        <v>386</v>
      </c>
      <c r="C5" s="541" t="s">
        <v>387</v>
      </c>
      <c r="D5" s="542" t="s">
        <v>388</v>
      </c>
      <c r="E5" s="542" t="s">
        <v>389</v>
      </c>
      <c r="F5" s="544">
        <v>31751.11</v>
      </c>
      <c r="G5" s="541"/>
      <c r="H5" s="541"/>
      <c r="I5" s="545">
        <v>0.5</v>
      </c>
      <c r="J5" s="606" t="s">
        <v>393</v>
      </c>
      <c r="K5" s="606" t="s">
        <v>394</v>
      </c>
      <c r="L5" s="607">
        <v>12181.6</v>
      </c>
      <c r="M5" s="607">
        <v>16255.38</v>
      </c>
      <c r="N5" s="608">
        <v>198016537.00799999</v>
      </c>
    </row>
    <row r="6" spans="2:20" x14ac:dyDescent="0.35">
      <c r="B6" s="542" t="s">
        <v>386</v>
      </c>
      <c r="C6" s="541"/>
      <c r="D6" s="542"/>
      <c r="E6" s="542"/>
      <c r="F6" s="544">
        <v>126562630</v>
      </c>
      <c r="G6" s="541"/>
      <c r="H6" s="541"/>
      <c r="I6" s="545">
        <v>0.5</v>
      </c>
      <c r="J6" s="606" t="s">
        <v>393</v>
      </c>
      <c r="K6" s="606" t="s">
        <v>395</v>
      </c>
      <c r="L6" s="607"/>
      <c r="M6" s="607"/>
      <c r="N6" s="608">
        <v>67042841</v>
      </c>
    </row>
    <row r="7" spans="2:20" x14ac:dyDescent="0.35">
      <c r="B7" s="542" t="s">
        <v>386</v>
      </c>
      <c r="C7" s="541" t="s">
        <v>387</v>
      </c>
      <c r="D7" s="542" t="s">
        <v>388</v>
      </c>
      <c r="E7" s="609" t="s">
        <v>389</v>
      </c>
      <c r="F7" s="544">
        <v>31751.11</v>
      </c>
      <c r="G7" s="541"/>
      <c r="H7" s="541"/>
      <c r="I7" s="545">
        <v>0.2</v>
      </c>
      <c r="J7" s="610" t="s">
        <v>396</v>
      </c>
      <c r="K7" s="606" t="s">
        <v>397</v>
      </c>
      <c r="L7" s="607">
        <v>11601.6</v>
      </c>
      <c r="M7" s="607">
        <v>6350.22</v>
      </c>
      <c r="N7" s="608">
        <v>73672712.351999998</v>
      </c>
    </row>
    <row r="8" spans="2:20" x14ac:dyDescent="0.35">
      <c r="B8" s="542" t="s">
        <v>386</v>
      </c>
      <c r="C8" s="541"/>
      <c r="D8" s="542"/>
      <c r="E8" s="542"/>
      <c r="F8" s="544">
        <v>126562630</v>
      </c>
      <c r="G8" s="541"/>
      <c r="H8" s="541"/>
      <c r="I8" s="545">
        <v>0.2</v>
      </c>
      <c r="J8" s="610" t="s">
        <v>396</v>
      </c>
      <c r="K8" s="606" t="s">
        <v>398</v>
      </c>
      <c r="L8" s="607"/>
      <c r="M8" s="607"/>
      <c r="N8" s="608">
        <v>25312526</v>
      </c>
    </row>
    <row r="9" spans="2:20" x14ac:dyDescent="0.35">
      <c r="B9" s="542" t="s">
        <v>386</v>
      </c>
      <c r="C9" s="541" t="s">
        <v>387</v>
      </c>
      <c r="D9" s="542" t="s">
        <v>388</v>
      </c>
      <c r="E9" s="542" t="s">
        <v>389</v>
      </c>
      <c r="F9" s="544">
        <v>31751.11</v>
      </c>
      <c r="G9" s="541"/>
      <c r="H9" s="541"/>
      <c r="I9" s="545">
        <v>0.1</v>
      </c>
      <c r="J9" s="610" t="s">
        <v>399</v>
      </c>
      <c r="K9" s="606" t="s">
        <v>400</v>
      </c>
      <c r="L9" s="607">
        <v>9971</v>
      </c>
      <c r="M9" s="607">
        <v>3175.11</v>
      </c>
      <c r="N9" s="608">
        <v>31659021.809999999</v>
      </c>
    </row>
    <row r="10" spans="2:20" ht="15" thickBot="1" x14ac:dyDescent="0.4">
      <c r="B10" s="542" t="s">
        <v>386</v>
      </c>
      <c r="C10" s="541"/>
      <c r="D10" s="542"/>
      <c r="E10" s="542"/>
      <c r="F10" s="544">
        <v>126562630</v>
      </c>
      <c r="G10" s="541"/>
      <c r="H10" s="541"/>
      <c r="I10" s="545">
        <v>0.1</v>
      </c>
      <c r="J10" s="610" t="s">
        <v>399</v>
      </c>
      <c r="K10" s="606" t="s">
        <v>401</v>
      </c>
      <c r="L10" s="607"/>
      <c r="M10" s="607"/>
      <c r="N10" s="608">
        <v>12656263</v>
      </c>
    </row>
    <row r="11" spans="2:20" x14ac:dyDescent="0.35">
      <c r="B11" s="542" t="s">
        <v>386</v>
      </c>
      <c r="C11" s="611" t="s">
        <v>402</v>
      </c>
      <c r="D11" s="612" t="s">
        <v>403</v>
      </c>
      <c r="E11" s="612" t="s">
        <v>404</v>
      </c>
      <c r="F11" s="614">
        <v>6492.56</v>
      </c>
      <c r="G11" s="611">
        <v>6492.56</v>
      </c>
      <c r="H11" s="611"/>
      <c r="I11" s="615">
        <v>0.20885290239905399</v>
      </c>
      <c r="J11" s="613" t="s">
        <v>405</v>
      </c>
      <c r="K11" s="613">
        <v>43200</v>
      </c>
      <c r="L11" s="616">
        <v>9310.2000000000007</v>
      </c>
      <c r="M11" s="616">
        <v>1355.99</v>
      </c>
      <c r="N11" s="617">
        <v>12624538.097999999</v>
      </c>
    </row>
    <row r="12" spans="2:20" x14ac:dyDescent="0.35">
      <c r="B12" s="542" t="s">
        <v>386</v>
      </c>
      <c r="C12" s="541"/>
      <c r="D12" s="542" t="s">
        <v>403</v>
      </c>
      <c r="E12" s="542" t="s">
        <v>404</v>
      </c>
      <c r="F12" s="544">
        <v>6492.56</v>
      </c>
      <c r="G12" s="541"/>
      <c r="H12" s="541"/>
      <c r="I12" s="545">
        <v>0.5</v>
      </c>
      <c r="J12" s="610" t="s">
        <v>406</v>
      </c>
      <c r="K12" s="606">
        <v>52882</v>
      </c>
      <c r="L12" s="607">
        <v>9181</v>
      </c>
      <c r="M12" s="607">
        <v>4487.3100000000004</v>
      </c>
      <c r="N12" s="608">
        <v>41197993.109999999</v>
      </c>
    </row>
    <row r="13" spans="2:20" ht="15" thickBot="1" x14ac:dyDescent="0.4">
      <c r="B13" s="542" t="s">
        <v>386</v>
      </c>
      <c r="C13" s="618"/>
      <c r="D13" s="619" t="s">
        <v>403</v>
      </c>
      <c r="E13" s="621" t="s">
        <v>404</v>
      </c>
      <c r="F13" s="622">
        <v>6492.56</v>
      </c>
      <c r="G13" s="618"/>
      <c r="H13" s="618"/>
      <c r="I13" s="623">
        <v>0.2</v>
      </c>
      <c r="J13" s="624" t="s">
        <v>407</v>
      </c>
      <c r="K13" s="620">
        <v>61086</v>
      </c>
      <c r="L13" s="625">
        <v>12083</v>
      </c>
      <c r="M13" s="625">
        <v>649.26</v>
      </c>
      <c r="N13" s="626">
        <v>7845008.5800000001</v>
      </c>
    </row>
    <row r="14" spans="2:20" x14ac:dyDescent="0.35">
      <c r="B14" s="542" t="s">
        <v>386</v>
      </c>
      <c r="C14" s="541"/>
      <c r="D14" s="542"/>
      <c r="E14" s="542"/>
      <c r="F14" s="544"/>
      <c r="G14" s="541"/>
      <c r="H14" s="541"/>
      <c r="I14" s="545"/>
      <c r="J14" s="606"/>
      <c r="K14" s="606"/>
      <c r="L14" s="607"/>
      <c r="M14" s="607"/>
      <c r="N14" s="608"/>
    </row>
    <row r="15" spans="2:20" x14ac:dyDescent="0.35">
      <c r="B15" s="542" t="s">
        <v>386</v>
      </c>
      <c r="C15" s="541"/>
      <c r="D15" s="542" t="s">
        <v>408</v>
      </c>
      <c r="E15" s="542"/>
      <c r="F15" s="544">
        <v>293400000</v>
      </c>
      <c r="G15" s="541"/>
      <c r="H15" s="544">
        <v>293400000</v>
      </c>
      <c r="I15" s="545"/>
      <c r="J15" s="606"/>
      <c r="K15" s="606"/>
      <c r="L15" s="607"/>
      <c r="M15" s="607"/>
      <c r="N15" s="608">
        <f>F15</f>
        <v>293400000</v>
      </c>
    </row>
    <row r="16" spans="2:20" x14ac:dyDescent="0.35">
      <c r="B16" s="542" t="s">
        <v>386</v>
      </c>
      <c r="C16" s="542" t="s">
        <v>409</v>
      </c>
      <c r="D16" s="542" t="s">
        <v>410</v>
      </c>
      <c r="E16" s="543"/>
      <c r="F16" s="607">
        <v>24000000</v>
      </c>
      <c r="G16" s="541"/>
      <c r="H16" s="541">
        <f>F16</f>
        <v>24000000</v>
      </c>
      <c r="I16" s="545">
        <v>1</v>
      </c>
      <c r="J16" s="627"/>
      <c r="K16" s="606"/>
      <c r="L16" s="607"/>
      <c r="M16" s="607"/>
      <c r="N16" s="608">
        <f>F16</f>
        <v>24000000</v>
      </c>
    </row>
    <row r="17" spans="2:14" x14ac:dyDescent="0.35">
      <c r="B17" s="542" t="s">
        <v>386</v>
      </c>
      <c r="C17" s="542" t="s">
        <v>411</v>
      </c>
      <c r="D17" s="542" t="s">
        <v>412</v>
      </c>
      <c r="E17" s="543" t="s">
        <v>413</v>
      </c>
      <c r="F17" s="607">
        <v>17199140</v>
      </c>
      <c r="G17" s="541"/>
      <c r="H17" s="541">
        <v>17199140</v>
      </c>
      <c r="I17" s="545">
        <v>1</v>
      </c>
      <c r="J17" s="627">
        <v>42338</v>
      </c>
      <c r="K17" s="606"/>
      <c r="L17" s="607"/>
      <c r="M17" s="607"/>
      <c r="N17" s="608">
        <v>17199140</v>
      </c>
    </row>
    <row r="18" spans="2:14" x14ac:dyDescent="0.35">
      <c r="B18" s="542" t="s">
        <v>386</v>
      </c>
      <c r="C18" s="542" t="s">
        <v>414</v>
      </c>
      <c r="D18" s="542" t="s">
        <v>415</v>
      </c>
      <c r="E18" s="543" t="s">
        <v>416</v>
      </c>
      <c r="F18" s="607">
        <v>36642400</v>
      </c>
      <c r="G18" s="541"/>
      <c r="H18" s="541">
        <f>F18</f>
        <v>36642400</v>
      </c>
      <c r="I18" s="545">
        <v>0.95</v>
      </c>
      <c r="J18" s="627">
        <v>42296</v>
      </c>
      <c r="K18" s="606" t="s">
        <v>417</v>
      </c>
      <c r="L18" s="607"/>
      <c r="M18" s="607"/>
      <c r="N18" s="608">
        <v>34810280</v>
      </c>
    </row>
    <row r="19" spans="2:14" x14ac:dyDescent="0.35">
      <c r="B19" s="542" t="s">
        <v>386</v>
      </c>
      <c r="C19" s="542" t="s">
        <v>414</v>
      </c>
      <c r="D19" s="542" t="s">
        <v>415</v>
      </c>
      <c r="E19" s="543" t="s">
        <v>416</v>
      </c>
      <c r="F19" s="607">
        <v>36642400</v>
      </c>
      <c r="G19" s="541"/>
      <c r="H19" s="541">
        <f>F19</f>
        <v>36642400</v>
      </c>
      <c r="I19" s="545">
        <v>0.05</v>
      </c>
      <c r="J19" s="627">
        <v>42491</v>
      </c>
      <c r="K19" s="606" t="s">
        <v>418</v>
      </c>
      <c r="L19" s="607"/>
      <c r="M19" s="607"/>
      <c r="N19" s="608">
        <f>F18-N18</f>
        <v>1832120</v>
      </c>
    </row>
    <row r="20" spans="2:14" x14ac:dyDescent="0.35">
      <c r="B20" s="542" t="s">
        <v>386</v>
      </c>
      <c r="C20" s="542"/>
      <c r="D20" s="542"/>
      <c r="E20" s="543"/>
      <c r="F20" s="607"/>
      <c r="G20" s="541"/>
      <c r="H20" s="541"/>
      <c r="I20" s="545"/>
      <c r="J20" s="627"/>
      <c r="K20" s="606"/>
      <c r="L20" s="607"/>
      <c r="M20" s="607"/>
      <c r="N20" s="608"/>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K54"/>
  <sheetViews>
    <sheetView workbookViewId="0">
      <selection activeCell="B34" sqref="B34"/>
    </sheetView>
  </sheetViews>
  <sheetFormatPr defaultColWidth="9.1796875" defaultRowHeight="15.5" x14ac:dyDescent="0.35"/>
  <cols>
    <col min="1" max="1" width="15.453125" style="965" bestFit="1" customWidth="1"/>
    <col min="2" max="2" width="18" style="965" bestFit="1" customWidth="1"/>
    <col min="3" max="4" width="15.7265625" style="965" bestFit="1" customWidth="1"/>
    <col min="5" max="9" width="13.81640625" style="965" bestFit="1" customWidth="1"/>
    <col min="10" max="11" width="15.7265625" style="965" bestFit="1" customWidth="1"/>
    <col min="12" max="16384" width="9.1796875" style="965"/>
  </cols>
  <sheetData>
    <row r="1" spans="1:11" s="974" customFormat="1" x14ac:dyDescent="0.35">
      <c r="B1" s="974" t="s">
        <v>571</v>
      </c>
      <c r="C1" s="974" t="s">
        <v>572</v>
      </c>
      <c r="D1" s="974" t="s">
        <v>573</v>
      </c>
      <c r="E1" s="974" t="s">
        <v>574</v>
      </c>
      <c r="F1" s="974" t="s">
        <v>575</v>
      </c>
      <c r="G1" s="974" t="s">
        <v>597</v>
      </c>
      <c r="H1" s="974" t="s">
        <v>607</v>
      </c>
      <c r="I1" s="974" t="s">
        <v>608</v>
      </c>
      <c r="J1" s="974" t="s">
        <v>609</v>
      </c>
      <c r="K1" s="974" t="s">
        <v>610</v>
      </c>
    </row>
    <row r="2" spans="1:11" x14ac:dyDescent="0.35">
      <c r="A2" s="965" t="s">
        <v>611</v>
      </c>
      <c r="B2" s="968">
        <f>SUM('[82]IRR Approved'!G13:K14)</f>
        <v>498363693.39999998</v>
      </c>
      <c r="C2" s="975">
        <f>$B$2-$B$4</f>
        <v>398690954.71999997</v>
      </c>
      <c r="D2" s="975">
        <f>$C$2-$B$4</f>
        <v>299018216.03999996</v>
      </c>
      <c r="E2" s="975">
        <f>$D$2-$B$4</f>
        <v>199345477.35999995</v>
      </c>
      <c r="F2" s="975">
        <f>$E$2-$B$4</f>
        <v>99672738.679999962</v>
      </c>
      <c r="G2" s="975">
        <f>$F$2-$B$4</f>
        <v>0</v>
      </c>
      <c r="H2" s="975">
        <f>$G$2-$B$4</f>
        <v>-99672738.679999992</v>
      </c>
      <c r="I2" s="975">
        <f>$H$2-$B$4</f>
        <v>-199345477.35999998</v>
      </c>
      <c r="J2" s="975">
        <f>$I$2-$B$4</f>
        <v>-299018216.03999996</v>
      </c>
      <c r="K2" s="975">
        <f>$J$2-$B$4</f>
        <v>-398690954.71999997</v>
      </c>
    </row>
    <row r="3" spans="1:11" x14ac:dyDescent="0.35">
      <c r="A3" s="965" t="s">
        <v>612</v>
      </c>
      <c r="B3" s="968">
        <v>5</v>
      </c>
    </row>
    <row r="4" spans="1:11" x14ac:dyDescent="0.35">
      <c r="A4" s="965" t="s">
        <v>613</v>
      </c>
      <c r="B4" s="968">
        <f>$B$2/$B$3</f>
        <v>99672738.679999992</v>
      </c>
      <c r="C4" s="968"/>
      <c r="D4" s="968"/>
    </row>
    <row r="5" spans="1:11" x14ac:dyDescent="0.35">
      <c r="A5" s="965" t="s">
        <v>440</v>
      </c>
      <c r="B5" s="968">
        <f>(($B$2*'[82]IRR Approved'!$F$4)*6)/12</f>
        <v>24918184.670000002</v>
      </c>
      <c r="C5" s="975">
        <f>AVERAGE($B$2:$C$2)*'[82]IRR Approved'!$F$4</f>
        <v>44852732.405999996</v>
      </c>
      <c r="D5" s="975">
        <f>AVERAGE($C$2:$D$2)*'[82]IRR Approved'!$F$4</f>
        <v>34885458.538000003</v>
      </c>
      <c r="E5" s="975">
        <f>AVERAGE($D$2:$E$2)*'[82]IRR Approved'!$F$4</f>
        <v>24918184.669999998</v>
      </c>
      <c r="F5" s="975">
        <f>AVERAGE($E$2:$F$2)*'[82]IRR Approved'!$F$4</f>
        <v>14950910.801999995</v>
      </c>
      <c r="G5" s="975">
        <f>AVERAGE($F$2:$G$2)*'[82]IRR Approved'!$F$4</f>
        <v>4983636.9339999985</v>
      </c>
      <c r="H5" s="975">
        <f>AVERAGE($G$2:$H$2)*'[82]IRR Approved'!$F$4</f>
        <v>-4983636.9339999994</v>
      </c>
      <c r="I5" s="975">
        <f>AVERAGE($H$2:$I$2)*'[82]IRR Approved'!$F$4</f>
        <v>-14950910.801999999</v>
      </c>
      <c r="J5" s="975">
        <f>AVERAGE($I$2:$J$2)*'[82]IRR Approved'!$F$4</f>
        <v>-24918184.670000002</v>
      </c>
      <c r="K5" s="975">
        <f>AVERAGE($J$2:$K$2)*'[82]IRR Approved'!$F$4</f>
        <v>-34885458.538000003</v>
      </c>
    </row>
    <row r="8" spans="1:11" s="976" customFormat="1" x14ac:dyDescent="0.35"/>
    <row r="10" spans="1:11" x14ac:dyDescent="0.35">
      <c r="A10" s="965" t="s">
        <v>562</v>
      </c>
      <c r="B10" s="968">
        <v>50000000</v>
      </c>
      <c r="C10" s="975">
        <f>B10+C11</f>
        <v>51000000</v>
      </c>
      <c r="D10" s="975">
        <f>C10+D12</f>
        <v>52020000</v>
      </c>
      <c r="E10" s="975">
        <f t="shared" ref="E10:K10" si="0">D10+E12</f>
        <v>53060400</v>
      </c>
      <c r="F10" s="975">
        <f t="shared" si="0"/>
        <v>54121608</v>
      </c>
      <c r="G10" s="975">
        <f t="shared" si="0"/>
        <v>55204040.159999996</v>
      </c>
      <c r="H10" s="975">
        <f t="shared" si="0"/>
        <v>56308120.963199995</v>
      </c>
      <c r="I10" s="975">
        <f t="shared" si="0"/>
        <v>57434283.382463992</v>
      </c>
      <c r="J10" s="975">
        <f t="shared" si="0"/>
        <v>58582969.050113268</v>
      </c>
      <c r="K10" s="975">
        <f t="shared" si="0"/>
        <v>59754628.43111553</v>
      </c>
    </row>
    <row r="11" spans="1:11" x14ac:dyDescent="0.35">
      <c r="A11" s="977">
        <v>0.02</v>
      </c>
      <c r="C11" s="975">
        <f>C12</f>
        <v>1000000</v>
      </c>
      <c r="D11" s="975">
        <f>C11+D12</f>
        <v>2020000</v>
      </c>
      <c r="E11" s="975">
        <f t="shared" ref="E11:K11" si="1">D11+E12</f>
        <v>3060400</v>
      </c>
      <c r="F11" s="975">
        <f t="shared" si="1"/>
        <v>4121608</v>
      </c>
      <c r="G11" s="975">
        <f t="shared" si="1"/>
        <v>5204040.16</v>
      </c>
      <c r="H11" s="975">
        <f t="shared" si="1"/>
        <v>6308120.9632000001</v>
      </c>
      <c r="I11" s="975">
        <f t="shared" si="1"/>
        <v>7434283.382464</v>
      </c>
      <c r="J11" s="975">
        <f t="shared" si="1"/>
        <v>8582969.0501132794</v>
      </c>
      <c r="K11" s="975">
        <f t="shared" si="1"/>
        <v>9754628.4311155453</v>
      </c>
    </row>
    <row r="12" spans="1:11" x14ac:dyDescent="0.35">
      <c r="C12" s="975">
        <f>B10*$A$11</f>
        <v>1000000</v>
      </c>
      <c r="D12" s="975">
        <f>C10*$A$11</f>
        <v>1020000</v>
      </c>
      <c r="E12" s="975">
        <f t="shared" ref="E12:K12" si="2">D10*$A$11</f>
        <v>1040400</v>
      </c>
      <c r="F12" s="975">
        <f t="shared" si="2"/>
        <v>1061208</v>
      </c>
      <c r="G12" s="975">
        <f t="shared" si="2"/>
        <v>1082432.1599999999</v>
      </c>
      <c r="H12" s="975">
        <f t="shared" si="2"/>
        <v>1104080.8032</v>
      </c>
      <c r="I12" s="975">
        <f t="shared" si="2"/>
        <v>1126162.4192639999</v>
      </c>
      <c r="J12" s="975">
        <f t="shared" si="2"/>
        <v>1148685.6676492798</v>
      </c>
      <c r="K12" s="975">
        <f t="shared" si="2"/>
        <v>1171659.3810022655</v>
      </c>
    </row>
    <row r="13" spans="1:11" x14ac:dyDescent="0.35">
      <c r="F13" s="968"/>
    </row>
    <row r="15" spans="1:11" s="976" customFormat="1" x14ac:dyDescent="0.35"/>
    <row r="17" spans="1:11" x14ac:dyDescent="0.35">
      <c r="F17" s="978" t="s">
        <v>328</v>
      </c>
      <c r="G17" s="978" t="s">
        <v>340</v>
      </c>
      <c r="H17" s="978" t="s">
        <v>329</v>
      </c>
      <c r="I17" s="979" t="s">
        <v>341</v>
      </c>
      <c r="J17" s="1219" t="s">
        <v>342</v>
      </c>
      <c r="K17" s="1219" t="s">
        <v>356</v>
      </c>
    </row>
    <row r="18" spans="1:11" x14ac:dyDescent="0.35">
      <c r="E18" s="980" t="s">
        <v>345</v>
      </c>
      <c r="F18" s="981">
        <v>1</v>
      </c>
      <c r="G18" s="982">
        <v>1</v>
      </c>
      <c r="H18" s="982">
        <v>1</v>
      </c>
      <c r="I18" s="989">
        <f>IRRNew2!F9</f>
        <v>85</v>
      </c>
      <c r="J18" s="1219"/>
      <c r="K18" s="1219"/>
    </row>
    <row r="19" spans="1:11" x14ac:dyDescent="0.35">
      <c r="B19" s="1220" t="s">
        <v>326</v>
      </c>
      <c r="C19" s="983" t="s">
        <v>335</v>
      </c>
      <c r="D19" s="984">
        <v>2500000</v>
      </c>
      <c r="E19" s="983" t="s">
        <v>328</v>
      </c>
      <c r="F19" s="978">
        <f>F18</f>
        <v>1</v>
      </c>
      <c r="G19" s="978"/>
      <c r="H19" s="978"/>
      <c r="I19" s="979"/>
      <c r="J19" s="985">
        <f>F19*D19</f>
        <v>2500000</v>
      </c>
    </row>
    <row r="20" spans="1:11" x14ac:dyDescent="0.35">
      <c r="B20" s="1221"/>
      <c r="C20" s="983" t="s">
        <v>165</v>
      </c>
      <c r="D20" s="986">
        <v>600000</v>
      </c>
      <c r="E20" s="983" t="s">
        <v>328</v>
      </c>
      <c r="F20" s="978">
        <f>F18</f>
        <v>1</v>
      </c>
      <c r="G20" s="978"/>
      <c r="H20" s="978"/>
      <c r="I20" s="979">
        <f>IF($I$18&lt;=120,2,IF($I$18&gt;220,4,3))</f>
        <v>2</v>
      </c>
      <c r="J20" s="986">
        <f>D20*F20</f>
        <v>600000</v>
      </c>
    </row>
    <row r="21" spans="1:11" x14ac:dyDescent="0.35">
      <c r="B21" s="1222"/>
      <c r="C21" s="983" t="s">
        <v>326</v>
      </c>
      <c r="D21" s="986">
        <v>200000</v>
      </c>
      <c r="E21" s="983" t="s">
        <v>339</v>
      </c>
      <c r="F21" s="978"/>
      <c r="G21" s="978">
        <f>G18</f>
        <v>1</v>
      </c>
      <c r="H21" s="978"/>
      <c r="I21" s="979"/>
      <c r="J21" s="986">
        <f>G21*D21</f>
        <v>200000</v>
      </c>
    </row>
    <row r="22" spans="1:11" x14ac:dyDescent="0.35">
      <c r="B22" s="983" t="s">
        <v>159</v>
      </c>
      <c r="C22" s="983" t="s">
        <v>159</v>
      </c>
      <c r="D22" s="986">
        <v>450000</v>
      </c>
      <c r="E22" s="983" t="s">
        <v>329</v>
      </c>
      <c r="F22" s="978">
        <f>F18</f>
        <v>1</v>
      </c>
      <c r="G22" s="978"/>
      <c r="H22" s="978">
        <f>H18</f>
        <v>1</v>
      </c>
      <c r="I22" s="979">
        <f>IF($I$18&lt;=120,2,IF($I$18&gt;220,4,3))</f>
        <v>2</v>
      </c>
      <c r="J22" s="986">
        <f>H22*D22*I22</f>
        <v>900000</v>
      </c>
    </row>
    <row r="23" spans="1:11" x14ac:dyDescent="0.35">
      <c r="B23" s="983" t="s">
        <v>327</v>
      </c>
      <c r="C23" s="983" t="s">
        <v>327</v>
      </c>
      <c r="D23" s="986">
        <v>120000</v>
      </c>
      <c r="E23" s="983" t="s">
        <v>328</v>
      </c>
      <c r="F23" s="978">
        <f>F18</f>
        <v>1</v>
      </c>
      <c r="G23" s="978"/>
      <c r="H23" s="978"/>
      <c r="I23" s="979">
        <f>IF($I$18&lt;=120,2,IF($I$18&gt;220,4,3))</f>
        <v>2</v>
      </c>
      <c r="J23" s="986">
        <f>I23*D23*F23</f>
        <v>240000</v>
      </c>
    </row>
    <row r="24" spans="1:11" x14ac:dyDescent="0.35">
      <c r="J24" s="987">
        <f>SUM(J19:J23)</f>
        <v>4440000</v>
      </c>
      <c r="K24" s="988">
        <f>J24*2</f>
        <v>8880000</v>
      </c>
    </row>
    <row r="26" spans="1:11" s="976" customFormat="1" x14ac:dyDescent="0.35"/>
    <row r="27" spans="1:11" x14ac:dyDescent="0.35">
      <c r="K27" s="975"/>
    </row>
    <row r="28" spans="1:11" x14ac:dyDescent="0.35">
      <c r="B28" s="978" t="s">
        <v>614</v>
      </c>
      <c r="C28" s="978" t="s">
        <v>335</v>
      </c>
      <c r="E28" s="983" t="s">
        <v>343</v>
      </c>
      <c r="K28" s="935"/>
    </row>
    <row r="29" spans="1:11" x14ac:dyDescent="0.35">
      <c r="A29" s="965" t="s">
        <v>336</v>
      </c>
      <c r="B29" s="968">
        <v>16800000</v>
      </c>
      <c r="C29" s="968">
        <v>4000000</v>
      </c>
      <c r="D29" s="975"/>
      <c r="E29" s="965" t="s">
        <v>347</v>
      </c>
      <c r="K29" s="975"/>
    </row>
    <row r="30" spans="1:11" x14ac:dyDescent="0.35">
      <c r="A30" s="965" t="s">
        <v>337</v>
      </c>
      <c r="B30" s="968"/>
      <c r="C30" s="968">
        <v>3000000</v>
      </c>
      <c r="E30" s="965" t="s">
        <v>344</v>
      </c>
      <c r="I30" s="968">
        <v>10000000</v>
      </c>
    </row>
    <row r="31" spans="1:11" x14ac:dyDescent="0.35">
      <c r="A31" s="965" t="s">
        <v>330</v>
      </c>
      <c r="B31" s="968">
        <v>15600000</v>
      </c>
      <c r="C31" s="968">
        <v>2500000</v>
      </c>
      <c r="D31" s="975"/>
      <c r="E31" s="965" t="s">
        <v>344</v>
      </c>
      <c r="H31" s="965" t="s">
        <v>474</v>
      </c>
      <c r="I31" s="968">
        <v>12000000</v>
      </c>
    </row>
    <row r="32" spans="1:11" x14ac:dyDescent="0.35">
      <c r="A32" s="965" t="s">
        <v>331</v>
      </c>
      <c r="B32" s="968">
        <v>15000000</v>
      </c>
      <c r="C32" s="968">
        <v>2000000</v>
      </c>
      <c r="D32" s="975"/>
      <c r="E32" s="965" t="s">
        <v>344</v>
      </c>
      <c r="H32" s="965" t="s">
        <v>475</v>
      </c>
      <c r="I32" s="968">
        <v>14000000</v>
      </c>
    </row>
    <row r="33" spans="1:9" x14ac:dyDescent="0.35">
      <c r="A33" s="965" t="s">
        <v>332</v>
      </c>
      <c r="B33" s="968">
        <v>15000000</v>
      </c>
      <c r="C33" s="968">
        <v>1850000</v>
      </c>
      <c r="D33" s="975"/>
      <c r="E33" s="965" t="s">
        <v>344</v>
      </c>
      <c r="H33" s="965" t="s">
        <v>473</v>
      </c>
      <c r="I33" s="968">
        <v>14000000</v>
      </c>
    </row>
    <row r="34" spans="1:9" x14ac:dyDescent="0.35">
      <c r="A34" s="965" t="s">
        <v>333</v>
      </c>
      <c r="B34" s="968">
        <v>12000000</v>
      </c>
      <c r="C34" s="968">
        <v>1200000</v>
      </c>
      <c r="D34" s="975"/>
      <c r="E34" s="965" t="s">
        <v>344</v>
      </c>
      <c r="H34" s="965" t="s">
        <v>336</v>
      </c>
      <c r="I34" s="968">
        <v>17000000</v>
      </c>
    </row>
    <row r="35" spans="1:9" x14ac:dyDescent="0.35">
      <c r="A35" s="965" t="s">
        <v>153</v>
      </c>
      <c r="B35" s="968">
        <v>16800000</v>
      </c>
      <c r="C35" s="968">
        <v>2000000</v>
      </c>
      <c r="D35" s="975"/>
      <c r="E35" s="965" t="s">
        <v>344</v>
      </c>
      <c r="H35" s="965" t="s">
        <v>153</v>
      </c>
      <c r="I35" s="968">
        <v>14000000</v>
      </c>
    </row>
    <row r="36" spans="1:9" x14ac:dyDescent="0.35">
      <c r="A36" s="965" t="s">
        <v>334</v>
      </c>
      <c r="B36" s="968">
        <v>15720000</v>
      </c>
      <c r="C36" s="968">
        <v>3500000</v>
      </c>
      <c r="D36" s="975"/>
    </row>
    <row r="37" spans="1:9" x14ac:dyDescent="0.35">
      <c r="A37" s="965" t="s">
        <v>338</v>
      </c>
      <c r="C37" s="968">
        <v>2800000</v>
      </c>
      <c r="D37" s="975"/>
    </row>
    <row r="38" spans="1:9" x14ac:dyDescent="0.35">
      <c r="A38" s="965" t="s">
        <v>149</v>
      </c>
      <c r="B38" s="965">
        <v>0</v>
      </c>
      <c r="C38" s="968">
        <v>0</v>
      </c>
      <c r="D38" s="965" t="s">
        <v>361</v>
      </c>
    </row>
    <row r="40" spans="1:9" x14ac:dyDescent="0.35">
      <c r="B40" s="978" t="s">
        <v>615</v>
      </c>
      <c r="C40" s="978"/>
    </row>
    <row r="41" spans="1:9" x14ac:dyDescent="0.35">
      <c r="B41" s="968">
        <v>7000000</v>
      </c>
      <c r="D41" s="975">
        <f>B41/12</f>
        <v>583333.33333333337</v>
      </c>
    </row>
    <row r="42" spans="1:9" x14ac:dyDescent="0.35">
      <c r="B42" s="968"/>
      <c r="D42" s="975"/>
    </row>
    <row r="44" spans="1:9" s="976" customFormat="1" x14ac:dyDescent="0.35"/>
    <row r="46" spans="1:9" x14ac:dyDescent="0.35">
      <c r="A46" s="983" t="s">
        <v>616</v>
      </c>
      <c r="B46" s="975"/>
    </row>
    <row r="47" spans="1:9" x14ac:dyDescent="0.35">
      <c r="A47" s="965" t="s">
        <v>617</v>
      </c>
    </row>
    <row r="48" spans="1:9" x14ac:dyDescent="0.35">
      <c r="A48" s="965" t="s">
        <v>618</v>
      </c>
      <c r="B48" s="968">
        <v>36000000</v>
      </c>
    </row>
    <row r="49" spans="1:3" x14ac:dyDescent="0.35">
      <c r="A49" s="965" t="s">
        <v>619</v>
      </c>
      <c r="B49" s="968">
        <v>42000000</v>
      </c>
    </row>
    <row r="50" spans="1:3" x14ac:dyDescent="0.35">
      <c r="A50" s="965" t="s">
        <v>620</v>
      </c>
      <c r="B50" s="968">
        <v>48000000</v>
      </c>
      <c r="C50" s="975">
        <f>B50/12</f>
        <v>4000000</v>
      </c>
    </row>
    <row r="52" spans="1:3" x14ac:dyDescent="0.35">
      <c r="A52" s="965" t="s">
        <v>621</v>
      </c>
    </row>
    <row r="53" spans="1:3" x14ac:dyDescent="0.35">
      <c r="A53" s="965" t="s">
        <v>622</v>
      </c>
      <c r="B53" s="968">
        <v>75000000</v>
      </c>
    </row>
    <row r="54" spans="1:3" x14ac:dyDescent="0.35">
      <c r="A54" s="965" t="s">
        <v>620</v>
      </c>
      <c r="B54" s="968">
        <v>95000000</v>
      </c>
    </row>
  </sheetData>
  <mergeCells count="3">
    <mergeCell ref="J17:J18"/>
    <mergeCell ref="K17:K18"/>
    <mergeCell ref="B19:B21"/>
  </mergeCells>
  <conditionalFormatting sqref="B5:K5">
    <cfRule type="cellIs" dxfId="0" priority="1" operator="lessThan">
      <formula>0</formula>
    </cfRule>
  </conditionalFormatting>
  <pageMargins left="0.7" right="0.7" top="0.75" bottom="0.75" header="0.3" footer="0.3"/>
  <pageSetup paperSize="9" orientation="portrait"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19</vt:i4>
      </vt:variant>
      <vt:variant>
        <vt:lpstr>Named Ranges</vt:lpstr>
      </vt:variant>
      <vt:variant>
        <vt:i4>10</vt:i4>
      </vt:variant>
    </vt:vector>
  </HeadingPairs>
  <TitlesOfParts>
    <vt:vector size="29" baseType="lpstr">
      <vt:lpstr>Harga Jual</vt:lpstr>
      <vt:lpstr>COST </vt:lpstr>
      <vt:lpstr>contoh IRR existing</vt:lpstr>
      <vt:lpstr>Commercial</vt:lpstr>
      <vt:lpstr> price scheme antena</vt:lpstr>
      <vt:lpstr>IRR 5th</vt:lpstr>
      <vt:lpstr>IRR 11th</vt:lpstr>
      <vt:lpstr>IRR CutLoss-5th</vt:lpstr>
      <vt:lpstr>IRR 11th cutloss</vt:lpstr>
      <vt:lpstr>IRR Expand</vt:lpstr>
      <vt:lpstr>IRRKonsep</vt:lpstr>
      <vt:lpstr>IRRNew</vt:lpstr>
      <vt:lpstr>IRRNew2</vt:lpstr>
      <vt:lpstr>Analisa</vt:lpstr>
      <vt:lpstr>Pemeliharaan</vt:lpstr>
      <vt:lpstr>Sitac</vt:lpstr>
      <vt:lpstr>New IRR</vt:lpstr>
      <vt:lpstr>CApex</vt:lpstr>
      <vt:lpstr>PARAMETER</vt:lpstr>
      <vt:lpstr>'contoh IRR existing'!Print_Area</vt:lpstr>
      <vt:lpstr>'IRR 11th'!Print_Area</vt:lpstr>
      <vt:lpstr>'IRR 11th cutloss'!Print_Area</vt:lpstr>
      <vt:lpstr>'IRR 5th'!Print_Area</vt:lpstr>
      <vt:lpstr>'IRR CutLoss-5th'!Print_Area</vt:lpstr>
      <vt:lpstr>'IRR Expand'!Print_Area</vt:lpstr>
      <vt:lpstr>IRRKonsep!Print_Area</vt:lpstr>
      <vt:lpstr>IRRNew!Print_Area</vt:lpstr>
      <vt:lpstr>IRRNew2!Print_Area</vt:lpstr>
      <vt:lpstr>'New IRR'!Print_Area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meta rukmitasari</dc:creator>
  <cp:lastModifiedBy>Citra Kartika</cp:lastModifiedBy>
  <cp:lastPrinted>2020-01-09T10:02:45Z</cp:lastPrinted>
  <dcterms:created xsi:type="dcterms:W3CDTF">2012-12-17T04:01:09Z</dcterms:created>
  <dcterms:modified xsi:type="dcterms:W3CDTF">2024-04-05T04:00:56Z</dcterms:modified>
</cp:coreProperties>
</file>